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9480" windowHeight="5700" tabRatio="817" firstSheet="3" activeTab="3"/>
  </bookViews>
  <sheets>
    <sheet name="Check Sheet" sheetId="5" state="hidden" r:id="rId1"/>
    <sheet name="Gen" sheetId="1" state="hidden" r:id="rId2"/>
    <sheet name="Dem" sheetId="2" state="hidden" r:id="rId3"/>
    <sheet name="Tables 1 - 5" sheetId="3" r:id="rId4"/>
    <sheet name="Tables 6 - 11" sheetId="4" r:id="rId5"/>
    <sheet name="Tables 12 - 14" sheetId="6" r:id="rId6"/>
    <sheet name="Tables 15 - 17 " sheetId="7" r:id="rId7"/>
    <sheet name="Tables 18 - 20" sheetId="9" r:id="rId8"/>
    <sheet name="Appendix B NG" sheetId="11" r:id="rId9"/>
    <sheet name=" Appendix B SPT" sheetId="12" r:id="rId10"/>
    <sheet name=" Appendix B SHETL" sheetId="13" r:id="rId11"/>
    <sheet name="Appendix B OFTO" sheetId="14" r:id="rId12"/>
  </sheets>
  <externalReferences>
    <externalReference r:id="rId13"/>
    <externalReference r:id="rId14"/>
    <externalReference r:id="rId15"/>
    <externalReference r:id="rId16"/>
    <externalReference r:id="rId17"/>
    <externalReference r:id="rId18"/>
    <externalReference r:id="rId19"/>
  </externalReferences>
  <definedNames>
    <definedName name="_ftn1" localSheetId="4">'Tables 6 - 11'!#REF!</definedName>
    <definedName name="_ftnref1" localSheetId="4">'Tables 6 - 11'!$G$13</definedName>
  </definedNames>
  <calcPr calcId="145621"/>
</workbook>
</file>

<file path=xl/calcChain.xml><?xml version="1.0" encoding="utf-8"?>
<calcChain xmlns="http://schemas.openxmlformats.org/spreadsheetml/2006/main">
  <c r="H19" i="1" l="1"/>
  <c r="Q54" i="6"/>
  <c r="R54" i="6"/>
  <c r="Q55" i="6"/>
  <c r="R55" i="6"/>
  <c r="Q56" i="6"/>
  <c r="R56" i="6"/>
  <c r="Q57" i="6"/>
  <c r="R57" i="6"/>
  <c r="Q58" i="6"/>
  <c r="R58" i="6"/>
  <c r="Q59" i="6"/>
  <c r="R59" i="6"/>
  <c r="Q60" i="6"/>
  <c r="R60" i="6"/>
  <c r="Q61" i="6"/>
  <c r="R61" i="6"/>
  <c r="Q62" i="6"/>
  <c r="R62" i="6"/>
  <c r="Q63" i="6"/>
  <c r="R63" i="6"/>
  <c r="Q64" i="6"/>
  <c r="R64" i="6"/>
  <c r="Q65" i="6"/>
  <c r="R65" i="6"/>
  <c r="Q66" i="6"/>
  <c r="R66" i="6"/>
  <c r="R53" i="6"/>
  <c r="Q53" i="6"/>
  <c r="P54" i="6"/>
  <c r="P55" i="6"/>
  <c r="P56" i="6"/>
  <c r="P57" i="6"/>
  <c r="P58" i="6"/>
  <c r="P59" i="6"/>
  <c r="P60" i="6"/>
  <c r="P61" i="6"/>
  <c r="P62" i="6"/>
  <c r="P63" i="6"/>
  <c r="P64" i="6"/>
  <c r="P65" i="6"/>
  <c r="P66" i="6"/>
  <c r="P53" i="6"/>
  <c r="L39" i="6"/>
  <c r="L40" i="6"/>
  <c r="L41" i="6"/>
  <c r="L42" i="6"/>
  <c r="L43" i="6"/>
  <c r="L44" i="6"/>
  <c r="L45" i="6"/>
  <c r="L46" i="6"/>
  <c r="L47" i="6"/>
  <c r="L48" i="6"/>
  <c r="L49" i="6"/>
  <c r="L50" i="6"/>
  <c r="L51" i="6"/>
  <c r="L38" i="6"/>
  <c r="K39" i="6"/>
  <c r="K40" i="6"/>
  <c r="K41" i="6"/>
  <c r="K42" i="6"/>
  <c r="K43" i="6"/>
  <c r="K44" i="6"/>
  <c r="K45" i="6"/>
  <c r="K46" i="6"/>
  <c r="K47" i="6"/>
  <c r="K48" i="6"/>
  <c r="K49" i="6"/>
  <c r="K50" i="6"/>
  <c r="K51" i="6"/>
  <c r="K38" i="6"/>
  <c r="J39" i="6"/>
  <c r="J40" i="6"/>
  <c r="J41" i="6"/>
  <c r="J42" i="6"/>
  <c r="J43" i="6"/>
  <c r="J44" i="6"/>
  <c r="J45" i="6"/>
  <c r="J46" i="6"/>
  <c r="J47" i="6"/>
  <c r="J48" i="6"/>
  <c r="J49" i="6"/>
  <c r="J50" i="6"/>
  <c r="J51" i="6"/>
  <c r="J38" i="6"/>
  <c r="D7" i="6"/>
  <c r="D8" i="6"/>
  <c r="D9" i="6"/>
  <c r="D10" i="6"/>
  <c r="D11" i="6"/>
  <c r="D12" i="6"/>
  <c r="D13" i="6"/>
  <c r="D14" i="6"/>
  <c r="D15" i="6"/>
  <c r="D16" i="6"/>
  <c r="D17" i="6"/>
  <c r="D18" i="6"/>
  <c r="D19" i="6"/>
  <c r="D20" i="6"/>
  <c r="D21" i="6"/>
  <c r="D22" i="6"/>
  <c r="D23" i="6"/>
  <c r="D24" i="6"/>
  <c r="D25" i="6"/>
  <c r="D26" i="6"/>
  <c r="D27" i="6"/>
  <c r="D28" i="6"/>
  <c r="D29" i="6"/>
  <c r="D30" i="6"/>
  <c r="D31" i="6"/>
  <c r="D32" i="6"/>
  <c r="D6" i="6"/>
  <c r="AD43" i="4" l="1"/>
  <c r="AD40" i="4"/>
  <c r="AD41" i="4"/>
  <c r="AD42" i="4"/>
  <c r="AD39" i="4"/>
  <c r="A1" i="14"/>
  <c r="E6" i="14"/>
  <c r="F6" i="14"/>
  <c r="G6" i="14"/>
  <c r="E7" i="14"/>
  <c r="F7" i="14"/>
  <c r="G7" i="14"/>
  <c r="E8" i="14"/>
  <c r="F8" i="14"/>
  <c r="G8" i="14"/>
  <c r="E9" i="14"/>
  <c r="F9" i="14"/>
  <c r="G9" i="14"/>
  <c r="E10" i="14"/>
  <c r="F10" i="14"/>
  <c r="G10" i="14"/>
  <c r="E11" i="14"/>
  <c r="F11" i="14"/>
  <c r="G11" i="14"/>
  <c r="E12" i="14"/>
  <c r="F12" i="14"/>
  <c r="G12" i="14"/>
  <c r="E13" i="14"/>
  <c r="F13" i="14"/>
  <c r="G13" i="14"/>
  <c r="E14" i="14"/>
  <c r="F14" i="14"/>
  <c r="G14" i="14"/>
  <c r="F15" i="14"/>
  <c r="G15" i="14"/>
  <c r="G16" i="14"/>
  <c r="A1" i="13"/>
  <c r="F6" i="13"/>
  <c r="G6" i="13"/>
  <c r="H6" i="13"/>
  <c r="F7" i="13"/>
  <c r="G7" i="13"/>
  <c r="H7" i="13"/>
  <c r="F8" i="13"/>
  <c r="F12" i="13"/>
  <c r="G12" i="13"/>
  <c r="G13" i="13" s="1"/>
  <c r="G27" i="13" s="1"/>
  <c r="H12" i="13"/>
  <c r="H13" i="13" s="1"/>
  <c r="F13" i="13"/>
  <c r="F27" i="13" s="1"/>
  <c r="F30" i="13" s="1"/>
  <c r="F16" i="13"/>
  <c r="G16" i="13"/>
  <c r="H16" i="13"/>
  <c r="F22" i="13"/>
  <c r="G22" i="13"/>
  <c r="H22" i="13"/>
  <c r="H24" i="13"/>
  <c r="H29" i="13"/>
  <c r="A1" i="12"/>
  <c r="F6" i="12"/>
  <c r="G6" i="12"/>
  <c r="H6" i="12"/>
  <c r="F7" i="12"/>
  <c r="G7" i="12"/>
  <c r="H7" i="12"/>
  <c r="F8" i="12"/>
  <c r="G8" i="12"/>
  <c r="H8" i="12"/>
  <c r="F12" i="12"/>
  <c r="G12" i="12"/>
  <c r="G13" i="12" s="1"/>
  <c r="G26" i="12" s="1"/>
  <c r="G29" i="12" s="1"/>
  <c r="G31" i="12" s="1"/>
  <c r="H12" i="12"/>
  <c r="H13" i="12" s="1"/>
  <c r="F13" i="12"/>
  <c r="F16" i="12"/>
  <c r="G16" i="12"/>
  <c r="H16" i="12"/>
  <c r="F22" i="12"/>
  <c r="G22" i="12"/>
  <c r="H22" i="12"/>
  <c r="F9" i="11"/>
  <c r="F16" i="11" s="1"/>
  <c r="G9" i="11"/>
  <c r="H9" i="11"/>
  <c r="G10" i="11"/>
  <c r="H10" i="11"/>
  <c r="G11" i="11"/>
  <c r="H11" i="11"/>
  <c r="L15" i="11"/>
  <c r="H17" i="11"/>
  <c r="G18" i="11"/>
  <c r="H18" i="11"/>
  <c r="H19" i="11"/>
  <c r="H20" i="11"/>
  <c r="F21" i="11"/>
  <c r="G21" i="11"/>
  <c r="H21" i="11"/>
  <c r="H40" i="11" s="1"/>
  <c r="F22" i="11"/>
  <c r="F26" i="11" s="1"/>
  <c r="G22" i="11"/>
  <c r="F23" i="11"/>
  <c r="G23" i="11"/>
  <c r="F24" i="11"/>
  <c r="G24" i="11"/>
  <c r="F25" i="11"/>
  <c r="G25" i="11"/>
  <c r="H25" i="11"/>
  <c r="F27" i="11"/>
  <c r="F31" i="11" s="1"/>
  <c r="H27" i="11"/>
  <c r="H28" i="11"/>
  <c r="H29" i="11"/>
  <c r="H30" i="11"/>
  <c r="G31" i="11"/>
  <c r="H31" i="11"/>
  <c r="F32" i="11"/>
  <c r="G32" i="11"/>
  <c r="H32" i="11"/>
  <c r="F33" i="11"/>
  <c r="G33" i="11"/>
  <c r="H33" i="11"/>
  <c r="F35" i="11"/>
  <c r="G35" i="11"/>
  <c r="H35" i="11"/>
  <c r="F36" i="11"/>
  <c r="G36" i="11"/>
  <c r="H36" i="11"/>
  <c r="F37" i="11"/>
  <c r="G37" i="11"/>
  <c r="H37" i="11"/>
  <c r="F38" i="11"/>
  <c r="H38" i="11"/>
  <c r="F40" i="11"/>
  <c r="F41" i="11"/>
  <c r="G41" i="11"/>
  <c r="H41" i="11"/>
  <c r="F43" i="11"/>
  <c r="K17" i="7"/>
  <c r="K16" i="7"/>
  <c r="G9" i="7"/>
  <c r="G10" i="7" s="1"/>
  <c r="H26" i="12" l="1"/>
  <c r="H32" i="12" s="1"/>
  <c r="F26" i="12"/>
  <c r="F29" i="12" s="1"/>
  <c r="F31" i="12" s="1"/>
  <c r="G30" i="13"/>
  <c r="G32" i="13"/>
  <c r="G26" i="11"/>
  <c r="G40" i="11"/>
  <c r="G16" i="11"/>
  <c r="G17" i="14"/>
  <c r="H24" i="11" s="1"/>
  <c r="H16" i="11"/>
  <c r="E17" i="14"/>
  <c r="H28" i="12"/>
  <c r="H29" i="12" s="1"/>
  <c r="F39" i="11"/>
  <c r="F44" i="11" s="1"/>
  <c r="L9" i="11"/>
  <c r="F17" i="14"/>
  <c r="G33" i="13"/>
  <c r="F32" i="13"/>
  <c r="H26" i="13" s="1"/>
  <c r="H27" i="13" s="1"/>
  <c r="H31" i="13" s="1"/>
  <c r="H32" i="13" s="1"/>
  <c r="G32" i="12" l="1"/>
  <c r="H30" i="13"/>
  <c r="H23" i="11" s="1"/>
  <c r="G39" i="11"/>
  <c r="G42" i="11" s="1"/>
  <c r="G43" i="11" s="1"/>
  <c r="G44" i="11" s="1"/>
  <c r="F42" i="11"/>
  <c r="H31" i="12"/>
  <c r="H22" i="11"/>
  <c r="H26" i="11" s="1"/>
  <c r="H39" i="11" s="1"/>
  <c r="H33" i="13"/>
  <c r="G46" i="11"/>
  <c r="G45" i="11" l="1"/>
  <c r="H45" i="11"/>
  <c r="H42" i="11"/>
  <c r="H46" i="11"/>
  <c r="H43" i="11" l="1"/>
  <c r="H44" i="11" s="1"/>
  <c r="D7" i="3"/>
  <c r="D8" i="3"/>
  <c r="D9" i="3"/>
  <c r="D10" i="3"/>
  <c r="D11" i="3"/>
  <c r="D12" i="3"/>
  <c r="D13" i="3"/>
  <c r="D14" i="3"/>
  <c r="D15" i="3"/>
  <c r="D16" i="3"/>
  <c r="D17" i="3"/>
  <c r="D18" i="3"/>
  <c r="D19" i="3"/>
  <c r="D20" i="3"/>
  <c r="D21" i="3"/>
  <c r="D22" i="3"/>
  <c r="D23" i="3"/>
  <c r="D24" i="3"/>
  <c r="D25" i="3"/>
  <c r="D26" i="3"/>
  <c r="D27" i="3"/>
  <c r="D28" i="3"/>
  <c r="D29" i="3"/>
  <c r="D30" i="3"/>
  <c r="D31" i="3"/>
  <c r="D32" i="3"/>
  <c r="D6" i="3"/>
  <c r="N7" i="1"/>
  <c r="N8" i="1"/>
  <c r="N9" i="1"/>
  <c r="N10" i="1"/>
  <c r="N11" i="1"/>
  <c r="N12" i="1"/>
  <c r="N13" i="1"/>
  <c r="N14" i="1"/>
  <c r="N15" i="1"/>
  <c r="N16" i="1"/>
  <c r="N17" i="1"/>
  <c r="N18" i="1"/>
  <c r="N19" i="1"/>
  <c r="N20" i="1"/>
  <c r="N21" i="1"/>
  <c r="N22" i="1"/>
  <c r="N23" i="1"/>
  <c r="N24" i="1"/>
  <c r="N25" i="1"/>
  <c r="N26" i="1"/>
  <c r="N27" i="1"/>
  <c r="N28" i="1"/>
  <c r="N29" i="1"/>
  <c r="N30" i="1"/>
  <c r="N31" i="1"/>
  <c r="N32" i="1"/>
  <c r="N6" i="1"/>
  <c r="D7" i="1"/>
  <c r="D8" i="1"/>
  <c r="D9" i="1"/>
  <c r="D10" i="1"/>
  <c r="D11" i="1"/>
  <c r="D12" i="1"/>
  <c r="D13" i="1"/>
  <c r="D14" i="1"/>
  <c r="D15" i="1"/>
  <c r="D16" i="1"/>
  <c r="D17" i="1"/>
  <c r="D18" i="1"/>
  <c r="D19" i="1"/>
  <c r="D20" i="1"/>
  <c r="D21" i="1"/>
  <c r="D22" i="1"/>
  <c r="D23" i="1"/>
  <c r="D24" i="1"/>
  <c r="D25" i="1"/>
  <c r="D26" i="1"/>
  <c r="D27" i="1"/>
  <c r="D28" i="1"/>
  <c r="D29" i="1"/>
  <c r="D30" i="1"/>
  <c r="D31" i="1"/>
  <c r="D32" i="1"/>
  <c r="D6" i="1"/>
  <c r="AU10" i="2"/>
  <c r="S7" i="1" l="1"/>
  <c r="F7" i="6" s="1"/>
  <c r="S8" i="1"/>
  <c r="F8" i="6" s="1"/>
  <c r="S9" i="1"/>
  <c r="F9" i="6" s="1"/>
  <c r="R10" i="1"/>
  <c r="E10" i="6" s="1"/>
  <c r="S11" i="1"/>
  <c r="F11" i="6" s="1"/>
  <c r="R12" i="1"/>
  <c r="E12" i="6" s="1"/>
  <c r="S13" i="1"/>
  <c r="F13" i="6" s="1"/>
  <c r="S14" i="1"/>
  <c r="F14" i="6" s="1"/>
  <c r="S15" i="1"/>
  <c r="F15" i="6" s="1"/>
  <c r="R16" i="1"/>
  <c r="E16" i="6" s="1"/>
  <c r="S17" i="1"/>
  <c r="F17" i="6" s="1"/>
  <c r="S18" i="1"/>
  <c r="F18" i="6" s="1"/>
  <c r="S19" i="1"/>
  <c r="F19" i="6" s="1"/>
  <c r="R20" i="1"/>
  <c r="E20" i="6" s="1"/>
  <c r="S21" i="1"/>
  <c r="F21" i="6" s="1"/>
  <c r="R22" i="1"/>
  <c r="E22" i="6" s="1"/>
  <c r="S23" i="1"/>
  <c r="F23" i="6" s="1"/>
  <c r="S24" i="1"/>
  <c r="F24" i="6" s="1"/>
  <c r="S25" i="1"/>
  <c r="F25" i="6" s="1"/>
  <c r="R26" i="1"/>
  <c r="E26" i="6" s="1"/>
  <c r="S27" i="1"/>
  <c r="F27" i="6" s="1"/>
  <c r="S28" i="1"/>
  <c r="F28" i="6" s="1"/>
  <c r="S29" i="1"/>
  <c r="F29" i="6" s="1"/>
  <c r="R30" i="1"/>
  <c r="E30" i="6" s="1"/>
  <c r="S31" i="1"/>
  <c r="F31" i="6" s="1"/>
  <c r="S32" i="1"/>
  <c r="F32" i="6" s="1"/>
  <c r="S6" i="1"/>
  <c r="F6" i="6" s="1"/>
  <c r="Y32" i="1" l="1"/>
  <c r="Y31" i="1"/>
  <c r="Y30" i="1"/>
  <c r="Y29" i="1"/>
  <c r="Y28" i="1"/>
  <c r="Y27" i="1"/>
  <c r="Y26" i="1"/>
  <c r="Y25" i="1"/>
  <c r="Y24" i="1"/>
  <c r="Y23" i="1"/>
  <c r="Y22" i="1"/>
  <c r="Y21" i="1"/>
  <c r="Y20" i="1"/>
  <c r="Y19" i="1"/>
  <c r="Y18" i="1"/>
  <c r="Y17" i="1"/>
  <c r="Y16" i="1"/>
  <c r="Y15" i="1"/>
  <c r="Y14" i="1"/>
  <c r="Y13" i="1"/>
  <c r="Y12" i="1"/>
  <c r="Y11" i="1"/>
  <c r="Y10" i="1"/>
  <c r="Y9" i="1"/>
  <c r="Y8" i="1"/>
  <c r="Y7" i="1"/>
  <c r="Y6" i="1"/>
  <c r="W18" i="1"/>
  <c r="W32" i="1"/>
  <c r="W31" i="1"/>
  <c r="W30" i="1"/>
  <c r="W29" i="1"/>
  <c r="W28" i="1"/>
  <c r="W27" i="1"/>
  <c r="W26" i="1"/>
  <c r="W25" i="1"/>
  <c r="W24" i="1"/>
  <c r="W23" i="1"/>
  <c r="W22" i="1"/>
  <c r="W21" i="1"/>
  <c r="W20" i="1"/>
  <c r="W19" i="1"/>
  <c r="W17" i="1"/>
  <c r="W16" i="1"/>
  <c r="W15" i="1"/>
  <c r="W14" i="1"/>
  <c r="W13" i="1"/>
  <c r="W12" i="1"/>
  <c r="W11" i="1"/>
  <c r="W10" i="1"/>
  <c r="W9" i="1"/>
  <c r="W8" i="1"/>
  <c r="W7" i="1"/>
  <c r="W6" i="1"/>
  <c r="R31" i="1"/>
  <c r="E31" i="6" s="1"/>
  <c r="R29" i="1"/>
  <c r="E29" i="6" s="1"/>
  <c r="R27" i="1"/>
  <c r="E27" i="6" s="1"/>
  <c r="R25" i="1"/>
  <c r="E25" i="6" s="1"/>
  <c r="R23" i="1"/>
  <c r="E23" i="6" s="1"/>
  <c r="R21" i="1"/>
  <c r="E21" i="6" s="1"/>
  <c r="R19" i="1"/>
  <c r="E19" i="6" s="1"/>
  <c r="R17" i="1"/>
  <c r="E17" i="6" s="1"/>
  <c r="R15" i="1"/>
  <c r="E15" i="6" s="1"/>
  <c r="R13" i="1"/>
  <c r="E13" i="6" s="1"/>
  <c r="R11" i="1"/>
  <c r="E11" i="6" s="1"/>
  <c r="R9" i="1"/>
  <c r="E9" i="6" s="1"/>
  <c r="R7" i="1"/>
  <c r="E7" i="6" s="1"/>
  <c r="R6" i="1"/>
  <c r="E6" i="6" s="1"/>
  <c r="S30" i="1"/>
  <c r="F30" i="6" s="1"/>
  <c r="S26" i="1"/>
  <c r="F26" i="6" s="1"/>
  <c r="S22" i="1"/>
  <c r="F22" i="6" s="1"/>
  <c r="S20" i="1"/>
  <c r="F20" i="6" s="1"/>
  <c r="S16" i="1"/>
  <c r="F16" i="6" s="1"/>
  <c r="S12" i="1"/>
  <c r="F12" i="6" s="1"/>
  <c r="S10" i="1"/>
  <c r="F10" i="6" s="1"/>
  <c r="R32" i="1"/>
  <c r="E32" i="6" s="1"/>
  <c r="R28" i="1"/>
  <c r="E28" i="6" s="1"/>
  <c r="R24" i="1"/>
  <c r="E24" i="6" s="1"/>
  <c r="R18" i="1"/>
  <c r="E18" i="6" s="1"/>
  <c r="R14" i="1"/>
  <c r="E14" i="6" s="1"/>
  <c r="R8" i="1"/>
  <c r="E8" i="6" s="1"/>
  <c r="H6" i="1" l="1"/>
  <c r="I6" i="1" s="1"/>
  <c r="H7" i="1"/>
  <c r="I7" i="1" s="1"/>
  <c r="H8" i="1"/>
  <c r="I8" i="1" s="1"/>
  <c r="H9" i="1"/>
  <c r="I9" i="1" s="1"/>
  <c r="H10" i="1"/>
  <c r="I10" i="1" s="1"/>
  <c r="H11" i="1"/>
  <c r="I11" i="1" s="1"/>
  <c r="H12" i="1"/>
  <c r="I12" i="1" s="1"/>
  <c r="H13" i="1"/>
  <c r="I13" i="1" s="1"/>
  <c r="H14" i="1"/>
  <c r="I14" i="1" s="1"/>
  <c r="H15" i="1"/>
  <c r="I15" i="1" s="1"/>
  <c r="H16" i="1"/>
  <c r="I16" i="1" s="1"/>
  <c r="H17" i="1"/>
  <c r="I17" i="1" s="1"/>
  <c r="H18" i="1"/>
  <c r="I18" i="1" s="1"/>
  <c r="I19" i="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D28" i="2" l="1"/>
  <c r="O9" i="2" s="1"/>
  <c r="D12" i="2"/>
  <c r="N12" i="2" s="1"/>
  <c r="D19" i="2"/>
  <c r="N19" i="2" s="1"/>
  <c r="D15" i="2"/>
  <c r="N15" i="2" s="1"/>
  <c r="D8" i="2"/>
  <c r="N8" i="2" s="1"/>
  <c r="D17" i="2"/>
  <c r="N17" i="2" s="1"/>
  <c r="D18" i="2"/>
  <c r="N18" i="2" s="1"/>
  <c r="D6" i="2"/>
  <c r="N6" i="2" s="1"/>
  <c r="D10" i="2"/>
  <c r="N10" i="2" s="1"/>
  <c r="D16" i="2"/>
  <c r="N16" i="2" s="1"/>
  <c r="D13" i="2"/>
  <c r="N13" i="2" s="1"/>
  <c r="D14" i="2"/>
  <c r="N14" i="2" s="1"/>
  <c r="D9" i="2"/>
  <c r="N9" i="2" s="1"/>
  <c r="D7" i="2"/>
  <c r="N7" i="2" s="1"/>
  <c r="D11" i="2"/>
  <c r="N11" i="2" s="1"/>
  <c r="AA78" i="3" l="1"/>
  <c r="AA7" i="2"/>
  <c r="AA83" i="3"/>
  <c r="AA12" i="2"/>
  <c r="AA85" i="3"/>
  <c r="AA14" i="2"/>
  <c r="AA86" i="3"/>
  <c r="AA15" i="2"/>
  <c r="AA82" i="3"/>
  <c r="AA11" i="2"/>
  <c r="AA84" i="3"/>
  <c r="AA13" i="2"/>
  <c r="AA89" i="3"/>
  <c r="AA18" i="2"/>
  <c r="AA90" i="3"/>
  <c r="AA19" i="2"/>
  <c r="AA87" i="3"/>
  <c r="AA16" i="2"/>
  <c r="AA80" i="3"/>
  <c r="AA9" i="2"/>
  <c r="AA81" i="3"/>
  <c r="AA10" i="2"/>
  <c r="AA79" i="3"/>
  <c r="AA8" i="2"/>
  <c r="AB80" i="3"/>
  <c r="AA26" i="2"/>
  <c r="AA88" i="3"/>
  <c r="AA17" i="2"/>
  <c r="AA77" i="3"/>
  <c r="AA6" i="2"/>
  <c r="D33" i="2" l="1"/>
  <c r="O14" i="2" s="1"/>
  <c r="D29" i="2"/>
  <c r="O10" i="2" s="1"/>
  <c r="D32" i="2"/>
  <c r="O13" i="2" s="1"/>
  <c r="AE6" i="2"/>
  <c r="AF6" i="2"/>
  <c r="AE10" i="2"/>
  <c r="AF10" i="2"/>
  <c r="AF18" i="2"/>
  <c r="AE18" i="2"/>
  <c r="AE14" i="2"/>
  <c r="AF14" i="2"/>
  <c r="D30" i="2"/>
  <c r="O11" i="2" s="1"/>
  <c r="D38" i="2"/>
  <c r="O19" i="2" s="1"/>
  <c r="D35" i="2"/>
  <c r="O16" i="2" s="1"/>
  <c r="AF8" i="2"/>
  <c r="AE8" i="2"/>
  <c r="AF19" i="2"/>
  <c r="AE19" i="2"/>
  <c r="AF15" i="2"/>
  <c r="AE15" i="2"/>
  <c r="D27" i="2"/>
  <c r="O8" i="2" s="1"/>
  <c r="D31" i="2"/>
  <c r="O12" i="2" s="1"/>
  <c r="D34" i="2"/>
  <c r="O15" i="2" s="1"/>
  <c r="AF26" i="2"/>
  <c r="AE26" i="2"/>
  <c r="AF16" i="2"/>
  <c r="AE16" i="2"/>
  <c r="AF11" i="2"/>
  <c r="AE11" i="2"/>
  <c r="AF7" i="2"/>
  <c r="AE7" i="2"/>
  <c r="D37" i="2"/>
  <c r="O18" i="2" s="1"/>
  <c r="D25" i="2"/>
  <c r="O6" i="2" s="1"/>
  <c r="D26" i="2"/>
  <c r="O7" i="2" s="1"/>
  <c r="D36" i="2"/>
  <c r="O17" i="2" s="1"/>
  <c r="AE17" i="2"/>
  <c r="AF17" i="2"/>
  <c r="AE9" i="2"/>
  <c r="AF9" i="2"/>
  <c r="AE13" i="2"/>
  <c r="AF13" i="2"/>
  <c r="AE12" i="2"/>
  <c r="AF12" i="2"/>
  <c r="AB88" i="3" l="1"/>
  <c r="AA34" i="2"/>
  <c r="AB77" i="3"/>
  <c r="AA23" i="2"/>
  <c r="AB86" i="3"/>
  <c r="AA32" i="2"/>
  <c r="AB79" i="3"/>
  <c r="AA25" i="2"/>
  <c r="AB87" i="3"/>
  <c r="AA33" i="2"/>
  <c r="AB82" i="3"/>
  <c r="AA28" i="2"/>
  <c r="AB81" i="3"/>
  <c r="AA27" i="2"/>
  <c r="AB78" i="3"/>
  <c r="AA24" i="2"/>
  <c r="AB89" i="3"/>
  <c r="AA35" i="2"/>
  <c r="AB83" i="3"/>
  <c r="AA29" i="2"/>
  <c r="AB90" i="3"/>
  <c r="AA36" i="2"/>
  <c r="AB84" i="3"/>
  <c r="AA30" i="2"/>
  <c r="AB85" i="3"/>
  <c r="AA31" i="2"/>
  <c r="AF36" i="2" l="1"/>
  <c r="AE36" i="2"/>
  <c r="AF27" i="2"/>
  <c r="AE27" i="2"/>
  <c r="AF32" i="2"/>
  <c r="AE32" i="2"/>
  <c r="AE30" i="2"/>
  <c r="AF30" i="2"/>
  <c r="AF24" i="2"/>
  <c r="AE24" i="2"/>
  <c r="AF25" i="2"/>
  <c r="AE25" i="2"/>
  <c r="AF31" i="2"/>
  <c r="AE31" i="2"/>
  <c r="AF35" i="2"/>
  <c r="AE35" i="2"/>
  <c r="AF33" i="2"/>
  <c r="AE33" i="2"/>
  <c r="AE34" i="2"/>
  <c r="AF34" i="2"/>
  <c r="AF29" i="2"/>
  <c r="AE29" i="2"/>
  <c r="AE28" i="2"/>
  <c r="AF28" i="2"/>
  <c r="AF23" i="2"/>
  <c r="AE23" i="2"/>
  <c r="J32" i="2" l="1"/>
  <c r="T13" i="2" s="1"/>
  <c r="V13" i="2" s="1"/>
  <c r="J14" i="2"/>
  <c r="S14" i="2" s="1"/>
  <c r="U14" i="2" s="1"/>
  <c r="J6" i="2"/>
  <c r="S6" i="2" s="1"/>
  <c r="U6" i="2" s="1"/>
  <c r="J8" i="2"/>
  <c r="S8" i="2" s="1"/>
  <c r="U8" i="2" s="1"/>
  <c r="J7" i="2"/>
  <c r="S7" i="2" s="1"/>
  <c r="U7" i="2" s="1"/>
  <c r="J10" i="2"/>
  <c r="S10" i="2" s="1"/>
  <c r="U10" i="2" s="1"/>
  <c r="J9" i="2"/>
  <c r="S9" i="2" s="1"/>
  <c r="U9" i="2" s="1"/>
  <c r="J17" i="2"/>
  <c r="S17" i="2" s="1"/>
  <c r="U17" i="2" s="1"/>
  <c r="J19" i="2"/>
  <c r="S19" i="2" s="1"/>
  <c r="U19" i="2" s="1"/>
  <c r="J16" i="2"/>
  <c r="S16" i="2" s="1"/>
  <c r="U16" i="2" s="1"/>
  <c r="J15" i="2"/>
  <c r="S15" i="2" s="1"/>
  <c r="U15" i="2" s="1"/>
  <c r="J11" i="2"/>
  <c r="S11" i="2" s="1"/>
  <c r="U11" i="2" s="1"/>
  <c r="J13" i="2"/>
  <c r="S13" i="2" s="1"/>
  <c r="U13" i="2" s="1"/>
  <c r="J18" i="2"/>
  <c r="S18" i="2" s="1"/>
  <c r="U18" i="2" s="1"/>
  <c r="J12" i="2"/>
  <c r="S12" i="2" s="1"/>
  <c r="U12" i="2" s="1"/>
  <c r="J33" i="2" l="1"/>
  <c r="T14" i="2" s="1"/>
  <c r="V14" i="2" s="1"/>
  <c r="J34" i="2"/>
  <c r="T15" i="2" s="1"/>
  <c r="V15" i="2" s="1"/>
  <c r="J27" i="2"/>
  <c r="T8" i="2" s="1"/>
  <c r="V8" i="2" s="1"/>
  <c r="J28" i="2"/>
  <c r="T9" i="2" s="1"/>
  <c r="V9" i="2" s="1"/>
  <c r="J36" i="2"/>
  <c r="T17" i="2" s="1"/>
  <c r="V17" i="2" s="1"/>
  <c r="J26" i="2"/>
  <c r="T7" i="2" s="1"/>
  <c r="V7" i="2" s="1"/>
  <c r="J30" i="2"/>
  <c r="T11" i="2" s="1"/>
  <c r="V11" i="2" s="1"/>
  <c r="J29" i="2"/>
  <c r="T10" i="2" s="1"/>
  <c r="V10" i="2" s="1"/>
  <c r="J35" i="2"/>
  <c r="T16" i="2" s="1"/>
  <c r="V16" i="2" s="1"/>
  <c r="J37" i="2"/>
  <c r="T18" i="2" s="1"/>
  <c r="V18" i="2" s="1"/>
  <c r="J38" i="2"/>
  <c r="T19" i="2" s="1"/>
  <c r="V19" i="2" s="1"/>
  <c r="J31" i="2"/>
  <c r="T12" i="2" s="1"/>
  <c r="V12" i="2" s="1"/>
  <c r="J25" i="2"/>
  <c r="T6" i="2" s="1"/>
  <c r="V6" i="2" s="1"/>
</calcChain>
</file>

<file path=xl/sharedStrings.xml><?xml version="1.0" encoding="utf-8"?>
<sst xmlns="http://schemas.openxmlformats.org/spreadsheetml/2006/main" count="1387" uniqueCount="508">
  <si>
    <t>Table 1</t>
  </si>
  <si>
    <t>Zone</t>
  </si>
  <si>
    <t>Zone Name</t>
  </si>
  <si>
    <t>14/15</t>
  </si>
  <si>
    <t>15/16</t>
  </si>
  <si>
    <t>North Scotland</t>
  </si>
  <si>
    <t>East Aberdeenshire</t>
  </si>
  <si>
    <t>Western Highlands</t>
  </si>
  <si>
    <t>Skye and Lochalsh</t>
  </si>
  <si>
    <t>Eastern Grampian and Tayside</t>
  </si>
  <si>
    <t>Central Grampian</t>
  </si>
  <si>
    <t>Argyll</t>
  </si>
  <si>
    <t>The Trossachs</t>
  </si>
  <si>
    <t>Stirlingshire and Fife</t>
  </si>
  <si>
    <t>South West Scotland</t>
  </si>
  <si>
    <t>Lothian and Borders</t>
  </si>
  <si>
    <t>Solway and Cheviot</t>
  </si>
  <si>
    <t>North East England</t>
  </si>
  <si>
    <t>North Lancs and The Lakes</t>
  </si>
  <si>
    <t>South Lancs, Yorks and Humber</t>
  </si>
  <si>
    <t>North Midlands and North Wales</t>
  </si>
  <si>
    <t>South Lincs and North Norfolk</t>
  </si>
  <si>
    <t>Mid Wales and The Midlands</t>
  </si>
  <si>
    <t>Anglesey and Snowdon</t>
  </si>
  <si>
    <t>Pembrokeshire</t>
  </si>
  <si>
    <t>South Wales</t>
  </si>
  <si>
    <t>Cotswold</t>
  </si>
  <si>
    <t>Central London</t>
  </si>
  <si>
    <t>Essex and Kent</t>
  </si>
  <si>
    <t>Oxfordshire, Surrey and Sussex</t>
  </si>
  <si>
    <t>Somerset and Wessex</t>
  </si>
  <si>
    <t>West Devon and Cornwall</t>
  </si>
  <si>
    <t>Current Methodology - Half Hourly Metered Tariffs (£/kW)</t>
  </si>
  <si>
    <t>Northern Scotland</t>
  </si>
  <si>
    <t>Southern Scotland</t>
  </si>
  <si>
    <t>Northern</t>
  </si>
  <si>
    <t>North West</t>
  </si>
  <si>
    <t>Yorkshire</t>
  </si>
  <si>
    <t>N Wales &amp; Mersey</t>
  </si>
  <si>
    <t>East Midlands</t>
  </si>
  <si>
    <t>Midlands</t>
  </si>
  <si>
    <t>Eastern</t>
  </si>
  <si>
    <t>South East</t>
  </si>
  <si>
    <t>London</t>
  </si>
  <si>
    <t>Southern</t>
  </si>
  <si>
    <t>South Western</t>
  </si>
  <si>
    <t>Table 7</t>
  </si>
  <si>
    <t>Current Methodology - Non Half Hourly Metered Tariffs (p/kWh)</t>
  </si>
  <si>
    <t>2014/15</t>
  </si>
  <si>
    <t>2015/16</t>
  </si>
  <si>
    <t>R (£m)</t>
  </si>
  <si>
    <r>
      <t>R</t>
    </r>
    <r>
      <rPr>
        <b/>
        <vertAlign val="subscript"/>
        <sz val="10"/>
        <color rgb="FF000000"/>
        <rFont val="Arial"/>
        <family val="2"/>
      </rPr>
      <t>G</t>
    </r>
    <r>
      <rPr>
        <b/>
        <sz val="10"/>
        <color rgb="FF000000"/>
        <rFont val="Arial"/>
        <family val="2"/>
      </rPr>
      <t xml:space="preserve"> (£/kW)</t>
    </r>
  </si>
  <si>
    <r>
      <t>R</t>
    </r>
    <r>
      <rPr>
        <b/>
        <vertAlign val="subscript"/>
        <sz val="10"/>
        <color rgb="FF000000"/>
        <rFont val="Arial"/>
        <family val="2"/>
      </rPr>
      <t>D</t>
    </r>
    <r>
      <rPr>
        <b/>
        <sz val="10"/>
        <color rgb="FF000000"/>
        <rFont val="Arial"/>
        <family val="2"/>
      </rPr>
      <t xml:space="preserve"> (£/kW)</t>
    </r>
  </si>
  <si>
    <r>
      <t>Z</t>
    </r>
    <r>
      <rPr>
        <b/>
        <vertAlign val="subscript"/>
        <sz val="10"/>
        <color rgb="FF000000"/>
        <rFont val="Arial"/>
        <family val="2"/>
      </rPr>
      <t>G</t>
    </r>
    <r>
      <rPr>
        <b/>
        <sz val="10"/>
        <color rgb="FF000000"/>
        <rFont val="Arial"/>
        <family val="2"/>
      </rPr>
      <t xml:space="preserve"> (£m)</t>
    </r>
  </si>
  <si>
    <r>
      <t>Z</t>
    </r>
    <r>
      <rPr>
        <b/>
        <vertAlign val="subscript"/>
        <sz val="10"/>
        <color rgb="FF000000"/>
        <rFont val="Arial"/>
        <family val="2"/>
      </rPr>
      <t>D</t>
    </r>
    <r>
      <rPr>
        <b/>
        <sz val="10"/>
        <color rgb="FF000000"/>
        <rFont val="Arial"/>
        <family val="2"/>
      </rPr>
      <t xml:space="preserve"> (£m)</t>
    </r>
  </si>
  <si>
    <t>O (£m)</t>
  </si>
  <si>
    <r>
      <t>L</t>
    </r>
    <r>
      <rPr>
        <b/>
        <vertAlign val="subscript"/>
        <sz val="10"/>
        <color rgb="FF000000"/>
        <rFont val="Arial"/>
        <family val="2"/>
      </rPr>
      <t>G</t>
    </r>
    <r>
      <rPr>
        <b/>
        <sz val="10"/>
        <color rgb="FF000000"/>
        <rFont val="Arial"/>
        <family val="2"/>
      </rPr>
      <t xml:space="preserve"> (£m)</t>
    </r>
  </si>
  <si>
    <t>Generation Tariffs under Current Methodology</t>
  </si>
  <si>
    <t>Half Hour Demand Tariffs under Current Methodology (£/kW)</t>
  </si>
  <si>
    <t>Non Half-Hour Demand Tariffs under Current Methodology (p/kWh)</t>
  </si>
  <si>
    <t>Generation Tariffs under Current Methodology with altered G/D split</t>
  </si>
  <si>
    <t>HH Demand Tariff (£/kW)</t>
  </si>
  <si>
    <t>NHH Demand Tariff (p/kWh)</t>
  </si>
  <si>
    <t>Half Hour Demand Tariffs under Current Methodology (£/kW) Altered G/D split</t>
  </si>
  <si>
    <t>Non Half-Hour Demand Tariffs under Current Methodology (p/kWh) Altered G/D split</t>
  </si>
  <si>
    <t>G/D split</t>
  </si>
  <si>
    <t>Table 2</t>
  </si>
  <si>
    <t>Wider Generation Tariffs (£/kW)</t>
  </si>
  <si>
    <t>C5 15/16</t>
  </si>
  <si>
    <t>July 15/16</t>
  </si>
  <si>
    <t>Change in Wider Generation Tariffs (£/kW)</t>
  </si>
  <si>
    <t>July to 14/15</t>
  </si>
  <si>
    <t>July to C5 15/16</t>
  </si>
  <si>
    <t>With Kilgallioch</t>
  </si>
  <si>
    <t>With Keadby</t>
  </si>
  <si>
    <t>15/16 C5</t>
  </si>
  <si>
    <t>15/16 July</t>
  </si>
  <si>
    <t>G(%)</t>
  </si>
  <si>
    <t>D(%)</t>
  </si>
  <si>
    <r>
      <t>B</t>
    </r>
    <r>
      <rPr>
        <b/>
        <vertAlign val="subscript"/>
        <sz val="10"/>
        <color rgb="FF000000"/>
        <rFont val="Arial"/>
        <family val="2"/>
      </rPr>
      <t>G</t>
    </r>
    <r>
      <rPr>
        <b/>
        <sz val="10"/>
        <color rgb="FF000000"/>
        <rFont val="Arial"/>
        <family val="2"/>
      </rPr>
      <t xml:space="preserve"> (GW)</t>
    </r>
  </si>
  <si>
    <r>
      <t>B</t>
    </r>
    <r>
      <rPr>
        <b/>
        <vertAlign val="subscript"/>
        <sz val="10"/>
        <color rgb="FF000000"/>
        <rFont val="Arial"/>
        <family val="2"/>
      </rPr>
      <t>D</t>
    </r>
    <r>
      <rPr>
        <b/>
        <sz val="10"/>
        <color rgb="FF000000"/>
        <rFont val="Arial"/>
        <family val="2"/>
      </rPr>
      <t xml:space="preserve"> (GW)</t>
    </r>
  </si>
  <si>
    <t>Table 5</t>
  </si>
  <si>
    <t>Table 14</t>
  </si>
  <si>
    <t>Table 15</t>
  </si>
  <si>
    <t>Checked by</t>
  </si>
  <si>
    <t>Date</t>
  </si>
  <si>
    <t>Substation Rating</t>
  </si>
  <si>
    <t>Connection Type</t>
  </si>
  <si>
    <t>Local Substation Tariff (£/kW)</t>
  </si>
  <si>
    <t>132kV</t>
  </si>
  <si>
    <t>275kV</t>
  </si>
  <si>
    <t>400kV</t>
  </si>
  <si>
    <t>&lt;1320 MW</t>
  </si>
  <si>
    <t>No redundancy</t>
  </si>
  <si>
    <t>Redundancy</t>
  </si>
  <si>
    <t>&gt;=1320 MW</t>
  </si>
  <si>
    <t>-</t>
  </si>
  <si>
    <t xml:space="preserve">Table 2 </t>
  </si>
  <si>
    <t>Local Substation Tariffs</t>
  </si>
  <si>
    <t>Table Number</t>
  </si>
  <si>
    <t>Does the table match source data</t>
  </si>
  <si>
    <t>Does the report match table</t>
  </si>
  <si>
    <t>Substation Name</t>
  </si>
  <si>
    <t>(£/kW)</t>
  </si>
  <si>
    <t>Achruach</t>
  </si>
  <si>
    <t>Dersalloch</t>
  </si>
  <si>
    <t>Killgallioch</t>
  </si>
  <si>
    <t>Afton</t>
  </si>
  <si>
    <t>Didcot</t>
  </si>
  <si>
    <t>Killingholme</t>
  </si>
  <si>
    <t>Aigas</t>
  </si>
  <si>
    <t>Dinorwig</t>
  </si>
  <si>
    <t>Kilmorack</t>
  </si>
  <si>
    <t>An Suidhe</t>
  </si>
  <si>
    <t>Dumnaglass</t>
  </si>
  <si>
    <t>Langage</t>
  </si>
  <si>
    <t>Arecleoch</t>
  </si>
  <si>
    <t>Dunlaw Extension</t>
  </si>
  <si>
    <t>Lochay</t>
  </si>
  <si>
    <t>Baglan Bay</t>
  </si>
  <si>
    <t>Edinbane</t>
  </si>
  <si>
    <t>Luichart</t>
  </si>
  <si>
    <t>Black Law</t>
  </si>
  <si>
    <t>Fallago</t>
  </si>
  <si>
    <t>Marchwood</t>
  </si>
  <si>
    <t>Blacklaw Extension</t>
  </si>
  <si>
    <t>Farr Windfarm</t>
  </si>
  <si>
    <t>Mark Hill</t>
  </si>
  <si>
    <t>Bodelwyddan</t>
  </si>
  <si>
    <t>Ffestiniogg</t>
  </si>
  <si>
    <t xml:space="preserve">Millennium Wind </t>
  </si>
  <si>
    <t>Brochloch</t>
  </si>
  <si>
    <t>Finlarig</t>
  </si>
  <si>
    <t>Mossford</t>
  </si>
  <si>
    <t>Carraig Gheal</t>
  </si>
  <si>
    <t>Foyers</t>
  </si>
  <si>
    <t>Nant</t>
  </si>
  <si>
    <t>Clyde (North)</t>
  </si>
  <si>
    <t>Glendoe</t>
  </si>
  <si>
    <t>Neilston</t>
  </si>
  <si>
    <t>Clyde (South)</t>
  </si>
  <si>
    <t>Glenmoriston</t>
  </si>
  <si>
    <t>Rocksavage</t>
  </si>
  <si>
    <t>Corriegarth</t>
  </si>
  <si>
    <t>Gordonbush</t>
  </si>
  <si>
    <t>Saltend</t>
  </si>
  <si>
    <t>Corriemoillie</t>
  </si>
  <si>
    <t>Griffin Wind</t>
  </si>
  <si>
    <t>South Humber Bank</t>
  </si>
  <si>
    <t>Coryton</t>
  </si>
  <si>
    <t>Hadyard Hill</t>
  </si>
  <si>
    <t>Spalding</t>
  </si>
  <si>
    <t>Cour</t>
  </si>
  <si>
    <t>Harestanes</t>
  </si>
  <si>
    <t>Strathy Wind</t>
  </si>
  <si>
    <t>Cruachan</t>
  </si>
  <si>
    <t>Hartlepool</t>
  </si>
  <si>
    <t>Whitelee</t>
  </si>
  <si>
    <t>Crystal Rig</t>
  </si>
  <si>
    <t>Hedon</t>
  </si>
  <si>
    <t>Whitelee Extension</t>
  </si>
  <si>
    <t>Culligran</t>
  </si>
  <si>
    <t>Invergarry</t>
  </si>
  <si>
    <t>Deanie</t>
  </si>
  <si>
    <t>Kilbraur</t>
  </si>
  <si>
    <t>Table 3</t>
  </si>
  <si>
    <t>Local Circuit Tariffs</t>
  </si>
  <si>
    <t>Offshore Generator</t>
  </si>
  <si>
    <t>Tariff Component (£/kW)</t>
  </si>
  <si>
    <t>Substation</t>
  </si>
  <si>
    <t>Circuit</t>
  </si>
  <si>
    <t>ETUoS</t>
  </si>
  <si>
    <t>Robin Rigg East</t>
  </si>
  <si>
    <t>Robin Rigg West</t>
  </si>
  <si>
    <t>Gunfleet Sands 1 &amp; 2</t>
  </si>
  <si>
    <t>Barrow</t>
  </si>
  <si>
    <t>Ormonde</t>
  </si>
  <si>
    <t>Walney 1</t>
  </si>
  <si>
    <t>Walney 2</t>
  </si>
  <si>
    <t>Sheringham Shoal</t>
  </si>
  <si>
    <t>Greater Gabbard</t>
  </si>
  <si>
    <t>London Array</t>
  </si>
  <si>
    <t>Robin Rigg</t>
  </si>
  <si>
    <t>Gunfleet</t>
  </si>
  <si>
    <t>Table 4</t>
  </si>
  <si>
    <t>Offshore Tariffs</t>
  </si>
  <si>
    <t>Demand Tariffs</t>
  </si>
  <si>
    <t>May forecast</t>
  </si>
  <si>
    <t>July forecast</t>
  </si>
  <si>
    <t>Contracted TEC</t>
  </si>
  <si>
    <t>Modelled TEC</t>
  </si>
  <si>
    <t>Table 6</t>
  </si>
  <si>
    <t>Comparison of TEC</t>
  </si>
  <si>
    <t>Included in forecast</t>
  </si>
  <si>
    <t>£m</t>
  </si>
  <si>
    <t>Environmental Discretionary Rewards</t>
  </si>
  <si>
    <t>Stakeholder Engagement Awards</t>
  </si>
  <si>
    <t>Network Innovation Competition Funding[1]</t>
  </si>
  <si>
    <t>Total</t>
  </si>
  <si>
    <t>£m Nominal</t>
  </si>
  <si>
    <t>2014/15 TNUoS Revenue</t>
  </si>
  <si>
    <t>2015/16 TNUoS Revenue</t>
  </si>
  <si>
    <t>Jan 2014 Final</t>
  </si>
  <si>
    <t>Jan 2014 Initial View</t>
  </si>
  <si>
    <t>July
2014
Update</t>
  </si>
  <si>
    <t>National Grid</t>
  </si>
  <si>
    <t>Price controlled revenue</t>
  </si>
  <si>
    <t>Less income from connections</t>
  </si>
  <si>
    <t>Income from TNUoS</t>
  </si>
  <si>
    <t>Scottish Power Transmission</t>
  </si>
  <si>
    <t>SHE Transmission</t>
  </si>
  <si>
    <t>Offshore</t>
  </si>
  <si>
    <t>Network Innovation Competition</t>
  </si>
  <si>
    <t>Total to Collect from TNUoS</t>
  </si>
  <si>
    <t>Table 8</t>
  </si>
  <si>
    <t>Table 9</t>
  </si>
  <si>
    <t>Table 10</t>
  </si>
  <si>
    <t>Interconnector</t>
  </si>
  <si>
    <t>Transport Model</t>
  </si>
  <si>
    <t>(Generation MW)</t>
  </si>
  <si>
    <t>Charging Base</t>
  </si>
  <si>
    <t>French Interconnector</t>
  </si>
  <si>
    <t>Britned</t>
  </si>
  <si>
    <t>East-West</t>
  </si>
  <si>
    <t>Moyle</t>
  </si>
  <si>
    <t>Table 11</t>
  </si>
  <si>
    <t>Table 12</t>
  </si>
  <si>
    <t>Table 13</t>
  </si>
  <si>
    <t>Table 16</t>
  </si>
  <si>
    <t>Average Tariff Change for 1% change in revenue (+/- 26.45m)</t>
  </si>
  <si>
    <t>15/16 Revenue</t>
  </si>
  <si>
    <t>Generation</t>
  </si>
  <si>
    <t>+/- £0.08/kW</t>
  </si>
  <si>
    <t>HH Demand</t>
  </si>
  <si>
    <t>+/- £0.36/kW</t>
  </si>
  <si>
    <t>NHH Demand</t>
  </si>
  <si>
    <t>+/-0.04p/kWh</t>
  </si>
  <si>
    <t>Table 17</t>
  </si>
  <si>
    <t>G</t>
  </si>
  <si>
    <t>D</t>
  </si>
  <si>
    <t>E (TWh)</t>
  </si>
  <si>
    <t>L (€/MWh)</t>
  </si>
  <si>
    <t>X (€/£)</t>
  </si>
  <si>
    <t>Table 18</t>
  </si>
  <si>
    <t>Table 19</t>
  </si>
  <si>
    <t>Tariff change for 500MW increase in demand</t>
  </si>
  <si>
    <t>Change to tariffs</t>
  </si>
  <si>
    <t>-£0.32/kW</t>
  </si>
  <si>
    <r>
      <t xml:space="preserve">-/+ </t>
    </r>
    <r>
      <rPr>
        <b/>
        <sz val="10"/>
        <color theme="1"/>
        <rFont val="Arial"/>
        <family val="2"/>
      </rPr>
      <t>&lt;</t>
    </r>
    <r>
      <rPr>
        <sz val="10"/>
        <color theme="1"/>
        <rFont val="Arial"/>
        <family val="2"/>
      </rPr>
      <t>0.01 p/kWh</t>
    </r>
  </si>
  <si>
    <t>Table 20</t>
  </si>
  <si>
    <t>Tariff change for +/- 1GW generation change</t>
  </si>
  <si>
    <t>Generation Tariff</t>
  </si>
  <si>
    <t>-/+ £0.11/kW</t>
  </si>
  <si>
    <t>Station Name</t>
  </si>
  <si>
    <t>Node</t>
  </si>
  <si>
    <t>TEC</t>
  </si>
  <si>
    <t>Change</t>
  </si>
  <si>
    <t>AChruach Wind Farm</t>
  </si>
  <si>
    <t>ACHR1Q</t>
  </si>
  <si>
    <t>ACHR1R</t>
  </si>
  <si>
    <t>Lynemouth</t>
  </si>
  <si>
    <t>BLYT20</t>
  </si>
  <si>
    <t>Carrington</t>
  </si>
  <si>
    <t>CARR40</t>
  </si>
  <si>
    <t>Clyde Windfarm</t>
  </si>
  <si>
    <t>CLYN2Q</t>
  </si>
  <si>
    <t>CLYS2R</t>
  </si>
  <si>
    <t>Halsary Windfarm</t>
  </si>
  <si>
    <t>MYBS1Q</t>
  </si>
  <si>
    <t>MYBS1R</t>
  </si>
  <si>
    <t>Strathy Windfarm</t>
  </si>
  <si>
    <t>STRW20</t>
  </si>
  <si>
    <t>West Burton</t>
  </si>
  <si>
    <t>WBUR40</t>
  </si>
  <si>
    <t>Ewe Hill</t>
  </si>
  <si>
    <t>EWEH10</t>
  </si>
  <si>
    <t>Aberdeen Bay Windfarm</t>
  </si>
  <si>
    <t>ABBA10</t>
  </si>
  <si>
    <t>Aikengall Windfarm</t>
  </si>
  <si>
    <t>WDOD10</t>
  </si>
  <si>
    <t>Dumnaglass Wind</t>
  </si>
  <si>
    <t>DUNM10</t>
  </si>
  <si>
    <t>National Grid Revenue Forecast</t>
  </si>
  <si>
    <t>Updated:</t>
  </si>
  <si>
    <t>Description</t>
  </si>
  <si>
    <t>Licence
Term</t>
  </si>
  <si>
    <t>Special
Condition</t>
  </si>
  <si>
    <t>Applicable
to</t>
  </si>
  <si>
    <t>Yr t-1</t>
  </si>
  <si>
    <t>Yr t</t>
  </si>
  <si>
    <t>Yr t+1</t>
  </si>
  <si>
    <t>Notes</t>
  </si>
  <si>
    <t>Regulatory Year</t>
  </si>
  <si>
    <t>2013/14</t>
  </si>
  <si>
    <t>Actual RPI</t>
  </si>
  <si>
    <t>April to March average</t>
  </si>
  <si>
    <t>RPI Actual</t>
  </si>
  <si>
    <t>RPIAt</t>
  </si>
  <si>
    <t>3A</t>
  </si>
  <si>
    <t>Office of National Statistics</t>
  </si>
  <si>
    <t>Assumed Interest Rate</t>
  </si>
  <si>
    <t>It</t>
  </si>
  <si>
    <t>Bank of England Base Rate</t>
  </si>
  <si>
    <t>Opening Base Revenue Allowance (2009/10 prices)</t>
  </si>
  <si>
    <t>A1</t>
  </si>
  <si>
    <t>PUt</t>
  </si>
  <si>
    <t>ALL</t>
  </si>
  <si>
    <t>From Licence</t>
  </si>
  <si>
    <t>Price Control Financial Model Iteration Adjustment</t>
  </si>
  <si>
    <t>A2</t>
  </si>
  <si>
    <t>MODt</t>
  </si>
  <si>
    <t>Determined by Ofgem/Licensee forecast</t>
  </si>
  <si>
    <t>RPI True Up</t>
  </si>
  <si>
    <t>A3</t>
  </si>
  <si>
    <t>TRUt</t>
  </si>
  <si>
    <t>Licensee Actual/Forecast</t>
  </si>
  <si>
    <t>Prior Calendar Year RPI Forecast</t>
  </si>
  <si>
    <t>GRPIFc-1</t>
  </si>
  <si>
    <t>HM Treasury Forecast then 2.8% as per ET1 model</t>
  </si>
  <si>
    <t>Current Calendar Year RPI Forecast</t>
  </si>
  <si>
    <t>GRPIFc</t>
  </si>
  <si>
    <t>Next Calendar Year RPI forecast</t>
  </si>
  <si>
    <t>GRPIFc+1</t>
  </si>
  <si>
    <t>RPI Forecast</t>
  </si>
  <si>
    <t>A4</t>
  </si>
  <si>
    <t>RPIFt</t>
  </si>
  <si>
    <t>Using HM Treasury Forecast</t>
  </si>
  <si>
    <t>Base Revenue [A=(A1+A2+A3)*A4]</t>
  </si>
  <si>
    <t>A</t>
  </si>
  <si>
    <t>BRt</t>
  </si>
  <si>
    <t>Pass-Through Business Rates</t>
  </si>
  <si>
    <t>B1</t>
  </si>
  <si>
    <t>RBt</t>
  </si>
  <si>
    <t>3B</t>
  </si>
  <si>
    <t>Temporary Physical Disconnection</t>
  </si>
  <si>
    <t>B2</t>
  </si>
  <si>
    <t>TPDt</t>
  </si>
  <si>
    <t>Licence Fee</t>
  </si>
  <si>
    <t>B3</t>
  </si>
  <si>
    <t>LFt</t>
  </si>
  <si>
    <t>NG</t>
  </si>
  <si>
    <t>Inter TSO Compensation</t>
  </si>
  <si>
    <t>B4</t>
  </si>
  <si>
    <t>ITCt</t>
  </si>
  <si>
    <t>Termination of Bilateral Connection Agreements</t>
  </si>
  <si>
    <t>B5</t>
  </si>
  <si>
    <t>TERMt</t>
  </si>
  <si>
    <t>Does not affect TNUoS</t>
  </si>
  <si>
    <t>SP Transmission Pass-Through</t>
  </si>
  <si>
    <t>B6</t>
  </si>
  <si>
    <t>TSPt</t>
  </si>
  <si>
    <t>13/14 &amp; 14/15 Charge setting. Later from TSP Tab</t>
  </si>
  <si>
    <t>SHE Transmission Pass-Through</t>
  </si>
  <si>
    <t>B7</t>
  </si>
  <si>
    <t>TSHt</t>
  </si>
  <si>
    <t>13/14 &amp; 14/15 Charge setting. Later from TSH Tab</t>
  </si>
  <si>
    <t>Offshore Transmission Pass-Through</t>
  </si>
  <si>
    <t>B8</t>
  </si>
  <si>
    <t>TOFTOt</t>
  </si>
  <si>
    <t>13/14 &amp; 14/15 Charge setting. Later from OFTO Tab</t>
  </si>
  <si>
    <t>Embedded Offshore Pass-Through</t>
  </si>
  <si>
    <t>B9</t>
  </si>
  <si>
    <t>OFETt</t>
  </si>
  <si>
    <t>Pass-Through Items [B=B1+B2+B3+B4+B5+B6+B7+B8+B9]</t>
  </si>
  <si>
    <t>B</t>
  </si>
  <si>
    <t>PTt</t>
  </si>
  <si>
    <t>Reliability Incentive Adjustment</t>
  </si>
  <si>
    <t>C1</t>
  </si>
  <si>
    <t>RIt</t>
  </si>
  <si>
    <t>3C</t>
  </si>
  <si>
    <t>Licensee Actual/Forecast/Budget</t>
  </si>
  <si>
    <t>Stakeholder Satisfaction Adjustment</t>
  </si>
  <si>
    <t>C2</t>
  </si>
  <si>
    <t>SSOt</t>
  </si>
  <si>
    <t>3D</t>
  </si>
  <si>
    <t>Sulphur Hexafluoride (SF6) Gas Emissions Adjustment</t>
  </si>
  <si>
    <t>C3</t>
  </si>
  <si>
    <t>SFIt</t>
  </si>
  <si>
    <t>3E</t>
  </si>
  <si>
    <t>Awarded Environmental Discretionary Rewards</t>
  </si>
  <si>
    <t>C4</t>
  </si>
  <si>
    <t>EDRt</t>
  </si>
  <si>
    <t>3F</t>
  </si>
  <si>
    <t>Only includes EDR awarded to licensee to date</t>
  </si>
  <si>
    <t>Outputs Incentive Revenue [C=C1+C2+C3+C4]</t>
  </si>
  <si>
    <t>C</t>
  </si>
  <si>
    <t>OIPt</t>
  </si>
  <si>
    <t>Network Innovation Allowance</t>
  </si>
  <si>
    <t>NIAt</t>
  </si>
  <si>
    <t>3H</t>
  </si>
  <si>
    <t>E</t>
  </si>
  <si>
    <t>NICFt</t>
  </si>
  <si>
    <t>3I</t>
  </si>
  <si>
    <t>Sum of NICF awards determined by Ofgem/Forecast by National Grid</t>
  </si>
  <si>
    <t>Future Environmental Discretionary Rewards</t>
  </si>
  <si>
    <t>F</t>
  </si>
  <si>
    <t>Sum of future EDR awards forecast by National Grid</t>
  </si>
  <si>
    <t>Transmission Investment for Renewable Generation</t>
  </si>
  <si>
    <t>TIRGt</t>
  </si>
  <si>
    <t>3J</t>
  </si>
  <si>
    <t>Scottish Site Specific Adjustment</t>
  </si>
  <si>
    <t>H</t>
  </si>
  <si>
    <t>DISt</t>
  </si>
  <si>
    <t>Scottish Terminations Adjustment</t>
  </si>
  <si>
    <t>I</t>
  </si>
  <si>
    <t>TSt</t>
  </si>
  <si>
    <t>Correction Factor</t>
  </si>
  <si>
    <t>K</t>
  </si>
  <si>
    <t>-Kt</t>
  </si>
  <si>
    <t>Calculated by Licensee</t>
  </si>
  <si>
    <t>Maximum Revenue [M= A+B+C+D+E+F+G+H+I+K]</t>
  </si>
  <si>
    <t>M</t>
  </si>
  <si>
    <t>TOt</t>
  </si>
  <si>
    <t>Termination Charges</t>
  </si>
  <si>
    <t>Pre-vesting connection charges</t>
  </si>
  <si>
    <t>P</t>
  </si>
  <si>
    <t>TNUoS Collected Revenue [T=M-B5-P]</t>
  </si>
  <si>
    <t>T</t>
  </si>
  <si>
    <t>Final Collected Revenue</t>
  </si>
  <si>
    <t>U</t>
  </si>
  <si>
    <t>TNRt</t>
  </si>
  <si>
    <t>Forecast Over / (Under) Recovery [V=U-T]</t>
  </si>
  <si>
    <t>V</t>
  </si>
  <si>
    <t>Forecast percentage change to Maximum Revenue M</t>
  </si>
  <si>
    <t>Forecast percentage change to TNUoS Collected Revenue T</t>
  </si>
  <si>
    <t>2013/14 and 2014/15 pass through to other networks is based on forecast at time of tariff setting</t>
  </si>
  <si>
    <t>NIC payments to all Transmission Owners are inlcuded in National Grid Maximum Revenue and are included here</t>
  </si>
  <si>
    <t>Greyed out cells are either calculated or not applicable in the year concerned due to the way the licence formula are constructed</t>
  </si>
  <si>
    <t>Licensee forecasts and budgets are subject to change especially where they are influenced by external stakeholders</t>
  </si>
  <si>
    <t>All monies are  nominal 'money of the day' prices unless stated otherwise</t>
  </si>
  <si>
    <t>Notes:</t>
  </si>
  <si>
    <t>DRAFT STC-P24.1 Template V1.1</t>
  </si>
  <si>
    <t>NIC payments are not included as they do not form part of SPT Maximum Revenue</t>
  </si>
  <si>
    <t>General System Charge</t>
  </si>
  <si>
    <t>TNUoS Collected Revenue (T=M+P-S)</t>
  </si>
  <si>
    <t>Pre &amp; Post BETTA Connection Charges</t>
  </si>
  <si>
    <t>SP, SHE</t>
  </si>
  <si>
    <t>EXSt</t>
  </si>
  <si>
    <t>S</t>
  </si>
  <si>
    <t>Site Specifc Charges</t>
  </si>
  <si>
    <t>Post BETTA Connection Charges</t>
  </si>
  <si>
    <t>EXCt</t>
  </si>
  <si>
    <t>Excluded Services</t>
  </si>
  <si>
    <t>Maximum Revenue (M= A+B+C+D+G+J+K]</t>
  </si>
  <si>
    <t>Outputs Incentive Revenue [C=C1+C2+C3+C4+C5]</t>
  </si>
  <si>
    <t>3G</t>
  </si>
  <si>
    <t>-CONADJt</t>
  </si>
  <si>
    <t>C5</t>
  </si>
  <si>
    <t>Financial Incentive for Timely Connections Output</t>
  </si>
  <si>
    <t>Pass-Through Items [B=B1+B2]</t>
  </si>
  <si>
    <t>National Grid forecast</t>
  </si>
  <si>
    <t>As forecast by National Grid</t>
  </si>
  <si>
    <t>Scottish Power Transmission Revenue Forecast</t>
  </si>
  <si>
    <t>It is assumed that there will be one set of price changes per year effective on 1st April.</t>
  </si>
  <si>
    <t>Assumptions</t>
  </si>
  <si>
    <t>Information provided in £m to one decimal place</t>
  </si>
  <si>
    <t>All £ figures are in money of the day</t>
  </si>
  <si>
    <t xml:space="preserve">Note that actual revenues may vary from those currently forecast.  </t>
  </si>
  <si>
    <t>This respects commercial confidentiality and disclosure considerations.</t>
  </si>
  <si>
    <t>This forecast contains as much information as can be currently made available.  Generally, allowances determined by Ofgem are shown; whilst those for which Ofgem determinations are expected are not.</t>
  </si>
  <si>
    <t>Within the bounds of commercial confidentiality, this forecast provides as much information as possible.</t>
  </si>
  <si>
    <t xml:space="preserve">The base revenue forecasts for the RIIO-ET1 period (2014/15 to 2018/19, inclusive) reflect the figures authorised by Ofgem in the the RIIO-ET1 Final Proposals.  </t>
  </si>
  <si>
    <t>All reasonable care has been taken in the preparation of these illustrative tables and the data therein.  SHET offers these data without prejudice and cannot be held responsible for any loss that might be attributed to the use of these data.  SHET does not accept or assume responsibility for the use of this information by any person or any person to whom this information is shown or any person to whom this information otherwise becomes available.</t>
  </si>
  <si>
    <t>Commentary</t>
  </si>
  <si>
    <t>NIC payments are not included as they do not form part of SHET Maximum Revenue</t>
  </si>
  <si>
    <t>SHE</t>
  </si>
  <si>
    <t>SHCPt</t>
  </si>
  <si>
    <t>J</t>
  </si>
  <si>
    <t>Compensatory Payments Adjustment</t>
  </si>
  <si>
    <t>Excludes Asset Adjusting Events impacts</t>
  </si>
  <si>
    <t>RBt rebate anticipated in 2014/15</t>
  </si>
  <si>
    <t>SHE Transmission Revenue Forecast</t>
  </si>
  <si>
    <t>NIC payments are not included as they do not form part of OFTO Maximum Revenue</t>
  </si>
  <si>
    <t>Offshore Transmission Pass-Through (B7)</t>
  </si>
  <si>
    <t>National Grid forecast of those expected to transfer in 2015/16</t>
  </si>
  <si>
    <t>2015/16 OFTOs</t>
  </si>
  <si>
    <t>National Grid forecast of those expected to transfer in 2014/15</t>
  </si>
  <si>
    <t>2014/15 OFTOs</t>
  </si>
  <si>
    <t>Current revenues plus indexation</t>
  </si>
  <si>
    <t>Offshore Transmission Revenue Forecast</t>
  </si>
  <si>
    <t>Financial Year</t>
  </si>
  <si>
    <t>Triad Leg 1</t>
  </si>
  <si>
    <t>Triad Leg 2</t>
  </si>
  <si>
    <t>Triad Leg 3</t>
  </si>
  <si>
    <t>Time (HH Ending)</t>
  </si>
  <si>
    <t>Demand (GW)</t>
  </si>
  <si>
    <t>2012/13</t>
  </si>
  <si>
    <t>2011/12</t>
  </si>
  <si>
    <t>2010/11</t>
  </si>
  <si>
    <t>2009/10</t>
  </si>
  <si>
    <t>Average Demand (GW)</t>
  </si>
  <si>
    <t>Figure 1</t>
  </si>
  <si>
    <t>May
2014
Update</t>
  </si>
  <si>
    <t>Maximum</t>
  </si>
  <si>
    <t>Zonal demand ratios as proportion of total peak demand (%)</t>
  </si>
  <si>
    <t>Old Ratios</t>
  </si>
  <si>
    <t>New Ratios</t>
  </si>
  <si>
    <t>Tariffs 15/16 (p/kWh)</t>
  </si>
  <si>
    <t>Change from 14/15 tariff (p/kWh)</t>
  </si>
  <si>
    <t>Change from May forecast (p/kWh)</t>
  </si>
  <si>
    <t>Tariffs 15/16 (£/kW)</t>
  </si>
  <si>
    <t>Change from 14/15 tariff (£/kW)</t>
  </si>
  <si>
    <t>Change from May forecast (£/kW)</t>
  </si>
  <si>
    <t>15/16 per 13/14</t>
  </si>
  <si>
    <t>Figure 2</t>
  </si>
  <si>
    <t>Tariffs 15/16</t>
  </si>
  <si>
    <t>Change from 14/15 tariff</t>
  </si>
  <si>
    <t>Change from May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</si>
</sst>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4" formatCode="_-&quot;£&quot;* #,##0.00_-;\-&quot;£&quot;* #,##0.00_-;_-&quot;£&quot;* &quot;-&quot;??_-;_-@_-"/>
    <numFmt numFmtId="43" formatCode="_-* #,##0.00_-;\-* #,##0.00_-;_-* &quot;-&quot;??_-;_-@_-"/>
    <numFmt numFmtId="164" formatCode="0.00_)"/>
    <numFmt numFmtId="165" formatCode="0_)"/>
    <numFmt numFmtId="166" formatCode="0.000000_)"/>
    <numFmt numFmtId="167" formatCode="_-[$€-2]* #,##0.00_-;\-[$€-2]* #,##0.00_-;_-[$€-2]* &quot;-&quot;??_-"/>
    <numFmt numFmtId="168" formatCode="&quot;$&quot;#,##0_);[Red]\(&quot;$&quot;#,##0\)"/>
    <numFmt numFmtId="169" formatCode="0.000000"/>
    <numFmt numFmtId="170" formatCode="_(* #,##0.0_);_(* \(#,##0.0\);_(* &quot;-&quot;??_);_(@_)"/>
    <numFmt numFmtId="171" formatCode="0.000"/>
    <numFmt numFmtId="172" formatCode="#,##0.0;[Red]\(#,##0.0\)"/>
    <numFmt numFmtId="173" formatCode="0.0%"/>
    <numFmt numFmtId="174" formatCode="_-* #,##0.0000_-;\-* #,##0.0000_-;_-* &quot;-&quot;??_-;_-@_-"/>
    <numFmt numFmtId="175" formatCode="_-* #,##0.0_-;\-* #,##0.0_-;_-* &quot;-&quot;??_-;_-@_-"/>
    <numFmt numFmtId="176" formatCode="0.0_ ;[Red]\-0.0\ "/>
    <numFmt numFmtId="177" formatCode="0.000_ ;[Red]\-0.000\ "/>
    <numFmt numFmtId="178" formatCode="0.0000_ ;[Red]\-0.0000\ "/>
    <numFmt numFmtId="179" formatCode="#,##0.0000_ ;[Red]\-#,##0.0000\ "/>
    <numFmt numFmtId="180" formatCode="#,##0.000_ ;[Red]\-#,##0.000\ "/>
    <numFmt numFmtId="181" formatCode="#,##0.0_ ;[Red]\-#,##0.0\ "/>
    <numFmt numFmtId="182" formatCode="#,##0.0"/>
    <numFmt numFmtId="183" formatCode="_(* #,##0_);_(* \(#,##0\);_(* &quot;-&quot;??_);_(@_)"/>
    <numFmt numFmtId="184" formatCode="#,##0.0_ ;\-#,##0.0\ "/>
    <numFmt numFmtId="185" formatCode="_(* #,##0.00_);_(* \(#,##0.00\);_(* &quot;-&quot;??_);_(@_)"/>
    <numFmt numFmtId="186" formatCode="0.0000000000000000000000000"/>
  </numFmts>
  <fonts count="6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sz val="10"/>
      <name val="Arial"/>
      <family val="2"/>
    </font>
    <font>
      <sz val="12"/>
      <name val="Arial"/>
      <family val="2"/>
    </font>
    <font>
      <sz val="10"/>
      <color indexed="8"/>
      <name val="Arial"/>
      <family val="2"/>
    </font>
    <font>
      <b/>
      <sz val="10"/>
      <color indexed="8"/>
      <name val="Arial"/>
      <family val="2"/>
    </font>
    <font>
      <sz val="10"/>
      <color rgb="FF0070C0"/>
      <name val="Arial"/>
      <family val="2"/>
    </font>
    <font>
      <sz val="10"/>
      <color indexed="10"/>
      <name val="Arial"/>
      <family val="2"/>
    </font>
    <font>
      <b/>
      <sz val="12"/>
      <color indexed="8"/>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0"/>
      <name val="Helv"/>
      <charset val="204"/>
    </font>
    <font>
      <b/>
      <sz val="10"/>
      <color indexed="39"/>
      <name val="Arial"/>
      <family val="2"/>
    </font>
    <font>
      <sz val="10"/>
      <color indexed="39"/>
      <name val="Arial"/>
      <family val="2"/>
    </font>
    <font>
      <sz val="19"/>
      <color indexed="48"/>
      <name val="Arial"/>
      <family val="2"/>
    </font>
    <font>
      <b/>
      <sz val="10"/>
      <color theme="1"/>
      <name val="Arial"/>
      <family val="2"/>
    </font>
    <font>
      <b/>
      <sz val="10"/>
      <color rgb="FF000000"/>
      <name val="Arial"/>
      <family val="2"/>
    </font>
    <font>
      <sz val="10"/>
      <color rgb="FF000000"/>
      <name val="Arial"/>
      <family val="2"/>
    </font>
    <font>
      <b/>
      <vertAlign val="subscript"/>
      <sz val="10"/>
      <color rgb="FF000000"/>
      <name val="Arial"/>
      <family val="2"/>
    </font>
    <font>
      <b/>
      <sz val="8"/>
      <color theme="1"/>
      <name val="Arial"/>
      <family val="2"/>
    </font>
    <font>
      <sz val="8"/>
      <color theme="1"/>
      <name val="Arial"/>
      <family val="2"/>
    </font>
    <font>
      <sz val="10"/>
      <color indexed="12"/>
      <name val="Arial"/>
      <family val="2"/>
    </font>
    <font>
      <sz val="10"/>
      <color theme="1"/>
      <name val="Arial"/>
      <family val="2"/>
    </font>
    <font>
      <b/>
      <sz val="10"/>
      <color theme="4" tint="-0.499984740745262"/>
      <name val="Arial"/>
      <family val="2"/>
    </font>
    <font>
      <i/>
      <sz val="10"/>
      <name val="Arial"/>
      <family val="2"/>
    </font>
    <font>
      <i/>
      <sz val="11"/>
      <color theme="1"/>
      <name val="Calibri"/>
      <family val="2"/>
      <scheme val="minor"/>
    </font>
    <font>
      <b/>
      <i/>
      <sz val="10"/>
      <name val="Arial"/>
      <family val="2"/>
    </font>
    <font>
      <b/>
      <sz val="20"/>
      <color theme="1"/>
      <name val="Calibri"/>
      <family val="2"/>
      <scheme val="minor"/>
    </font>
    <font>
      <b/>
      <sz val="12"/>
      <name val="Calibri"/>
      <family val="2"/>
      <scheme val="minor"/>
    </font>
    <font>
      <sz val="12"/>
      <name val="Calibri"/>
      <family val="2"/>
    </font>
    <font>
      <sz val="12"/>
      <name val="Calibri"/>
      <family val="2"/>
      <scheme val="minor"/>
    </font>
    <font>
      <sz val="12"/>
      <color indexed="8"/>
      <name val="Calibri"/>
      <family val="2"/>
    </font>
    <font>
      <sz val="12"/>
      <color indexed="8"/>
      <name val="Calibri"/>
      <family val="2"/>
      <scheme val="minor"/>
    </font>
    <font>
      <b/>
      <sz val="12"/>
      <color indexed="8"/>
      <name val="Calibri"/>
      <family val="2"/>
      <scheme val="minor"/>
    </font>
    <font>
      <sz val="12"/>
      <color theme="1"/>
      <name val="Calibri"/>
      <family val="2"/>
      <scheme val="minor"/>
    </font>
    <font>
      <b/>
      <sz val="12"/>
      <color theme="1"/>
      <name val="Calibri"/>
      <family val="2"/>
      <scheme val="minor"/>
    </font>
    <font>
      <sz val="10"/>
      <name val="Times New Roman"/>
      <family val="1"/>
    </font>
    <font>
      <b/>
      <u/>
      <sz val="10"/>
      <name val="Arial"/>
      <family val="2"/>
    </font>
    <font>
      <sz val="10"/>
      <name val="Arial"/>
      <family val="2"/>
    </font>
    <font>
      <sz val="10"/>
      <name val="Arial"/>
      <family val="2"/>
    </font>
    <font>
      <sz val="11"/>
      <color rgb="FFFF0000"/>
      <name val="Calibri"/>
      <family val="2"/>
      <scheme val="minor"/>
    </font>
  </fonts>
  <fills count="6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rgb="FFB3B3B3"/>
        <bgColor indexed="64"/>
      </patternFill>
    </fill>
    <fill>
      <patternFill patternType="solid">
        <fgColor rgb="FFC0C0C0"/>
        <bgColor indexed="64"/>
      </patternFill>
    </fill>
    <fill>
      <patternFill patternType="solid">
        <fgColor rgb="FFE0E0E0"/>
        <bgColor indexed="64"/>
      </patternFill>
    </fill>
    <fill>
      <patternFill patternType="solid">
        <fgColor rgb="FFD9D9D9"/>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43"/>
        <bgColor indexed="64"/>
      </patternFill>
    </fill>
    <fill>
      <patternFill patternType="solid">
        <fgColor indexed="44"/>
        <bgColor indexed="64"/>
      </patternFill>
    </fill>
  </fills>
  <borders count="1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rgb="FF0070C0"/>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70C0"/>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style="thin">
        <color auto="1"/>
      </left>
      <right style="thin">
        <color auto="1"/>
      </right>
      <top style="thin">
        <color auto="1"/>
      </top>
      <bottom style="thin">
        <color rgb="FF0070C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style="thin">
        <color auto="1"/>
      </left>
      <right style="thin">
        <color auto="1"/>
      </right>
      <top style="thin">
        <color auto="1"/>
      </top>
      <bottom style="thin">
        <color rgb="FF0070C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style="thin">
        <color auto="1"/>
      </left>
      <right style="thin">
        <color auto="1"/>
      </right>
      <top style="thin">
        <color auto="1"/>
      </top>
      <bottom style="thin">
        <color rgb="FF0070C0"/>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auto="1"/>
      </right>
      <top style="thin">
        <color auto="1"/>
      </top>
      <bottom style="thin">
        <color rgb="FF0070C0"/>
      </bottom>
      <diagonal/>
    </border>
    <border>
      <left style="thin">
        <color auto="1"/>
      </left>
      <right style="medium">
        <color indexed="64"/>
      </right>
      <top style="thin">
        <color auto="1"/>
      </top>
      <bottom style="thin">
        <color rgb="FF0070C0"/>
      </bottom>
      <diagonal/>
    </border>
    <border>
      <left style="medium">
        <color indexed="64"/>
      </left>
      <right style="thin">
        <color auto="1"/>
      </right>
      <top style="thin">
        <color rgb="FF0070C0"/>
      </top>
      <bottom style="thin">
        <color rgb="FF0070C0"/>
      </bottom>
      <diagonal/>
    </border>
    <border>
      <left style="thin">
        <color auto="1"/>
      </left>
      <right style="medium">
        <color indexed="64"/>
      </right>
      <top style="thin">
        <color rgb="FF0070C0"/>
      </top>
      <bottom style="thin">
        <color rgb="FF0070C0"/>
      </bottom>
      <diagonal/>
    </border>
    <border>
      <left style="medium">
        <color indexed="64"/>
      </left>
      <right style="thin">
        <color indexed="64"/>
      </right>
      <top style="thin">
        <color rgb="FF0070C0"/>
      </top>
      <bottom style="medium">
        <color indexed="64"/>
      </bottom>
      <diagonal/>
    </border>
    <border>
      <left style="thin">
        <color indexed="64"/>
      </left>
      <right style="thin">
        <color indexed="64"/>
      </right>
      <top style="thin">
        <color rgb="FF0070C0"/>
      </top>
      <bottom style="medium">
        <color indexed="64"/>
      </bottom>
      <diagonal/>
    </border>
    <border>
      <left style="thin">
        <color indexed="64"/>
      </left>
      <right style="medium">
        <color indexed="64"/>
      </right>
      <top style="thin">
        <color rgb="FF0070C0"/>
      </top>
      <bottom style="medium">
        <color indexed="64"/>
      </bottom>
      <diagonal/>
    </border>
    <border>
      <left style="thin">
        <color indexed="8"/>
      </left>
      <right/>
      <top/>
      <bottom style="thin">
        <color rgb="FF0070C0"/>
      </bottom>
      <diagonal/>
    </border>
    <border>
      <left style="thin">
        <color indexed="8"/>
      </left>
      <right style="thin">
        <color indexed="8"/>
      </right>
      <top/>
      <bottom style="thin">
        <color rgb="FF0070C0"/>
      </bottom>
      <diagonal/>
    </border>
    <border>
      <left style="thin">
        <color indexed="8"/>
      </left>
      <right/>
      <top style="thin">
        <color rgb="FF0070C0"/>
      </top>
      <bottom style="thin">
        <color rgb="FF0070C0"/>
      </bottom>
      <diagonal/>
    </border>
    <border>
      <left style="thin">
        <color indexed="8"/>
      </left>
      <right style="thin">
        <color indexed="8"/>
      </right>
      <top style="thin">
        <color rgb="FF0070C0"/>
      </top>
      <bottom style="thin">
        <color rgb="FF0070C0"/>
      </bottom>
      <diagonal/>
    </border>
    <border>
      <left/>
      <right/>
      <top style="medium">
        <color indexed="64"/>
      </top>
      <bottom/>
      <diagonal/>
    </border>
    <border>
      <left style="medium">
        <color indexed="64"/>
      </left>
      <right style="thin">
        <color indexed="8"/>
      </right>
      <top/>
      <bottom style="thin">
        <color rgb="FF0070C0"/>
      </bottom>
      <diagonal/>
    </border>
    <border>
      <left style="medium">
        <color indexed="64"/>
      </left>
      <right style="thin">
        <color indexed="8"/>
      </right>
      <top style="thin">
        <color rgb="FF0070C0"/>
      </top>
      <bottom style="thin">
        <color rgb="FF0070C0"/>
      </bottom>
      <diagonal/>
    </border>
    <border>
      <left style="medium">
        <color indexed="64"/>
      </left>
      <right style="thin">
        <color indexed="8"/>
      </right>
      <top style="thin">
        <color rgb="FF0070C0"/>
      </top>
      <bottom style="medium">
        <color indexed="64"/>
      </bottom>
      <diagonal/>
    </border>
    <border>
      <left style="thin">
        <color indexed="8"/>
      </left>
      <right/>
      <top style="thin">
        <color rgb="FF0070C0"/>
      </top>
      <bottom style="medium">
        <color indexed="64"/>
      </bottom>
      <diagonal/>
    </border>
    <border>
      <left style="thin">
        <color indexed="8"/>
      </left>
      <right style="thin">
        <color indexed="8"/>
      </right>
      <top style="thin">
        <color rgb="FF0070C0"/>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thin">
        <color indexed="8"/>
      </right>
      <top/>
      <bottom style="medium">
        <color indexed="64"/>
      </bottom>
      <diagonal/>
    </border>
    <border>
      <left style="thin">
        <color indexed="8"/>
      </left>
      <right style="medium">
        <color indexed="64"/>
      </right>
      <top/>
      <bottom style="thin">
        <color rgb="FF0070C0"/>
      </bottom>
      <diagonal/>
    </border>
    <border>
      <left style="medium">
        <color indexed="8"/>
      </left>
      <right style="medium">
        <color indexed="64"/>
      </right>
      <top style="medium">
        <color indexed="64"/>
      </top>
      <bottom style="thin">
        <color indexed="8"/>
      </bottom>
      <diagonal/>
    </border>
    <border>
      <left style="medium">
        <color indexed="8"/>
      </left>
      <right style="medium">
        <color indexed="64"/>
      </right>
      <top style="thin">
        <color indexed="8"/>
      </top>
      <bottom style="thin">
        <color indexed="8"/>
      </bottom>
      <diagonal/>
    </border>
    <border>
      <left style="medium">
        <color indexed="8"/>
      </left>
      <right style="medium">
        <color indexed="64"/>
      </right>
      <top style="thin">
        <color indexed="8"/>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rgb="FF0070C0"/>
      </bottom>
      <diagonal/>
    </border>
    <border>
      <left style="thin">
        <color auto="1"/>
      </left>
      <right style="medium">
        <color indexed="64"/>
      </right>
      <top/>
      <bottom style="thin">
        <color rgb="FF0070C0"/>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auto="1"/>
      </right>
      <top/>
      <bottom style="thin">
        <color rgb="FF0070C0"/>
      </bottom>
      <diagonal/>
    </border>
    <border>
      <left/>
      <right style="thin">
        <color auto="1"/>
      </right>
      <top style="thin">
        <color rgb="FF0070C0"/>
      </top>
      <bottom style="thin">
        <color rgb="FF0070C0"/>
      </bottom>
      <diagonal/>
    </border>
    <border>
      <left/>
      <right style="thin">
        <color indexed="64"/>
      </right>
      <top style="thin">
        <color rgb="FF0070C0"/>
      </top>
      <bottom style="medium">
        <color indexed="64"/>
      </bottom>
      <diagonal/>
    </border>
    <border>
      <left style="medium">
        <color indexed="64"/>
      </left>
      <right style="medium">
        <color indexed="64"/>
      </right>
      <top style="medium">
        <color indexed="64"/>
      </top>
      <bottom style="thin">
        <color rgb="FF0070C0"/>
      </bottom>
      <diagonal/>
    </border>
    <border>
      <left style="medium">
        <color indexed="64"/>
      </left>
      <right style="medium">
        <color indexed="64"/>
      </right>
      <top style="thin">
        <color rgb="FF0070C0"/>
      </top>
      <bottom style="thin">
        <color rgb="FF0070C0"/>
      </bottom>
      <diagonal/>
    </border>
    <border>
      <left style="medium">
        <color indexed="64"/>
      </left>
      <right style="medium">
        <color indexed="64"/>
      </right>
      <top style="thin">
        <color rgb="FF0070C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8"/>
      </left>
      <right/>
      <top style="medium">
        <color indexed="64"/>
      </top>
      <bottom style="medium">
        <color indexed="64"/>
      </bottom>
      <diagonal/>
    </border>
    <border>
      <left style="medium">
        <color indexed="64"/>
      </left>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style="medium">
        <color indexed="8"/>
      </left>
      <right style="medium">
        <color indexed="64"/>
      </right>
      <top/>
      <bottom style="thin">
        <color indexed="8"/>
      </bottom>
      <diagonal/>
    </border>
    <border>
      <left style="medium">
        <color indexed="64"/>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8"/>
      </left>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indexed="64"/>
      </left>
      <right style="thin">
        <color auto="1"/>
      </right>
      <top style="medium">
        <color indexed="64"/>
      </top>
      <bottom style="thin">
        <color rgb="FF0070C0"/>
      </bottom>
      <diagonal/>
    </border>
    <border>
      <left style="thin">
        <color auto="1"/>
      </left>
      <right style="thin">
        <color auto="1"/>
      </right>
      <top style="medium">
        <color indexed="64"/>
      </top>
      <bottom style="thin">
        <color rgb="FF0070C0"/>
      </bottom>
      <diagonal/>
    </border>
    <border>
      <left style="thin">
        <color auto="1"/>
      </left>
      <right style="medium">
        <color indexed="64"/>
      </right>
      <top style="medium">
        <color indexed="64"/>
      </top>
      <bottom style="thin">
        <color rgb="FF0070C0"/>
      </bottom>
      <diagonal/>
    </border>
    <border>
      <left style="thin">
        <color auto="1"/>
      </left>
      <right style="thin">
        <color auto="1"/>
      </right>
      <top style="thin">
        <color auto="1"/>
      </top>
      <bottom style="thin">
        <color rgb="FF0070C0"/>
      </bottom>
      <diagonal/>
    </border>
    <border>
      <left style="thin">
        <color auto="1"/>
      </left>
      <right style="medium">
        <color indexed="64"/>
      </right>
      <top style="thin">
        <color auto="1"/>
      </top>
      <bottom style="thin">
        <color rgb="FF0070C0"/>
      </bottom>
      <diagonal/>
    </border>
    <border>
      <left style="medium">
        <color indexed="64"/>
      </left>
      <right style="thin">
        <color auto="1"/>
      </right>
      <top style="thin">
        <color rgb="FF0070C0"/>
      </top>
      <bottom style="medium">
        <color indexed="64"/>
      </bottom>
      <diagonal/>
    </border>
    <border>
      <left style="thin">
        <color auto="1"/>
      </left>
      <right style="thin">
        <color auto="1"/>
      </right>
      <top style="thin">
        <color rgb="FF0070C0"/>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rgb="FF0070C0"/>
      </bottom>
      <diagonal/>
    </border>
    <border>
      <left/>
      <right/>
      <top style="thin">
        <color rgb="FF0070C0"/>
      </top>
      <bottom style="thin">
        <color rgb="FF0070C0"/>
      </bottom>
      <diagonal/>
    </border>
    <border>
      <left/>
      <right/>
      <top style="thin">
        <color rgb="FF0070C0"/>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thin">
        <color indexed="8"/>
      </right>
      <top/>
      <bottom style="thin">
        <color indexed="64"/>
      </bottom>
      <diagonal/>
    </border>
    <border>
      <left style="thin">
        <color indexed="8"/>
      </left>
      <right style="thin">
        <color indexed="8"/>
      </right>
      <top/>
      <bottom style="thin">
        <color indexed="64"/>
      </bottom>
      <diagonal/>
    </border>
    <border>
      <left style="medium">
        <color indexed="64"/>
      </left>
      <right style="medium">
        <color indexed="64"/>
      </right>
      <top/>
      <bottom style="thin">
        <color rgb="FF0070C0"/>
      </bottom>
      <diagonal/>
    </border>
    <border>
      <left style="medium">
        <color indexed="64"/>
      </left>
      <right/>
      <top style="medium">
        <color indexed="64"/>
      </top>
      <bottom style="thin">
        <color rgb="FF0070C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8"/>
      </left>
      <right style="medium">
        <color indexed="64"/>
      </right>
      <top/>
      <bottom style="medium">
        <color indexed="64"/>
      </bottom>
      <diagonal/>
    </border>
    <border>
      <left/>
      <right style="medium">
        <color rgb="FF000000"/>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style="medium">
        <color indexed="64"/>
      </top>
      <bottom style="thin">
        <color rgb="FF0070C0"/>
      </bottom>
      <diagonal/>
    </border>
    <border>
      <left style="medium">
        <color indexed="64"/>
      </left>
      <right/>
      <top style="thin">
        <color rgb="FF0070C0"/>
      </top>
      <bottom style="thin">
        <color rgb="FF0070C0"/>
      </bottom>
      <diagonal/>
    </border>
    <border>
      <left/>
      <right style="medium">
        <color indexed="64"/>
      </right>
      <top style="thin">
        <color rgb="FF0070C0"/>
      </top>
      <bottom style="thin">
        <color rgb="FF0070C0"/>
      </bottom>
      <diagonal/>
    </border>
    <border>
      <left style="medium">
        <color indexed="64"/>
      </left>
      <right/>
      <top style="thin">
        <color rgb="FF0070C0"/>
      </top>
      <bottom style="medium">
        <color indexed="64"/>
      </bottom>
      <diagonal/>
    </border>
    <border>
      <left/>
      <right style="medium">
        <color indexed="64"/>
      </right>
      <top style="thin">
        <color rgb="FF0070C0"/>
      </top>
      <bottom style="medium">
        <color indexed="64"/>
      </bottom>
      <diagonal/>
    </border>
  </borders>
  <cellStyleXfs count="126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21" fillId="0" borderId="0"/>
    <xf numFmtId="0" fontId="3" fillId="4" borderId="7"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15" fillId="0" borderId="0" applyNumberFormat="0" applyFill="0" applyBorder="0" applyAlignment="0" applyProtection="0"/>
    <xf numFmtId="166" fontId="1" fillId="0" borderId="0"/>
    <xf numFmtId="0" fontId="3" fillId="0" borderId="0"/>
    <xf numFmtId="0" fontId="3" fillId="0" borderId="0"/>
    <xf numFmtId="0" fontId="34" fillId="0" borderId="0"/>
    <xf numFmtId="0" fontId="3" fillId="0" borderId="0"/>
    <xf numFmtId="0" fontId="4" fillId="19" borderId="0" applyNumberFormat="0" applyBorder="0" applyAlignment="0" applyProtection="0"/>
    <xf numFmtId="0" fontId="4" fillId="8"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1"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2"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5" fillId="31" borderId="0" applyNumberFormat="0" applyBorder="0" applyAlignment="0" applyProtection="0"/>
    <xf numFmtId="0" fontId="5" fillId="14"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5" fillId="34" borderId="0" applyNumberFormat="0" applyBorder="0" applyAlignment="0" applyProtection="0"/>
    <xf numFmtId="0" fontId="5" fillId="23"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 fillId="26" borderId="0" applyNumberFormat="0" applyBorder="0" applyAlignment="0" applyProtection="0"/>
    <xf numFmtId="0" fontId="5" fillId="13" borderId="0" applyNumberFormat="0" applyBorder="0" applyAlignment="0" applyProtection="0"/>
    <xf numFmtId="0" fontId="4" fillId="36" borderId="0" applyNumberFormat="0" applyBorder="0" applyAlignment="0" applyProtection="0"/>
    <xf numFmtId="0" fontId="4" fillId="30" borderId="0" applyNumberFormat="0" applyBorder="0" applyAlignment="0" applyProtection="0"/>
    <xf numFmtId="0" fontId="5" fillId="37"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8" borderId="18" applyNumberFormat="0" applyAlignment="0" applyProtection="0"/>
    <xf numFmtId="0" fontId="8" fillId="17"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9" fillId="0" borderId="0" applyNumberFormat="0" applyFill="0" applyBorder="0" applyAlignment="0" applyProtection="0"/>
    <xf numFmtId="0" fontId="10" fillId="20" borderId="0" applyNumberFormat="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14" fillId="5" borderId="18" applyNumberFormat="0" applyAlignment="0" applyProtection="0"/>
    <xf numFmtId="0" fontId="31" fillId="0" borderId="22" applyNumberFormat="0" applyFill="0" applyAlignment="0" applyProtection="0"/>
    <xf numFmtId="0" fontId="32" fillId="7" borderId="0" applyNumberFormat="0" applyBorder="0" applyAlignment="0" applyProtection="0"/>
    <xf numFmtId="168" fontId="3" fillId="0" borderId="0"/>
    <xf numFmtId="0" fontId="3" fillId="0" borderId="0"/>
    <xf numFmtId="0" fontId="3" fillId="0" borderId="0"/>
    <xf numFmtId="167" fontId="3" fillId="0" borderId="0"/>
    <xf numFmtId="168" fontId="3" fillId="0" borderId="0"/>
    <xf numFmtId="167" fontId="3" fillId="0" borderId="0"/>
    <xf numFmtId="0" fontId="3" fillId="4" borderId="23" applyNumberFormat="0" applyFont="0" applyAlignment="0" applyProtection="0"/>
    <xf numFmtId="0" fontId="17" fillId="38" borderId="24" applyNumberFormat="0" applyAlignment="0" applyProtection="0"/>
    <xf numFmtId="9" fontId="3" fillId="0" borderId="0" applyFont="0" applyFill="0" applyBorder="0" applyAlignment="0" applyProtection="0"/>
    <xf numFmtId="4" fontId="23" fillId="7" borderId="25" applyNumberFormat="0" applyProtection="0">
      <alignment vertical="center"/>
    </xf>
    <xf numFmtId="4" fontId="35" fillId="7" borderId="25" applyNumberFormat="0" applyProtection="0">
      <alignment vertical="center"/>
    </xf>
    <xf numFmtId="4" fontId="23" fillId="7" borderId="25" applyNumberFormat="0" applyProtection="0">
      <alignment horizontal="left" vertical="center" indent="1"/>
    </xf>
    <xf numFmtId="0" fontId="23" fillId="7" borderId="25" applyNumberFormat="0" applyProtection="0">
      <alignment horizontal="left" vertical="top" indent="1"/>
    </xf>
    <xf numFmtId="4" fontId="23" fillId="42" borderId="0" applyNumberFormat="0" applyProtection="0">
      <alignment horizontal="left" vertical="center" indent="1"/>
    </xf>
    <xf numFmtId="4" fontId="22" fillId="8" borderId="25" applyNumberFormat="0" applyProtection="0">
      <alignment horizontal="right" vertical="center"/>
    </xf>
    <xf numFmtId="4" fontId="22" fillId="3" borderId="25" applyNumberFormat="0" applyProtection="0">
      <alignment horizontal="right" vertical="center"/>
    </xf>
    <xf numFmtId="4" fontId="22" fillId="14" borderId="25" applyNumberFormat="0" applyProtection="0">
      <alignment horizontal="right" vertical="center"/>
    </xf>
    <xf numFmtId="4" fontId="22" fillId="10" borderId="25" applyNumberFormat="0" applyProtection="0">
      <alignment horizontal="right" vertical="center"/>
    </xf>
    <xf numFmtId="4" fontId="22" fillId="24" borderId="25" applyNumberFormat="0" applyProtection="0">
      <alignment horizontal="right" vertical="center"/>
    </xf>
    <xf numFmtId="4" fontId="22" fillId="9" borderId="25" applyNumberFormat="0" applyProtection="0">
      <alignment horizontal="right" vertical="center"/>
    </xf>
    <xf numFmtId="4" fontId="22" fillId="35" borderId="25" applyNumberFormat="0" applyProtection="0">
      <alignment horizontal="right" vertical="center"/>
    </xf>
    <xf numFmtId="4" fontId="22" fillId="43" borderId="25" applyNumberFormat="0" applyProtection="0">
      <alignment horizontal="right" vertical="center"/>
    </xf>
    <xf numFmtId="4" fontId="22" fillId="21" borderId="25" applyNumberFormat="0" applyProtection="0">
      <alignment horizontal="right" vertical="center"/>
    </xf>
    <xf numFmtId="4" fontId="23" fillId="44" borderId="26" applyNumberFormat="0" applyProtection="0">
      <alignment horizontal="left" vertical="center" indent="1"/>
    </xf>
    <xf numFmtId="4" fontId="22" fillId="45" borderId="0" applyNumberFormat="0" applyProtection="0">
      <alignment horizontal="left" vertical="center" indent="1"/>
    </xf>
    <xf numFmtId="4" fontId="26" fillId="12" borderId="0" applyNumberFormat="0" applyProtection="0">
      <alignment horizontal="left" vertical="center" indent="1"/>
    </xf>
    <xf numFmtId="4" fontId="22" fillId="42" borderId="25" applyNumberFormat="0" applyProtection="0">
      <alignment horizontal="right" vertical="center"/>
    </xf>
    <xf numFmtId="4" fontId="22" fillId="45" borderId="0" applyNumberFormat="0" applyProtection="0">
      <alignment horizontal="left" vertical="center" indent="1"/>
    </xf>
    <xf numFmtId="4" fontId="22" fillId="42" borderId="0" applyNumberFormat="0" applyProtection="0">
      <alignment horizontal="left" vertical="center" indent="1"/>
    </xf>
    <xf numFmtId="0" fontId="3" fillId="12" borderId="25" applyNumberFormat="0" applyProtection="0">
      <alignment horizontal="left" vertical="center" indent="1"/>
    </xf>
    <xf numFmtId="0" fontId="3" fillId="12" borderId="25" applyNumberFormat="0" applyProtection="0">
      <alignment horizontal="left" vertical="top" indent="1"/>
    </xf>
    <xf numFmtId="0" fontId="3" fillId="42" borderId="25" applyNumberFormat="0" applyProtection="0">
      <alignment horizontal="left" vertical="center" indent="1"/>
    </xf>
    <xf numFmtId="0" fontId="3" fillId="42" borderId="25" applyNumberFormat="0" applyProtection="0">
      <alignment horizontal="left" vertical="top" indent="1"/>
    </xf>
    <xf numFmtId="0" fontId="3" fillId="2" borderId="25" applyNumberFormat="0" applyProtection="0">
      <alignment horizontal="left" vertical="center" indent="1"/>
    </xf>
    <xf numFmtId="0" fontId="3" fillId="2" borderId="25" applyNumberFormat="0" applyProtection="0">
      <alignment horizontal="left" vertical="top" indent="1"/>
    </xf>
    <xf numFmtId="0" fontId="3" fillId="45" borderId="25" applyNumberFormat="0" applyProtection="0">
      <alignment horizontal="left" vertical="center" indent="1"/>
    </xf>
    <xf numFmtId="0" fontId="3" fillId="45" borderId="25" applyNumberFormat="0" applyProtection="0">
      <alignment horizontal="left" vertical="top" indent="1"/>
    </xf>
    <xf numFmtId="0" fontId="3" fillId="16" borderId="16" applyNumberFormat="0">
      <protection locked="0"/>
    </xf>
    <xf numFmtId="4" fontId="22" fillId="4" borderId="25" applyNumberFormat="0" applyProtection="0">
      <alignment vertical="center"/>
    </xf>
    <xf numFmtId="4" fontId="36" fillId="4" borderId="25" applyNumberFormat="0" applyProtection="0">
      <alignment vertical="center"/>
    </xf>
    <xf numFmtId="4" fontId="22" fillId="4" borderId="25" applyNumberFormat="0" applyProtection="0">
      <alignment horizontal="left" vertical="center" indent="1"/>
    </xf>
    <xf numFmtId="0" fontId="22" fillId="4" borderId="25" applyNumberFormat="0" applyProtection="0">
      <alignment horizontal="left" vertical="top" indent="1"/>
    </xf>
    <xf numFmtId="4" fontId="22" fillId="45" borderId="25" applyNumberFormat="0" applyProtection="0">
      <alignment horizontal="right" vertical="center"/>
    </xf>
    <xf numFmtId="4" fontId="36" fillId="45" borderId="25" applyNumberFormat="0" applyProtection="0">
      <alignment horizontal="right" vertical="center"/>
    </xf>
    <xf numFmtId="4" fontId="22" fillId="42" borderId="25" applyNumberFormat="0" applyProtection="0">
      <alignment horizontal="left" vertical="center" indent="1"/>
    </xf>
    <xf numFmtId="0" fontId="22" fillId="42" borderId="25" applyNumberFormat="0" applyProtection="0">
      <alignment horizontal="left" vertical="top" indent="1"/>
    </xf>
    <xf numFmtId="4" fontId="37" fillId="46" borderId="0" applyNumberFormat="0" applyProtection="0">
      <alignment horizontal="left" vertical="center" indent="1"/>
    </xf>
    <xf numFmtId="4" fontId="25" fillId="45" borderId="25" applyNumberFormat="0" applyProtection="0">
      <alignment horizontal="right" vertical="center"/>
    </xf>
    <xf numFmtId="0" fontId="18" fillId="0" borderId="0" applyNumberFormat="0" applyFill="0" applyBorder="0" applyAlignment="0" applyProtection="0"/>
    <xf numFmtId="0" fontId="3" fillId="0" borderId="0" applyFont="0" applyFill="0" applyBorder="0" applyAlignment="0" applyProtection="0"/>
    <xf numFmtId="0" fontId="33" fillId="0" borderId="0" applyNumberFormat="0" applyFill="0" applyBorder="0" applyAlignment="0" applyProtection="0"/>
    <xf numFmtId="0" fontId="19" fillId="0" borderId="27" applyNumberFormat="0" applyFill="0" applyAlignment="0" applyProtection="0"/>
    <xf numFmtId="0" fontId="15" fillId="0" borderId="0" applyNumberFormat="0" applyFill="0" applyBorder="0" applyAlignment="0" applyProtection="0"/>
    <xf numFmtId="0" fontId="3" fillId="16" borderId="16" applyNumberFormat="0">
      <protection locked="0"/>
    </xf>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8"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8"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17" fillId="16" borderId="8" applyNumberFormat="0" applyAlignment="0" applyProtection="0"/>
    <xf numFmtId="0" fontId="3" fillId="4" borderId="23"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37"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 fillId="4" borderId="23" applyNumberFormat="0" applyFont="0" applyAlignment="0" applyProtection="0"/>
    <xf numFmtId="0" fontId="5" fillId="28"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1"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2"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8"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2"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5" borderId="0" applyNumberFormat="0" applyBorder="0" applyAlignment="0" applyProtection="0"/>
    <xf numFmtId="0" fontId="4" fillId="21"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3"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20"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8" borderId="18" applyNumberFormat="0" applyAlignment="0" applyProtection="0"/>
    <xf numFmtId="0" fontId="8" fillId="17" borderId="2" applyNumberFormat="0" applyAlignment="0" applyProtection="0"/>
    <xf numFmtId="43" fontId="3" fillId="0" borderId="0" applyFont="0" applyFill="0" applyBorder="0" applyAlignment="0" applyProtection="0"/>
    <xf numFmtId="0" fontId="15" fillId="0" borderId="6" applyNumberFormat="0" applyFill="0" applyAlignment="0" applyProtection="0"/>
    <xf numFmtId="0" fontId="14" fillId="7" borderId="43" applyNumberFormat="0" applyAlignment="0" applyProtection="0"/>
    <xf numFmtId="0" fontId="13" fillId="0" borderId="0" applyNumberFormat="0" applyFill="0" applyBorder="0" applyAlignment="0" applyProtection="0"/>
    <xf numFmtId="0" fontId="5" fillId="28" borderId="0" applyNumberFormat="0" applyBorder="0" applyAlignment="0" applyProtection="0"/>
    <xf numFmtId="0" fontId="9" fillId="0" borderId="0" applyNumberFormat="0" applyFill="0" applyBorder="0" applyAlignment="0" applyProtection="0"/>
    <xf numFmtId="0" fontId="10" fillId="20" borderId="0" applyNumberFormat="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14" fillId="5" borderId="18" applyNumberFormat="0" applyAlignment="0" applyProtection="0"/>
    <xf numFmtId="0" fontId="31" fillId="0" borderId="22" applyNumberFormat="0" applyFill="0" applyAlignment="0" applyProtection="0"/>
    <xf numFmtId="0" fontId="32" fillId="7" borderId="0" applyNumberFormat="0" applyBorder="0" applyAlignment="0" applyProtection="0"/>
    <xf numFmtId="0" fontId="3" fillId="4" borderId="23" applyNumberFormat="0" applyFont="0" applyAlignment="0" applyProtection="0"/>
    <xf numFmtId="0" fontId="15" fillId="0" borderId="0" applyNumberFormat="0" applyFill="0" applyBorder="0" applyAlignment="0" applyProtection="0"/>
    <xf numFmtId="0" fontId="19" fillId="0" borderId="37" applyNumberFormat="0" applyFill="0" applyAlignment="0" applyProtection="0"/>
    <xf numFmtId="0" fontId="18" fillId="0" borderId="0" applyNumberFormat="0" applyFill="0" applyBorder="0" applyAlignment="0" applyProtection="0"/>
    <xf numFmtId="0" fontId="3" fillId="4" borderId="23" applyNumberFormat="0" applyFont="0" applyAlignment="0" applyProtection="0"/>
    <xf numFmtId="0" fontId="17" fillId="38" borderId="8" applyNumberFormat="0" applyAlignment="0" applyProtection="0"/>
    <xf numFmtId="9" fontId="3" fillId="0" borderId="0" applyFont="0" applyFill="0" applyBorder="0" applyAlignment="0" applyProtection="0"/>
    <xf numFmtId="0" fontId="17" fillId="16" borderId="8" applyNumberFormat="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8"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8"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8"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3" fillId="0" borderId="0" applyNumberFormat="0" applyFill="0" applyBorder="0" applyAlignment="0" applyProtection="0"/>
    <xf numFmtId="0" fontId="19" fillId="0" borderId="27" applyNumberFormat="0" applyFill="0" applyAlignment="0" applyProtection="0"/>
    <xf numFmtId="0" fontId="15" fillId="0" borderId="0" applyNumberFormat="0" applyFill="0" applyBorder="0" applyAlignment="0" applyProtection="0"/>
    <xf numFmtId="0" fontId="3" fillId="16" borderId="38" applyNumberFormat="0">
      <protection locked="0"/>
    </xf>
    <xf numFmtId="0" fontId="5" fillId="21" borderId="0" applyNumberFormat="0" applyBorder="0" applyAlignment="0" applyProtection="0"/>
    <xf numFmtId="0" fontId="5" fillId="3" borderId="0" applyNumberFormat="0" applyBorder="0" applyAlignment="0" applyProtection="0"/>
    <xf numFmtId="0" fontId="5" fillId="22"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5" borderId="0" applyNumberFormat="0" applyBorder="0" applyAlignment="0" applyProtection="0"/>
    <xf numFmtId="0" fontId="4" fillId="21"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3"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20"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8" borderId="18" applyNumberFormat="0" applyAlignment="0" applyProtection="0"/>
    <xf numFmtId="0" fontId="8" fillId="17" borderId="2" applyNumberFormat="0" applyAlignment="0" applyProtection="0"/>
    <xf numFmtId="43" fontId="3" fillId="0" borderId="0" applyFont="0" applyFill="0" applyBorder="0" applyAlignment="0" applyProtection="0"/>
    <xf numFmtId="0" fontId="16" fillId="7" borderId="0" applyNumberFormat="0" applyBorder="0" applyAlignment="0" applyProtection="0"/>
    <xf numFmtId="0" fontId="3" fillId="0" borderId="0"/>
    <xf numFmtId="0" fontId="4" fillId="7" borderId="0" applyNumberFormat="0" applyBorder="0" applyAlignment="0" applyProtection="0"/>
    <xf numFmtId="0" fontId="3" fillId="4" borderId="39" applyNumberFormat="0" applyFont="0" applyAlignment="0" applyProtection="0"/>
    <xf numFmtId="0" fontId="9" fillId="0" borderId="0" applyNumberFormat="0" applyFill="0" applyBorder="0" applyAlignment="0" applyProtection="0"/>
    <xf numFmtId="0" fontId="10" fillId="20" borderId="0" applyNumberFormat="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14" fillId="5" borderId="18" applyNumberFormat="0" applyAlignment="0" applyProtection="0"/>
    <xf numFmtId="0" fontId="31" fillId="0" borderId="22" applyNumberFormat="0" applyFill="0" applyAlignment="0" applyProtection="0"/>
    <xf numFmtId="0" fontId="32" fillId="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19" fillId="0" borderId="37" applyNumberFormat="0" applyFill="0" applyAlignment="0" applyProtection="0"/>
    <xf numFmtId="0" fontId="18" fillId="0" borderId="0" applyNumberFormat="0" applyFill="0" applyBorder="0" applyAlignment="0" applyProtection="0"/>
    <xf numFmtId="0" fontId="3" fillId="4" borderId="23" applyNumberFormat="0" applyFont="0" applyAlignment="0" applyProtection="0"/>
    <xf numFmtId="0" fontId="17" fillId="38" borderId="8" applyNumberFormat="0" applyAlignment="0" applyProtection="0"/>
    <xf numFmtId="9" fontId="3" fillId="0" borderId="0" applyFont="0" applyFill="0" applyBorder="0" applyAlignment="0" applyProtection="0"/>
    <xf numFmtId="0" fontId="4" fillId="4" borderId="0" applyNumberFormat="0" applyBorder="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8"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8"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8"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3" fillId="0" borderId="0" applyNumberFormat="0" applyFill="0" applyBorder="0" applyAlignment="0" applyProtection="0"/>
    <xf numFmtId="0" fontId="19" fillId="0" borderId="27" applyNumberFormat="0" applyFill="0" applyAlignment="0" applyProtection="0"/>
    <xf numFmtId="0" fontId="15" fillId="0" borderId="0" applyNumberFormat="0" applyFill="0" applyBorder="0" applyAlignment="0" applyProtection="0"/>
    <xf numFmtId="0" fontId="3" fillId="16" borderId="38" applyNumberFormat="0">
      <protection locked="0"/>
    </xf>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1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35" borderId="0" applyNumberFormat="0" applyBorder="0" applyAlignment="0" applyProtection="0"/>
    <xf numFmtId="0" fontId="7" fillId="16" borderId="43"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8" borderId="18"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9" fillId="0" borderId="0" applyNumberFormat="0" applyFill="0" applyBorder="0" applyAlignment="0" applyProtection="0"/>
    <xf numFmtId="0" fontId="10" fillId="20" borderId="0" applyNumberFormat="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14" fillId="5" borderId="18" applyNumberFormat="0" applyAlignment="0" applyProtection="0"/>
    <xf numFmtId="0" fontId="31" fillId="0" borderId="22"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3" fillId="4" borderId="39" applyNumberFormat="0" applyFont="0" applyAlignment="0" applyProtection="0"/>
    <xf numFmtId="0" fontId="17" fillId="38" borderId="40" applyNumberFormat="0" applyAlignment="0" applyProtection="0"/>
    <xf numFmtId="9" fontId="3" fillId="0" borderId="0" applyFont="0" applyFill="0" applyBorder="0" applyAlignment="0" applyProtection="0"/>
    <xf numFmtId="4" fontId="23" fillId="7" borderId="41" applyNumberFormat="0" applyProtection="0">
      <alignment vertical="center"/>
    </xf>
    <xf numFmtId="4" fontId="35" fillId="7" borderId="41" applyNumberFormat="0" applyProtection="0">
      <alignment vertical="center"/>
    </xf>
    <xf numFmtId="4" fontId="23" fillId="7" borderId="41" applyNumberFormat="0" applyProtection="0">
      <alignment horizontal="left" vertical="center" indent="1"/>
    </xf>
    <xf numFmtId="0" fontId="23" fillId="7" borderId="41" applyNumberFormat="0" applyProtection="0">
      <alignment horizontal="left" vertical="top" indent="1"/>
    </xf>
    <xf numFmtId="0" fontId="4" fillId="5" borderId="0" applyNumberFormat="0" applyBorder="0" applyAlignment="0" applyProtection="0"/>
    <xf numFmtId="4" fontId="22" fillId="8" borderId="41" applyNumberFormat="0" applyProtection="0">
      <alignment horizontal="right" vertical="center"/>
    </xf>
    <xf numFmtId="4" fontId="22" fillId="3" borderId="41" applyNumberFormat="0" applyProtection="0">
      <alignment horizontal="right" vertical="center"/>
    </xf>
    <xf numFmtId="4" fontId="22" fillId="14" borderId="41" applyNumberFormat="0" applyProtection="0">
      <alignment horizontal="right" vertical="center"/>
    </xf>
    <xf numFmtId="4" fontId="22" fillId="10" borderId="41" applyNumberFormat="0" applyProtection="0">
      <alignment horizontal="right" vertical="center"/>
    </xf>
    <xf numFmtId="4" fontId="22" fillId="24" borderId="41" applyNumberFormat="0" applyProtection="0">
      <alignment horizontal="right" vertical="center"/>
    </xf>
    <xf numFmtId="4" fontId="22" fillId="9" borderId="41" applyNumberFormat="0" applyProtection="0">
      <alignment horizontal="right" vertical="center"/>
    </xf>
    <xf numFmtId="4" fontId="22" fillId="35" borderId="41" applyNumberFormat="0" applyProtection="0">
      <alignment horizontal="right" vertical="center"/>
    </xf>
    <xf numFmtId="4" fontId="22" fillId="43" borderId="41" applyNumberFormat="0" applyProtection="0">
      <alignment horizontal="right" vertical="center"/>
    </xf>
    <xf numFmtId="4" fontId="22" fillId="21" borderId="41"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4" fontId="22" fillId="42" borderId="41" applyNumberFormat="0" applyProtection="0">
      <alignment horizontal="right" vertical="center"/>
    </xf>
    <xf numFmtId="0" fontId="3" fillId="0" borderId="0"/>
    <xf numFmtId="0" fontId="3" fillId="12" borderId="41" applyNumberFormat="0" applyProtection="0">
      <alignment horizontal="left" vertical="center" indent="1"/>
    </xf>
    <xf numFmtId="0" fontId="3" fillId="12" borderId="41" applyNumberFormat="0" applyProtection="0">
      <alignment horizontal="left" vertical="top" indent="1"/>
    </xf>
    <xf numFmtId="0" fontId="3" fillId="42" borderId="41" applyNumberFormat="0" applyProtection="0">
      <alignment horizontal="left" vertical="center" indent="1"/>
    </xf>
    <xf numFmtId="0" fontId="3" fillId="42" borderId="41" applyNumberFormat="0" applyProtection="0">
      <alignment horizontal="left" vertical="top" indent="1"/>
    </xf>
    <xf numFmtId="0" fontId="3" fillId="2" borderId="41" applyNumberFormat="0" applyProtection="0">
      <alignment horizontal="left" vertical="center" indent="1"/>
    </xf>
    <xf numFmtId="0" fontId="3" fillId="2" borderId="41" applyNumberFormat="0" applyProtection="0">
      <alignment horizontal="left" vertical="top" indent="1"/>
    </xf>
    <xf numFmtId="0" fontId="3" fillId="45" borderId="41" applyNumberFormat="0" applyProtection="0">
      <alignment horizontal="left" vertical="center" indent="1"/>
    </xf>
    <xf numFmtId="0" fontId="3" fillId="45" borderId="41" applyNumberFormat="0" applyProtection="0">
      <alignment horizontal="left" vertical="top" indent="1"/>
    </xf>
    <xf numFmtId="0" fontId="3" fillId="16" borderId="38" applyNumberFormat="0">
      <protection locked="0"/>
    </xf>
    <xf numFmtId="4" fontId="22" fillId="4" borderId="41" applyNumberFormat="0" applyProtection="0">
      <alignment vertical="center"/>
    </xf>
    <xf numFmtId="4" fontId="36" fillId="4" borderId="41" applyNumberFormat="0" applyProtection="0">
      <alignment vertical="center"/>
    </xf>
    <xf numFmtId="4" fontId="22" fillId="4" borderId="41" applyNumberFormat="0" applyProtection="0">
      <alignment horizontal="left" vertical="center" indent="1"/>
    </xf>
    <xf numFmtId="0" fontId="22" fillId="4" borderId="41" applyNumberFormat="0" applyProtection="0">
      <alignment horizontal="left" vertical="top" indent="1"/>
    </xf>
    <xf numFmtId="4" fontId="22" fillId="45" borderId="41" applyNumberFormat="0" applyProtection="0">
      <alignment horizontal="right" vertical="center"/>
    </xf>
    <xf numFmtId="4" fontId="36" fillId="45" borderId="41" applyNumberFormat="0" applyProtection="0">
      <alignment horizontal="right" vertical="center"/>
    </xf>
    <xf numFmtId="4" fontId="22" fillId="42" borderId="41" applyNumberFormat="0" applyProtection="0">
      <alignment horizontal="left" vertical="center" indent="1"/>
    </xf>
    <xf numFmtId="0" fontId="22" fillId="42" borderId="41" applyNumberFormat="0" applyProtection="0">
      <alignment horizontal="left" vertical="top" indent="1"/>
    </xf>
    <xf numFmtId="4" fontId="25" fillId="45" borderId="41" applyNumberFormat="0" applyProtection="0">
      <alignment horizontal="right" vertical="center"/>
    </xf>
    <xf numFmtId="0" fontId="33" fillId="0" borderId="0" applyNumberFormat="0" applyFill="0" applyBorder="0" applyAlignment="0" applyProtection="0"/>
    <xf numFmtId="0" fontId="19" fillId="0" borderId="42" applyNumberFormat="0" applyFill="0" applyAlignment="0" applyProtection="0"/>
    <xf numFmtId="0" fontId="15" fillId="0" borderId="0" applyNumberFormat="0" applyFill="0" applyBorder="0" applyAlignment="0" applyProtection="0"/>
    <xf numFmtId="0" fontId="3" fillId="16" borderId="38" applyNumberFormat="0">
      <protection locked="0"/>
    </xf>
    <xf numFmtId="0" fontId="17" fillId="16" borderId="40" applyNumberFormat="0" applyAlignment="0" applyProtection="0"/>
    <xf numFmtId="0" fontId="18" fillId="0" borderId="0" applyNumberFormat="0" applyFill="0" applyBorder="0" applyAlignment="0" applyProtection="0"/>
    <xf numFmtId="0" fontId="19" fillId="0" borderId="44" applyNumberFormat="0" applyFill="0" applyAlignment="0" applyProtection="0"/>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44" applyNumberFormat="0" applyFill="0" applyAlignment="0" applyProtection="0"/>
    <xf numFmtId="0" fontId="18" fillId="0" borderId="0" applyNumberFormat="0" applyFill="0" applyBorder="0" applyAlignment="0" applyProtection="0"/>
    <xf numFmtId="0" fontId="17" fillId="16" borderId="40" applyNumberFormat="0" applyAlignment="0" applyProtection="0"/>
    <xf numFmtId="0" fontId="3" fillId="4" borderId="39" applyNumberFormat="0" applyFont="0" applyAlignment="0" applyProtection="0"/>
    <xf numFmtId="0" fontId="4" fillId="19" borderId="0" applyNumberFormat="0" applyBorder="0" applyAlignment="0" applyProtection="0"/>
    <xf numFmtId="0" fontId="4" fillId="8"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1"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2"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8" borderId="0" applyNumberFormat="0" applyBorder="0" applyAlignment="0" applyProtection="0"/>
    <xf numFmtId="0" fontId="15" fillId="0" borderId="6" applyNumberFormat="0" applyFill="0" applyAlignment="0" applyProtection="0"/>
    <xf numFmtId="0" fontId="14" fillId="7" borderId="43"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5"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3" borderId="0" applyNumberFormat="0" applyBorder="0" applyAlignment="0" applyProtection="0"/>
    <xf numFmtId="0" fontId="7" fillId="16" borderId="43"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8" borderId="43"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20" borderId="0" applyNumberFormat="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14" fillId="5" borderId="43" applyNumberFormat="0" applyAlignment="0" applyProtection="0"/>
    <xf numFmtId="0" fontId="31" fillId="0" borderId="22"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9" applyNumberFormat="0" applyFont="0" applyAlignment="0" applyProtection="0"/>
    <xf numFmtId="0" fontId="17" fillId="38" borderId="40" applyNumberFormat="0" applyAlignment="0" applyProtection="0"/>
    <xf numFmtId="9" fontId="3" fillId="0" borderId="0" applyFont="0" applyFill="0" applyBorder="0" applyAlignment="0" applyProtection="0"/>
    <xf numFmtId="4" fontId="23" fillId="7" borderId="41" applyNumberFormat="0" applyProtection="0">
      <alignment vertical="center"/>
    </xf>
    <xf numFmtId="4" fontId="35" fillId="7" borderId="41" applyNumberFormat="0" applyProtection="0">
      <alignment vertical="center"/>
    </xf>
    <xf numFmtId="4" fontId="23" fillId="7" borderId="41" applyNumberFormat="0" applyProtection="0">
      <alignment horizontal="left" vertical="center" indent="1"/>
    </xf>
    <xf numFmtId="0" fontId="23" fillId="7" borderId="41" applyNumberFormat="0" applyProtection="0">
      <alignment horizontal="left" vertical="top" indent="1"/>
    </xf>
    <xf numFmtId="0" fontId="4" fillId="6" borderId="0" applyNumberFormat="0" applyBorder="0" applyAlignment="0" applyProtection="0"/>
    <xf numFmtId="4" fontId="22" fillId="8" borderId="41" applyNumberFormat="0" applyProtection="0">
      <alignment horizontal="right" vertical="center"/>
    </xf>
    <xf numFmtId="4" fontId="22" fillId="3" borderId="41" applyNumberFormat="0" applyProtection="0">
      <alignment horizontal="right" vertical="center"/>
    </xf>
    <xf numFmtId="4" fontId="22" fillId="14" borderId="41" applyNumberFormat="0" applyProtection="0">
      <alignment horizontal="right" vertical="center"/>
    </xf>
    <xf numFmtId="4" fontId="22" fillId="10" borderId="41" applyNumberFormat="0" applyProtection="0">
      <alignment horizontal="right" vertical="center"/>
    </xf>
    <xf numFmtId="4" fontId="22" fillId="24" borderId="41" applyNumberFormat="0" applyProtection="0">
      <alignment horizontal="right" vertical="center"/>
    </xf>
    <xf numFmtId="4" fontId="22" fillId="9" borderId="41" applyNumberFormat="0" applyProtection="0">
      <alignment horizontal="right" vertical="center"/>
    </xf>
    <xf numFmtId="4" fontId="22" fillId="35" borderId="41" applyNumberFormat="0" applyProtection="0">
      <alignment horizontal="right" vertical="center"/>
    </xf>
    <xf numFmtId="4" fontId="22" fillId="43" borderId="41" applyNumberFormat="0" applyProtection="0">
      <alignment horizontal="right" vertical="center"/>
    </xf>
    <xf numFmtId="4" fontId="22" fillId="21" borderId="41"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2" borderId="41"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41" applyNumberFormat="0" applyProtection="0">
      <alignment horizontal="left" vertical="center" indent="1"/>
    </xf>
    <xf numFmtId="0" fontId="3" fillId="12" borderId="41" applyNumberFormat="0" applyProtection="0">
      <alignment horizontal="left" vertical="top" indent="1"/>
    </xf>
    <xf numFmtId="0" fontId="3" fillId="42" borderId="41" applyNumberFormat="0" applyProtection="0">
      <alignment horizontal="left" vertical="center" indent="1"/>
    </xf>
    <xf numFmtId="0" fontId="3" fillId="42" borderId="41" applyNumberFormat="0" applyProtection="0">
      <alignment horizontal="left" vertical="top" indent="1"/>
    </xf>
    <xf numFmtId="0" fontId="3" fillId="2" borderId="41" applyNumberFormat="0" applyProtection="0">
      <alignment horizontal="left" vertical="center" indent="1"/>
    </xf>
    <xf numFmtId="0" fontId="3" fillId="2" borderId="41" applyNumberFormat="0" applyProtection="0">
      <alignment horizontal="left" vertical="top" indent="1"/>
    </xf>
    <xf numFmtId="0" fontId="3" fillId="45" borderId="41" applyNumberFormat="0" applyProtection="0">
      <alignment horizontal="left" vertical="center" indent="1"/>
    </xf>
    <xf numFmtId="0" fontId="3" fillId="45" borderId="41" applyNumberFormat="0" applyProtection="0">
      <alignment horizontal="left" vertical="top" indent="1"/>
    </xf>
    <xf numFmtId="0" fontId="3" fillId="16" borderId="38" applyNumberFormat="0">
      <protection locked="0"/>
    </xf>
    <xf numFmtId="4" fontId="22" fillId="4" borderId="41" applyNumberFormat="0" applyProtection="0">
      <alignment vertical="center"/>
    </xf>
    <xf numFmtId="4" fontId="36" fillId="4" borderId="41" applyNumberFormat="0" applyProtection="0">
      <alignment vertical="center"/>
    </xf>
    <xf numFmtId="4" fontId="22" fillId="4" borderId="41" applyNumberFormat="0" applyProtection="0">
      <alignment horizontal="left" vertical="center" indent="1"/>
    </xf>
    <xf numFmtId="0" fontId="22" fillId="4" borderId="41" applyNumberFormat="0" applyProtection="0">
      <alignment horizontal="left" vertical="top" indent="1"/>
    </xf>
    <xf numFmtId="4" fontId="22" fillId="45" borderId="41" applyNumberFormat="0" applyProtection="0">
      <alignment horizontal="right" vertical="center"/>
    </xf>
    <xf numFmtId="4" fontId="36" fillId="45" borderId="41" applyNumberFormat="0" applyProtection="0">
      <alignment horizontal="right" vertical="center"/>
    </xf>
    <xf numFmtId="4" fontId="22" fillId="42" borderId="41" applyNumberFormat="0" applyProtection="0">
      <alignment horizontal="left" vertical="center" indent="1"/>
    </xf>
    <xf numFmtId="0" fontId="22" fillId="42" borderId="41" applyNumberFormat="0" applyProtection="0">
      <alignment horizontal="left" vertical="top" indent="1"/>
    </xf>
    <xf numFmtId="0" fontId="4" fillId="2" borderId="0" applyNumberFormat="0" applyBorder="0" applyAlignment="0" applyProtection="0"/>
    <xf numFmtId="4" fontId="25" fillId="45" borderId="41" applyNumberFormat="0" applyProtection="0">
      <alignment horizontal="right" vertical="center"/>
    </xf>
    <xf numFmtId="0" fontId="3" fillId="0" borderId="0"/>
    <xf numFmtId="0" fontId="33" fillId="0" borderId="0" applyNumberFormat="0" applyFill="0" applyBorder="0" applyAlignment="0" applyProtection="0"/>
    <xf numFmtId="0" fontId="19" fillId="0" borderId="42" applyNumberFormat="0" applyFill="0" applyAlignment="0" applyProtection="0"/>
    <xf numFmtId="0" fontId="15" fillId="0" borderId="0" applyNumberFormat="0" applyFill="0" applyBorder="0" applyAlignment="0" applyProtection="0"/>
    <xf numFmtId="0" fontId="3" fillId="16" borderId="38"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44" applyNumberFormat="0" applyFill="0" applyAlignment="0" applyProtection="0"/>
    <xf numFmtId="0" fontId="18" fillId="0" borderId="0" applyNumberFormat="0" applyFill="0" applyBorder="0" applyAlignment="0" applyProtection="0"/>
    <xf numFmtId="0" fontId="17" fillId="16" borderId="40" applyNumberFormat="0" applyAlignment="0" applyProtection="0"/>
    <xf numFmtId="0" fontId="3" fillId="4" borderId="39" applyNumberFormat="0" applyFont="0" applyAlignment="0" applyProtection="0"/>
    <xf numFmtId="0" fontId="4" fillId="19" borderId="0" applyNumberFormat="0" applyBorder="0" applyAlignment="0" applyProtection="0"/>
    <xf numFmtId="0" fontId="4" fillId="8"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1"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2"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8" borderId="0" applyNumberFormat="0" applyBorder="0" applyAlignment="0" applyProtection="0"/>
    <xf numFmtId="0" fontId="15" fillId="0" borderId="6" applyNumberFormat="0" applyFill="0" applyAlignment="0" applyProtection="0"/>
    <xf numFmtId="0" fontId="14" fillId="7" borderId="43"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5"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3" borderId="0" applyNumberFormat="0" applyBorder="0" applyAlignment="0" applyProtection="0"/>
    <xf numFmtId="0" fontId="7" fillId="16" borderId="43"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8" borderId="43"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20" borderId="0" applyNumberFormat="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14" fillId="5" borderId="43" applyNumberFormat="0" applyAlignment="0" applyProtection="0"/>
    <xf numFmtId="0" fontId="31" fillId="0" borderId="22"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9" applyNumberFormat="0" applyFont="0" applyAlignment="0" applyProtection="0"/>
    <xf numFmtId="0" fontId="17" fillId="38" borderId="40" applyNumberFormat="0" applyAlignment="0" applyProtection="0"/>
    <xf numFmtId="9" fontId="3" fillId="0" borderId="0" applyFont="0" applyFill="0" applyBorder="0" applyAlignment="0" applyProtection="0"/>
    <xf numFmtId="4" fontId="23" fillId="7" borderId="41" applyNumberFormat="0" applyProtection="0">
      <alignment vertical="center"/>
    </xf>
    <xf numFmtId="4" fontId="35" fillId="7" borderId="41" applyNumberFormat="0" applyProtection="0">
      <alignment vertical="center"/>
    </xf>
    <xf numFmtId="4" fontId="23" fillId="7" borderId="41" applyNumberFormat="0" applyProtection="0">
      <alignment horizontal="left" vertical="center" indent="1"/>
    </xf>
    <xf numFmtId="0" fontId="23" fillId="7" borderId="41" applyNumberFormat="0" applyProtection="0">
      <alignment horizontal="left" vertical="top" indent="1"/>
    </xf>
    <xf numFmtId="0" fontId="4" fillId="6" borderId="0" applyNumberFormat="0" applyBorder="0" applyAlignment="0" applyProtection="0"/>
    <xf numFmtId="4" fontId="22" fillId="8" borderId="41" applyNumberFormat="0" applyProtection="0">
      <alignment horizontal="right" vertical="center"/>
    </xf>
    <xf numFmtId="4" fontId="22" fillId="3" borderId="41" applyNumberFormat="0" applyProtection="0">
      <alignment horizontal="right" vertical="center"/>
    </xf>
    <xf numFmtId="4" fontId="22" fillId="14" borderId="41" applyNumberFormat="0" applyProtection="0">
      <alignment horizontal="right" vertical="center"/>
    </xf>
    <xf numFmtId="4" fontId="22" fillId="10" borderId="41" applyNumberFormat="0" applyProtection="0">
      <alignment horizontal="right" vertical="center"/>
    </xf>
    <xf numFmtId="4" fontId="22" fillId="24" borderId="41" applyNumberFormat="0" applyProtection="0">
      <alignment horizontal="right" vertical="center"/>
    </xf>
    <xf numFmtId="4" fontId="22" fillId="9" borderId="41" applyNumberFormat="0" applyProtection="0">
      <alignment horizontal="right" vertical="center"/>
    </xf>
    <xf numFmtId="4" fontId="22" fillId="35" borderId="41" applyNumberFormat="0" applyProtection="0">
      <alignment horizontal="right" vertical="center"/>
    </xf>
    <xf numFmtId="4" fontId="22" fillId="43" borderId="41" applyNumberFormat="0" applyProtection="0">
      <alignment horizontal="right" vertical="center"/>
    </xf>
    <xf numFmtId="4" fontId="22" fillId="21" borderId="41"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2" borderId="41"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41" applyNumberFormat="0" applyProtection="0">
      <alignment horizontal="left" vertical="center" indent="1"/>
    </xf>
    <xf numFmtId="0" fontId="3" fillId="12" borderId="41" applyNumberFormat="0" applyProtection="0">
      <alignment horizontal="left" vertical="top" indent="1"/>
    </xf>
    <xf numFmtId="0" fontId="3" fillId="42" borderId="41" applyNumberFormat="0" applyProtection="0">
      <alignment horizontal="left" vertical="center" indent="1"/>
    </xf>
    <xf numFmtId="0" fontId="3" fillId="42" borderId="41" applyNumberFormat="0" applyProtection="0">
      <alignment horizontal="left" vertical="top" indent="1"/>
    </xf>
    <xf numFmtId="0" fontId="3" fillId="2" borderId="41" applyNumberFormat="0" applyProtection="0">
      <alignment horizontal="left" vertical="center" indent="1"/>
    </xf>
    <xf numFmtId="0" fontId="3" fillId="2" borderId="41" applyNumberFormat="0" applyProtection="0">
      <alignment horizontal="left" vertical="top" indent="1"/>
    </xf>
    <xf numFmtId="0" fontId="3" fillId="45" borderId="41" applyNumberFormat="0" applyProtection="0">
      <alignment horizontal="left" vertical="center" indent="1"/>
    </xf>
    <xf numFmtId="0" fontId="3" fillId="45" borderId="41" applyNumberFormat="0" applyProtection="0">
      <alignment horizontal="left" vertical="top" indent="1"/>
    </xf>
    <xf numFmtId="0" fontId="3" fillId="16" borderId="38" applyNumberFormat="0">
      <protection locked="0"/>
    </xf>
    <xf numFmtId="4" fontId="22" fillId="4" borderId="41" applyNumberFormat="0" applyProtection="0">
      <alignment vertical="center"/>
    </xf>
    <xf numFmtId="4" fontId="36" fillId="4" borderId="41" applyNumberFormat="0" applyProtection="0">
      <alignment vertical="center"/>
    </xf>
    <xf numFmtId="4" fontId="22" fillId="4" borderId="41" applyNumberFormat="0" applyProtection="0">
      <alignment horizontal="left" vertical="center" indent="1"/>
    </xf>
    <xf numFmtId="0" fontId="22" fillId="4" borderId="41" applyNumberFormat="0" applyProtection="0">
      <alignment horizontal="left" vertical="top" indent="1"/>
    </xf>
    <xf numFmtId="4" fontId="22" fillId="45" borderId="41" applyNumberFormat="0" applyProtection="0">
      <alignment horizontal="right" vertical="center"/>
    </xf>
    <xf numFmtId="4" fontId="36" fillId="45" borderId="41" applyNumberFormat="0" applyProtection="0">
      <alignment horizontal="right" vertical="center"/>
    </xf>
    <xf numFmtId="4" fontId="22" fillId="42" borderId="41" applyNumberFormat="0" applyProtection="0">
      <alignment horizontal="left" vertical="center" indent="1"/>
    </xf>
    <xf numFmtId="0" fontId="22" fillId="42" borderId="41" applyNumberFormat="0" applyProtection="0">
      <alignment horizontal="left" vertical="top" indent="1"/>
    </xf>
    <xf numFmtId="0" fontId="4" fillId="2" borderId="0" applyNumberFormat="0" applyBorder="0" applyAlignment="0" applyProtection="0"/>
    <xf numFmtId="4" fontId="25" fillId="45" borderId="41" applyNumberFormat="0" applyProtection="0">
      <alignment horizontal="right" vertical="center"/>
    </xf>
    <xf numFmtId="0" fontId="33" fillId="0" borderId="0" applyNumberFormat="0" applyFill="0" applyBorder="0" applyAlignment="0" applyProtection="0"/>
    <xf numFmtId="0" fontId="19" fillId="0" borderId="42" applyNumberFormat="0" applyFill="0" applyAlignment="0" applyProtection="0"/>
    <xf numFmtId="0" fontId="15" fillId="0" borderId="0" applyNumberFormat="0" applyFill="0" applyBorder="0" applyAlignment="0" applyProtection="0"/>
    <xf numFmtId="0" fontId="3" fillId="16" borderId="38"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51" applyNumberFormat="0" applyFill="0" applyAlignment="0" applyProtection="0"/>
    <xf numFmtId="0" fontId="18" fillId="0" borderId="0" applyNumberFormat="0" applyFill="0" applyBorder="0" applyAlignment="0" applyProtection="0"/>
    <xf numFmtId="0" fontId="17" fillId="16" borderId="48" applyNumberFormat="0" applyAlignment="0" applyProtection="0"/>
    <xf numFmtId="0" fontId="3" fillId="4" borderId="47" applyNumberFormat="0" applyFont="0" applyAlignment="0" applyProtection="0"/>
    <xf numFmtId="0" fontId="4" fillId="19" borderId="0" applyNumberFormat="0" applyBorder="0" applyAlignment="0" applyProtection="0"/>
    <xf numFmtId="0" fontId="4" fillId="8"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1"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2"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4" fillId="8" borderId="0" applyNumberFormat="0" applyBorder="0" applyAlignment="0" applyProtection="0"/>
    <xf numFmtId="0" fontId="3" fillId="0" borderId="0"/>
    <xf numFmtId="0" fontId="16" fillId="7" borderId="0" applyNumberFormat="0" applyBorder="0" applyAlignment="0" applyProtection="0"/>
    <xf numFmtId="0" fontId="5" fillId="28" borderId="0" applyNumberFormat="0" applyBorder="0" applyAlignment="0" applyProtection="0"/>
    <xf numFmtId="0" fontId="15" fillId="0" borderId="6" applyNumberFormat="0" applyFill="0" applyAlignment="0" applyProtection="0"/>
    <xf numFmtId="0" fontId="14" fillId="7" borderId="46"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5"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3" borderId="0" applyNumberFormat="0" applyBorder="0" applyAlignment="0" applyProtection="0"/>
    <xf numFmtId="0" fontId="7" fillId="16" borderId="46"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8" borderId="46"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20" borderId="0" applyNumberFormat="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14" fillId="5" borderId="46" applyNumberFormat="0" applyAlignment="0" applyProtection="0"/>
    <xf numFmtId="0" fontId="31" fillId="0" borderId="22"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47" applyNumberFormat="0" applyFont="0" applyAlignment="0" applyProtection="0"/>
    <xf numFmtId="0" fontId="17" fillId="38" borderId="48" applyNumberFormat="0" applyAlignment="0" applyProtection="0"/>
    <xf numFmtId="9" fontId="3" fillId="0" borderId="0" applyFont="0" applyFill="0" applyBorder="0" applyAlignment="0" applyProtection="0"/>
    <xf numFmtId="4" fontId="23" fillId="7" borderId="49" applyNumberFormat="0" applyProtection="0">
      <alignment vertical="center"/>
    </xf>
    <xf numFmtId="4" fontId="35" fillId="7" borderId="49" applyNumberFormat="0" applyProtection="0">
      <alignment vertical="center"/>
    </xf>
    <xf numFmtId="4" fontId="23" fillId="7" borderId="49" applyNumberFormat="0" applyProtection="0">
      <alignment horizontal="left" vertical="center" indent="1"/>
    </xf>
    <xf numFmtId="0" fontId="23" fillId="7" borderId="49" applyNumberFormat="0" applyProtection="0">
      <alignment horizontal="left" vertical="top" indent="1"/>
    </xf>
    <xf numFmtId="0" fontId="4" fillId="6" borderId="0" applyNumberFormat="0" applyBorder="0" applyAlignment="0" applyProtection="0"/>
    <xf numFmtId="4" fontId="22" fillId="8" borderId="49" applyNumberFormat="0" applyProtection="0">
      <alignment horizontal="right" vertical="center"/>
    </xf>
    <xf numFmtId="4" fontId="22" fillId="3" borderId="49" applyNumberFormat="0" applyProtection="0">
      <alignment horizontal="right" vertical="center"/>
    </xf>
    <xf numFmtId="4" fontId="22" fillId="14" borderId="49" applyNumberFormat="0" applyProtection="0">
      <alignment horizontal="right" vertical="center"/>
    </xf>
    <xf numFmtId="4" fontId="22" fillId="10" borderId="49" applyNumberFormat="0" applyProtection="0">
      <alignment horizontal="right" vertical="center"/>
    </xf>
    <xf numFmtId="4" fontId="22" fillId="24" borderId="49" applyNumberFormat="0" applyProtection="0">
      <alignment horizontal="right" vertical="center"/>
    </xf>
    <xf numFmtId="4" fontId="22" fillId="9" borderId="49" applyNumberFormat="0" applyProtection="0">
      <alignment horizontal="right" vertical="center"/>
    </xf>
    <xf numFmtId="4" fontId="22" fillId="35" borderId="49" applyNumberFormat="0" applyProtection="0">
      <alignment horizontal="right" vertical="center"/>
    </xf>
    <xf numFmtId="4" fontId="22" fillId="43" borderId="49" applyNumberFormat="0" applyProtection="0">
      <alignment horizontal="right" vertical="center"/>
    </xf>
    <xf numFmtId="4" fontId="22" fillId="21" borderId="49"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2" borderId="49"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49" applyNumberFormat="0" applyProtection="0">
      <alignment horizontal="left" vertical="center" indent="1"/>
    </xf>
    <xf numFmtId="0" fontId="3" fillId="12" borderId="49" applyNumberFormat="0" applyProtection="0">
      <alignment horizontal="left" vertical="top" indent="1"/>
    </xf>
    <xf numFmtId="0" fontId="3" fillId="42" borderId="49" applyNumberFormat="0" applyProtection="0">
      <alignment horizontal="left" vertical="center" indent="1"/>
    </xf>
    <xf numFmtId="0" fontId="3" fillId="42" borderId="49" applyNumberFormat="0" applyProtection="0">
      <alignment horizontal="left" vertical="top" indent="1"/>
    </xf>
    <xf numFmtId="0" fontId="3" fillId="2" borderId="49" applyNumberFormat="0" applyProtection="0">
      <alignment horizontal="left" vertical="center" indent="1"/>
    </xf>
    <xf numFmtId="0" fontId="3" fillId="2" borderId="49" applyNumberFormat="0" applyProtection="0">
      <alignment horizontal="left" vertical="top" indent="1"/>
    </xf>
    <xf numFmtId="0" fontId="3" fillId="45" borderId="49" applyNumberFormat="0" applyProtection="0">
      <alignment horizontal="left" vertical="center" indent="1"/>
    </xf>
    <xf numFmtId="0" fontId="3" fillId="45" borderId="49" applyNumberFormat="0" applyProtection="0">
      <alignment horizontal="left" vertical="top" indent="1"/>
    </xf>
    <xf numFmtId="0" fontId="3" fillId="16" borderId="38" applyNumberFormat="0">
      <protection locked="0"/>
    </xf>
    <xf numFmtId="4" fontId="22" fillId="4" borderId="49" applyNumberFormat="0" applyProtection="0">
      <alignment vertical="center"/>
    </xf>
    <xf numFmtId="4" fontId="36" fillId="4" borderId="49" applyNumberFormat="0" applyProtection="0">
      <alignment vertical="center"/>
    </xf>
    <xf numFmtId="4" fontId="22" fillId="4" borderId="49" applyNumberFormat="0" applyProtection="0">
      <alignment horizontal="left" vertical="center" indent="1"/>
    </xf>
    <xf numFmtId="0" fontId="22" fillId="4" borderId="49" applyNumberFormat="0" applyProtection="0">
      <alignment horizontal="left" vertical="top" indent="1"/>
    </xf>
    <xf numFmtId="4" fontId="22" fillId="45" borderId="49" applyNumberFormat="0" applyProtection="0">
      <alignment horizontal="right" vertical="center"/>
    </xf>
    <xf numFmtId="4" fontId="36" fillId="45" borderId="49" applyNumberFormat="0" applyProtection="0">
      <alignment horizontal="right" vertical="center"/>
    </xf>
    <xf numFmtId="4" fontId="22" fillId="42" borderId="49" applyNumberFormat="0" applyProtection="0">
      <alignment horizontal="left" vertical="center" indent="1"/>
    </xf>
    <xf numFmtId="0" fontId="22" fillId="42" borderId="49" applyNumberFormat="0" applyProtection="0">
      <alignment horizontal="left" vertical="top" indent="1"/>
    </xf>
    <xf numFmtId="0" fontId="4" fillId="2" borderId="0" applyNumberFormat="0" applyBorder="0" applyAlignment="0" applyProtection="0"/>
    <xf numFmtId="4" fontId="25" fillId="45" borderId="49" applyNumberFormat="0" applyProtection="0">
      <alignment horizontal="right" vertical="center"/>
    </xf>
    <xf numFmtId="0" fontId="33" fillId="0" borderId="0" applyNumberFormat="0" applyFill="0" applyBorder="0" applyAlignment="0" applyProtection="0"/>
    <xf numFmtId="0" fontId="19" fillId="0" borderId="50" applyNumberFormat="0" applyFill="0" applyAlignment="0" applyProtection="0"/>
    <xf numFmtId="0" fontId="15" fillId="0" borderId="0" applyNumberFormat="0" applyFill="0" applyBorder="0" applyAlignment="0" applyProtection="0"/>
    <xf numFmtId="0" fontId="3" fillId="16" borderId="38" applyNumberFormat="0">
      <protection locked="0"/>
    </xf>
    <xf numFmtId="0" fontId="15" fillId="0" borderId="0" applyNumberFormat="0" applyFill="0" applyBorder="0" applyAlignment="0" applyProtection="0"/>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51" applyNumberFormat="0" applyFill="0" applyAlignment="0" applyProtection="0"/>
    <xf numFmtId="0" fontId="18" fillId="0" borderId="0" applyNumberFormat="0" applyFill="0" applyBorder="0" applyAlignment="0" applyProtection="0"/>
    <xf numFmtId="0" fontId="17" fillId="16" borderId="48" applyNumberFormat="0" applyAlignment="0" applyProtection="0"/>
    <xf numFmtId="0" fontId="4" fillId="19" borderId="0" applyNumberFormat="0" applyBorder="0" applyAlignment="0" applyProtection="0"/>
    <xf numFmtId="0" fontId="4" fillId="8"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1"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2"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3" fillId="4" borderId="47" applyNumberFormat="0" applyFont="0" applyAlignment="0" applyProtection="0"/>
    <xf numFmtId="0" fontId="4" fillId="8" borderId="0" applyNumberFormat="0" applyBorder="0" applyAlignment="0" applyProtection="0"/>
    <xf numFmtId="0" fontId="3" fillId="0" borderId="0"/>
    <xf numFmtId="0" fontId="5" fillId="28"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46"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5"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3" borderId="0" applyNumberFormat="0" applyBorder="0" applyAlignment="0" applyProtection="0"/>
    <xf numFmtId="0" fontId="8" fillId="17" borderId="2" applyNumberFormat="0" applyAlignment="0" applyProtection="0"/>
    <xf numFmtId="0" fontId="7" fillId="16" borderId="46"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8" borderId="46"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20" borderId="0" applyNumberFormat="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14" fillId="5" borderId="46" applyNumberFormat="0" applyAlignment="0" applyProtection="0"/>
    <xf numFmtId="0" fontId="31" fillId="0" borderId="22"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47" applyNumberFormat="0" applyFont="0" applyAlignment="0" applyProtection="0"/>
    <xf numFmtId="0" fontId="17" fillId="38" borderId="48" applyNumberFormat="0" applyAlignment="0" applyProtection="0"/>
    <xf numFmtId="9" fontId="3" fillId="0" borderId="0" applyFont="0" applyFill="0" applyBorder="0" applyAlignment="0" applyProtection="0"/>
    <xf numFmtId="4" fontId="23" fillId="7" borderId="49" applyNumberFormat="0" applyProtection="0">
      <alignment vertical="center"/>
    </xf>
    <xf numFmtId="4" fontId="35" fillId="7" borderId="49" applyNumberFormat="0" applyProtection="0">
      <alignment vertical="center"/>
    </xf>
    <xf numFmtId="4" fontId="23" fillId="7" borderId="49" applyNumberFormat="0" applyProtection="0">
      <alignment horizontal="left" vertical="center" indent="1"/>
    </xf>
    <xf numFmtId="0" fontId="23" fillId="7" borderId="49" applyNumberFormat="0" applyProtection="0">
      <alignment horizontal="left" vertical="top" indent="1"/>
    </xf>
    <xf numFmtId="0" fontId="4" fillId="3" borderId="0" applyNumberFormat="0" applyBorder="0" applyAlignment="0" applyProtection="0"/>
    <xf numFmtId="4" fontId="22" fillId="8" borderId="49" applyNumberFormat="0" applyProtection="0">
      <alignment horizontal="right" vertical="center"/>
    </xf>
    <xf numFmtId="4" fontId="22" fillId="3" borderId="49" applyNumberFormat="0" applyProtection="0">
      <alignment horizontal="right" vertical="center"/>
    </xf>
    <xf numFmtId="4" fontId="22" fillId="14" borderId="49" applyNumberFormat="0" applyProtection="0">
      <alignment horizontal="right" vertical="center"/>
    </xf>
    <xf numFmtId="4" fontId="22" fillId="10" borderId="49" applyNumberFormat="0" applyProtection="0">
      <alignment horizontal="right" vertical="center"/>
    </xf>
    <xf numFmtId="4" fontId="22" fillId="24" borderId="49" applyNumberFormat="0" applyProtection="0">
      <alignment horizontal="right" vertical="center"/>
    </xf>
    <xf numFmtId="4" fontId="22" fillId="9" borderId="49" applyNumberFormat="0" applyProtection="0">
      <alignment horizontal="right" vertical="center"/>
    </xf>
    <xf numFmtId="4" fontId="22" fillId="35" borderId="49" applyNumberFormat="0" applyProtection="0">
      <alignment horizontal="right" vertical="center"/>
    </xf>
    <xf numFmtId="4" fontId="22" fillId="43" borderId="49" applyNumberFormat="0" applyProtection="0">
      <alignment horizontal="right" vertical="center"/>
    </xf>
    <xf numFmtId="4" fontId="22" fillId="21" borderId="49"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2" borderId="49"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49" applyNumberFormat="0" applyProtection="0">
      <alignment horizontal="left" vertical="center" indent="1"/>
    </xf>
    <xf numFmtId="0" fontId="3" fillId="12" borderId="49" applyNumberFormat="0" applyProtection="0">
      <alignment horizontal="left" vertical="top" indent="1"/>
    </xf>
    <xf numFmtId="0" fontId="3" fillId="42" borderId="49" applyNumberFormat="0" applyProtection="0">
      <alignment horizontal="left" vertical="center" indent="1"/>
    </xf>
    <xf numFmtId="0" fontId="3" fillId="42" borderId="49" applyNumberFormat="0" applyProtection="0">
      <alignment horizontal="left" vertical="top" indent="1"/>
    </xf>
    <xf numFmtId="0" fontId="3" fillId="2" borderId="49" applyNumberFormat="0" applyProtection="0">
      <alignment horizontal="left" vertical="center" indent="1"/>
    </xf>
    <xf numFmtId="0" fontId="3" fillId="2" borderId="49" applyNumberFormat="0" applyProtection="0">
      <alignment horizontal="left" vertical="top" indent="1"/>
    </xf>
    <xf numFmtId="0" fontId="3" fillId="45" borderId="49" applyNumberFormat="0" applyProtection="0">
      <alignment horizontal="left" vertical="center" indent="1"/>
    </xf>
    <xf numFmtId="0" fontId="3" fillId="45" borderId="49" applyNumberFormat="0" applyProtection="0">
      <alignment horizontal="left" vertical="top" indent="1"/>
    </xf>
    <xf numFmtId="0" fontId="3" fillId="16" borderId="38" applyNumberFormat="0">
      <protection locked="0"/>
    </xf>
    <xf numFmtId="4" fontId="22" fillId="4" borderId="49" applyNumberFormat="0" applyProtection="0">
      <alignment vertical="center"/>
    </xf>
    <xf numFmtId="4" fontId="36" fillId="4" borderId="49" applyNumberFormat="0" applyProtection="0">
      <alignment vertical="center"/>
    </xf>
    <xf numFmtId="4" fontId="22" fillId="4" borderId="49" applyNumberFormat="0" applyProtection="0">
      <alignment horizontal="left" vertical="center" indent="1"/>
    </xf>
    <xf numFmtId="0" fontId="22" fillId="4" borderId="49" applyNumberFormat="0" applyProtection="0">
      <alignment horizontal="left" vertical="top" indent="1"/>
    </xf>
    <xf numFmtId="4" fontId="22" fillId="45" borderId="49" applyNumberFormat="0" applyProtection="0">
      <alignment horizontal="right" vertical="center"/>
    </xf>
    <xf numFmtId="4" fontId="36" fillId="45" borderId="49" applyNumberFormat="0" applyProtection="0">
      <alignment horizontal="right" vertical="center"/>
    </xf>
    <xf numFmtId="4" fontId="22" fillId="42" borderId="49" applyNumberFormat="0" applyProtection="0">
      <alignment horizontal="left" vertical="center" indent="1"/>
    </xf>
    <xf numFmtId="0" fontId="22" fillId="42" borderId="49" applyNumberFormat="0" applyProtection="0">
      <alignment horizontal="left" vertical="top" indent="1"/>
    </xf>
    <xf numFmtId="0" fontId="4" fillId="3" borderId="0" applyNumberFormat="0" applyBorder="0" applyAlignment="0" applyProtection="0"/>
    <xf numFmtId="4" fontId="25" fillId="45" borderId="49" applyNumberFormat="0" applyProtection="0">
      <alignment horizontal="right" vertical="center"/>
    </xf>
    <xf numFmtId="0" fontId="4" fillId="2" borderId="0" applyNumberFormat="0" applyBorder="0" applyAlignment="0" applyProtection="0"/>
    <xf numFmtId="0" fontId="33" fillId="0" borderId="0" applyNumberFormat="0" applyFill="0" applyBorder="0" applyAlignment="0" applyProtection="0"/>
    <xf numFmtId="0" fontId="19" fillId="0" borderId="50" applyNumberFormat="0" applyFill="0" applyAlignment="0" applyProtection="0"/>
    <xf numFmtId="0" fontId="15" fillId="0" borderId="0" applyNumberFormat="0" applyFill="0" applyBorder="0" applyAlignment="0" applyProtection="0"/>
    <xf numFmtId="0" fontId="3" fillId="16" borderId="38" applyNumberFormat="0">
      <protection locked="0"/>
    </xf>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58" applyNumberFormat="0" applyFill="0" applyAlignment="0" applyProtection="0"/>
    <xf numFmtId="0" fontId="18" fillId="0" borderId="0" applyNumberFormat="0" applyFill="0" applyBorder="0" applyAlignment="0" applyProtection="0"/>
    <xf numFmtId="0" fontId="17" fillId="16" borderId="55" applyNumberFormat="0" applyAlignment="0" applyProtection="0"/>
    <xf numFmtId="0" fontId="4" fillId="19" borderId="0" applyNumberFormat="0" applyBorder="0" applyAlignment="0" applyProtection="0"/>
    <xf numFmtId="0" fontId="4" fillId="8"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1"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2"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3" fillId="4" borderId="54" applyNumberFormat="0" applyFont="0" applyAlignment="0" applyProtection="0"/>
    <xf numFmtId="0" fontId="3" fillId="0" borderId="0"/>
    <xf numFmtId="0" fontId="5" fillId="28"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53"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5"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3" borderId="0" applyNumberFormat="0" applyBorder="0" applyAlignment="0" applyProtection="0"/>
    <xf numFmtId="0" fontId="8" fillId="17" borderId="2" applyNumberFormat="0" applyAlignment="0" applyProtection="0"/>
    <xf numFmtId="0" fontId="7" fillId="16" borderId="53"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8" borderId="53"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20" borderId="0" applyNumberFormat="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14" fillId="5" borderId="53" applyNumberFormat="0" applyAlignment="0" applyProtection="0"/>
    <xf numFmtId="0" fontId="31" fillId="0" borderId="22"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54" applyNumberFormat="0" applyFont="0" applyAlignment="0" applyProtection="0"/>
    <xf numFmtId="0" fontId="17" fillId="38" borderId="55" applyNumberFormat="0" applyAlignment="0" applyProtection="0"/>
    <xf numFmtId="9" fontId="3" fillId="0" borderId="0" applyFont="0" applyFill="0" applyBorder="0" applyAlignment="0" applyProtection="0"/>
    <xf numFmtId="4" fontId="23" fillId="7" borderId="56" applyNumberFormat="0" applyProtection="0">
      <alignment vertical="center"/>
    </xf>
    <xf numFmtId="4" fontId="35" fillId="7" borderId="56" applyNumberFormat="0" applyProtection="0">
      <alignment vertical="center"/>
    </xf>
    <xf numFmtId="4" fontId="23" fillId="7" borderId="56" applyNumberFormat="0" applyProtection="0">
      <alignment horizontal="left" vertical="center" indent="1"/>
    </xf>
    <xf numFmtId="0" fontId="23" fillId="7" borderId="56" applyNumberFormat="0" applyProtection="0">
      <alignment horizontal="left" vertical="top" indent="1"/>
    </xf>
    <xf numFmtId="0" fontId="4" fillId="3" borderId="0" applyNumberFormat="0" applyBorder="0" applyAlignment="0" applyProtection="0"/>
    <xf numFmtId="4" fontId="22" fillId="8" borderId="56" applyNumberFormat="0" applyProtection="0">
      <alignment horizontal="right" vertical="center"/>
    </xf>
    <xf numFmtId="4" fontId="22" fillId="3" borderId="56" applyNumberFormat="0" applyProtection="0">
      <alignment horizontal="right" vertical="center"/>
    </xf>
    <xf numFmtId="4" fontId="22" fillId="14" borderId="56" applyNumberFormat="0" applyProtection="0">
      <alignment horizontal="right" vertical="center"/>
    </xf>
    <xf numFmtId="4" fontId="22" fillId="10" borderId="56" applyNumberFormat="0" applyProtection="0">
      <alignment horizontal="right" vertical="center"/>
    </xf>
    <xf numFmtId="4" fontId="22" fillId="24" borderId="56" applyNumberFormat="0" applyProtection="0">
      <alignment horizontal="right" vertical="center"/>
    </xf>
    <xf numFmtId="4" fontId="22" fillId="9" borderId="56" applyNumberFormat="0" applyProtection="0">
      <alignment horizontal="right" vertical="center"/>
    </xf>
    <xf numFmtId="4" fontId="22" fillId="35" borderId="56" applyNumberFormat="0" applyProtection="0">
      <alignment horizontal="right" vertical="center"/>
    </xf>
    <xf numFmtId="4" fontId="22" fillId="43" borderId="56" applyNumberFormat="0" applyProtection="0">
      <alignment horizontal="right" vertical="center"/>
    </xf>
    <xf numFmtId="4" fontId="22" fillId="21" borderId="56"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2" borderId="56"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56" applyNumberFormat="0" applyProtection="0">
      <alignment horizontal="left" vertical="center" indent="1"/>
    </xf>
    <xf numFmtId="0" fontId="3" fillId="12" borderId="56" applyNumberFormat="0" applyProtection="0">
      <alignment horizontal="left" vertical="top" indent="1"/>
    </xf>
    <xf numFmtId="0" fontId="3" fillId="42" borderId="56" applyNumberFormat="0" applyProtection="0">
      <alignment horizontal="left" vertical="center" indent="1"/>
    </xf>
    <xf numFmtId="0" fontId="3" fillId="42" borderId="56" applyNumberFormat="0" applyProtection="0">
      <alignment horizontal="left" vertical="top" indent="1"/>
    </xf>
    <xf numFmtId="0" fontId="3" fillId="2" borderId="56" applyNumberFormat="0" applyProtection="0">
      <alignment horizontal="left" vertical="center" indent="1"/>
    </xf>
    <xf numFmtId="0" fontId="3" fillId="2" borderId="56" applyNumberFormat="0" applyProtection="0">
      <alignment horizontal="left" vertical="top" indent="1"/>
    </xf>
    <xf numFmtId="0" fontId="3" fillId="45" borderId="56" applyNumberFormat="0" applyProtection="0">
      <alignment horizontal="left" vertical="center" indent="1"/>
    </xf>
    <xf numFmtId="0" fontId="3" fillId="45" borderId="56" applyNumberFormat="0" applyProtection="0">
      <alignment horizontal="left" vertical="top" indent="1"/>
    </xf>
    <xf numFmtId="0" fontId="3" fillId="16" borderId="38" applyNumberFormat="0">
      <protection locked="0"/>
    </xf>
    <xf numFmtId="4" fontId="22" fillId="4" borderId="56" applyNumberFormat="0" applyProtection="0">
      <alignment vertical="center"/>
    </xf>
    <xf numFmtId="4" fontId="36" fillId="4" borderId="56" applyNumberFormat="0" applyProtection="0">
      <alignment vertical="center"/>
    </xf>
    <xf numFmtId="4" fontId="22" fillId="4" borderId="56" applyNumberFormat="0" applyProtection="0">
      <alignment horizontal="left" vertical="center" indent="1"/>
    </xf>
    <xf numFmtId="0" fontId="22" fillId="4" borderId="56" applyNumberFormat="0" applyProtection="0">
      <alignment horizontal="left" vertical="top" indent="1"/>
    </xf>
    <xf numFmtId="4" fontId="22" fillId="45" borderId="56" applyNumberFormat="0" applyProtection="0">
      <alignment horizontal="right" vertical="center"/>
    </xf>
    <xf numFmtId="4" fontId="36" fillId="45" borderId="56" applyNumberFormat="0" applyProtection="0">
      <alignment horizontal="right" vertical="center"/>
    </xf>
    <xf numFmtId="4" fontId="22" fillId="42" borderId="56" applyNumberFormat="0" applyProtection="0">
      <alignment horizontal="left" vertical="center" indent="1"/>
    </xf>
    <xf numFmtId="0" fontId="22" fillId="42" borderId="56" applyNumberFormat="0" applyProtection="0">
      <alignment horizontal="left" vertical="top" indent="1"/>
    </xf>
    <xf numFmtId="0" fontId="4" fillId="3" borderId="0" applyNumberFormat="0" applyBorder="0" applyAlignment="0" applyProtection="0"/>
    <xf numFmtId="4" fontId="25" fillId="45" borderId="56" applyNumberFormat="0" applyProtection="0">
      <alignment horizontal="right" vertical="center"/>
    </xf>
    <xf numFmtId="0" fontId="4" fillId="2" borderId="0" applyNumberFormat="0" applyBorder="0" applyAlignment="0" applyProtection="0"/>
    <xf numFmtId="0" fontId="33" fillId="0" borderId="0" applyNumberFormat="0" applyFill="0" applyBorder="0" applyAlignment="0" applyProtection="0"/>
    <xf numFmtId="0" fontId="19" fillId="0" borderId="57" applyNumberFormat="0" applyFill="0" applyAlignment="0" applyProtection="0"/>
    <xf numFmtId="0" fontId="15" fillId="0" borderId="0" applyNumberFormat="0" applyFill="0" applyBorder="0" applyAlignment="0" applyProtection="0"/>
    <xf numFmtId="0" fontId="3" fillId="16" borderId="38" applyNumberFormat="0">
      <protection locked="0"/>
    </xf>
    <xf numFmtId="0" fontId="4" fillId="19" borderId="0" applyNumberFormat="0" applyBorder="0" applyAlignment="0" applyProtection="0"/>
    <xf numFmtId="0" fontId="4" fillId="8"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1"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2"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14" borderId="0" applyNumberFormat="0" applyBorder="0" applyAlignment="0" applyProtection="0"/>
    <xf numFmtId="0" fontId="5" fillId="35"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8" borderId="53" applyNumberFormat="0" applyAlignment="0" applyProtection="0"/>
    <xf numFmtId="0" fontId="8" fillId="17" borderId="2"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20" borderId="0" applyNumberFormat="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14" fillId="5" borderId="53" applyNumberFormat="0" applyAlignment="0" applyProtection="0"/>
    <xf numFmtId="0" fontId="31" fillId="0" borderId="22" applyNumberFormat="0" applyFill="0" applyAlignment="0" applyProtection="0"/>
    <xf numFmtId="0" fontId="32" fillId="7" borderId="0" applyNumberFormat="0" applyBorder="0" applyAlignment="0" applyProtection="0"/>
    <xf numFmtId="0" fontId="3" fillId="4" borderId="54" applyNumberFormat="0" applyFont="0" applyAlignment="0" applyProtection="0"/>
    <xf numFmtId="0" fontId="17" fillId="38" borderId="55" applyNumberFormat="0" applyAlignment="0" applyProtection="0"/>
    <xf numFmtId="9" fontId="3" fillId="0" borderId="0" applyFont="0" applyFill="0" applyBorder="0" applyAlignment="0" applyProtection="0"/>
    <xf numFmtId="4" fontId="23" fillId="7" borderId="56" applyNumberFormat="0" applyProtection="0">
      <alignment vertical="center"/>
    </xf>
    <xf numFmtId="4" fontId="35" fillId="7" borderId="56" applyNumberFormat="0" applyProtection="0">
      <alignment vertical="center"/>
    </xf>
    <xf numFmtId="4" fontId="23" fillId="7" borderId="56" applyNumberFormat="0" applyProtection="0">
      <alignment horizontal="left" vertical="center" indent="1"/>
    </xf>
    <xf numFmtId="0" fontId="23" fillId="7" borderId="56" applyNumberFormat="0" applyProtection="0">
      <alignment horizontal="left" vertical="top" indent="1"/>
    </xf>
    <xf numFmtId="4" fontId="22" fillId="8" borderId="56" applyNumberFormat="0" applyProtection="0">
      <alignment horizontal="right" vertical="center"/>
    </xf>
    <xf numFmtId="4" fontId="22" fillId="3" borderId="56" applyNumberFormat="0" applyProtection="0">
      <alignment horizontal="right" vertical="center"/>
    </xf>
    <xf numFmtId="4" fontId="22" fillId="14" borderId="56" applyNumberFormat="0" applyProtection="0">
      <alignment horizontal="right" vertical="center"/>
    </xf>
    <xf numFmtId="4" fontId="22" fillId="10" borderId="56" applyNumberFormat="0" applyProtection="0">
      <alignment horizontal="right" vertical="center"/>
    </xf>
    <xf numFmtId="4" fontId="22" fillId="24" borderId="56" applyNumberFormat="0" applyProtection="0">
      <alignment horizontal="right" vertical="center"/>
    </xf>
    <xf numFmtId="4" fontId="22" fillId="9" borderId="56" applyNumberFormat="0" applyProtection="0">
      <alignment horizontal="right" vertical="center"/>
    </xf>
    <xf numFmtId="4" fontId="22" fillId="35" borderId="56" applyNumberFormat="0" applyProtection="0">
      <alignment horizontal="right" vertical="center"/>
    </xf>
    <xf numFmtId="4" fontId="22" fillId="43" borderId="56" applyNumberFormat="0" applyProtection="0">
      <alignment horizontal="right" vertical="center"/>
    </xf>
    <xf numFmtId="4" fontId="22" fillId="21" borderId="56" applyNumberFormat="0" applyProtection="0">
      <alignment horizontal="right" vertical="center"/>
    </xf>
    <xf numFmtId="4" fontId="22" fillId="42" borderId="56" applyNumberFormat="0" applyProtection="0">
      <alignment horizontal="right" vertical="center"/>
    </xf>
    <xf numFmtId="0" fontId="3" fillId="12" borderId="56" applyNumberFormat="0" applyProtection="0">
      <alignment horizontal="left" vertical="center" indent="1"/>
    </xf>
    <xf numFmtId="0" fontId="3" fillId="12" borderId="56" applyNumberFormat="0" applyProtection="0">
      <alignment horizontal="left" vertical="top" indent="1"/>
    </xf>
    <xf numFmtId="0" fontId="3" fillId="42" borderId="56" applyNumberFormat="0" applyProtection="0">
      <alignment horizontal="left" vertical="center" indent="1"/>
    </xf>
    <xf numFmtId="0" fontId="3" fillId="42" borderId="56" applyNumberFormat="0" applyProtection="0">
      <alignment horizontal="left" vertical="top" indent="1"/>
    </xf>
    <xf numFmtId="0" fontId="3" fillId="2" borderId="56" applyNumberFormat="0" applyProtection="0">
      <alignment horizontal="left" vertical="center" indent="1"/>
    </xf>
    <xf numFmtId="0" fontId="3" fillId="2" borderId="56" applyNumberFormat="0" applyProtection="0">
      <alignment horizontal="left" vertical="top" indent="1"/>
    </xf>
    <xf numFmtId="0" fontId="3" fillId="45" borderId="56" applyNumberFormat="0" applyProtection="0">
      <alignment horizontal="left" vertical="center" indent="1"/>
    </xf>
    <xf numFmtId="0" fontId="3" fillId="45" borderId="56" applyNumberFormat="0" applyProtection="0">
      <alignment horizontal="left" vertical="top" indent="1"/>
    </xf>
    <xf numFmtId="0" fontId="3" fillId="16" borderId="38" applyNumberFormat="0">
      <protection locked="0"/>
    </xf>
    <xf numFmtId="4" fontId="22" fillId="4" borderId="56" applyNumberFormat="0" applyProtection="0">
      <alignment vertical="center"/>
    </xf>
    <xf numFmtId="4" fontId="36" fillId="4" borderId="56" applyNumberFormat="0" applyProtection="0">
      <alignment vertical="center"/>
    </xf>
    <xf numFmtId="4" fontId="22" fillId="4" borderId="56" applyNumberFormat="0" applyProtection="0">
      <alignment horizontal="left" vertical="center" indent="1"/>
    </xf>
    <xf numFmtId="0" fontId="22" fillId="4" borderId="56" applyNumberFormat="0" applyProtection="0">
      <alignment horizontal="left" vertical="top" indent="1"/>
    </xf>
    <xf numFmtId="4" fontId="22" fillId="45" borderId="56" applyNumberFormat="0" applyProtection="0">
      <alignment horizontal="right" vertical="center"/>
    </xf>
    <xf numFmtId="4" fontId="36" fillId="45" borderId="56" applyNumberFormat="0" applyProtection="0">
      <alignment horizontal="right" vertical="center"/>
    </xf>
    <xf numFmtId="4" fontId="22" fillId="42" borderId="56" applyNumberFormat="0" applyProtection="0">
      <alignment horizontal="left" vertical="center" indent="1"/>
    </xf>
    <xf numFmtId="0" fontId="22" fillId="42" borderId="56" applyNumberFormat="0" applyProtection="0">
      <alignment horizontal="left" vertical="top" indent="1"/>
    </xf>
    <xf numFmtId="4" fontId="25" fillId="45" borderId="56" applyNumberFormat="0" applyProtection="0">
      <alignment horizontal="right" vertical="center"/>
    </xf>
    <xf numFmtId="0" fontId="33" fillId="0" borderId="0" applyNumberFormat="0" applyFill="0" applyBorder="0" applyAlignment="0" applyProtection="0"/>
    <xf numFmtId="0" fontId="19" fillId="0" borderId="57" applyNumberFormat="0" applyFill="0" applyAlignment="0" applyProtection="0"/>
    <xf numFmtId="0" fontId="15" fillId="0" borderId="0" applyNumberFormat="0" applyFill="0" applyBorder="0" applyAlignment="0" applyProtection="0"/>
    <xf numFmtId="0" fontId="3" fillId="16" borderId="38" applyNumberFormat="0">
      <protection locked="0"/>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9" fillId="0" borderId="0" applyFont="0" applyFill="0" applyBorder="0" applyAlignment="0" applyProtection="0"/>
    <xf numFmtId="44" fontId="59"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62" fillId="0" borderId="0"/>
    <xf numFmtId="0" fontId="5" fillId="9"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35" borderId="0" applyNumberFormat="0" applyBorder="0" applyAlignment="0" applyProtection="0"/>
    <xf numFmtId="0" fontId="5" fillId="28" borderId="0" applyNumberFormat="0" applyBorder="0" applyAlignment="0" applyProtection="0"/>
    <xf numFmtId="0" fontId="5" fillId="14" borderId="0" applyNumberFormat="0" applyBorder="0" applyAlignment="0" applyProtection="0"/>
    <xf numFmtId="0" fontId="5" fillId="35"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27" fillId="38" borderId="168" applyNumberFormat="0" applyAlignment="0" applyProtection="0"/>
    <xf numFmtId="0" fontId="3" fillId="59" borderId="0">
      <protection locked="0"/>
    </xf>
    <xf numFmtId="0" fontId="5" fillId="28" borderId="0" applyNumberFormat="0" applyBorder="0" applyAlignment="0" applyProtection="0"/>
    <xf numFmtId="0" fontId="3" fillId="60" borderId="145">
      <alignment horizontal="center" vertical="center"/>
      <protection locked="0"/>
    </xf>
    <xf numFmtId="185" fontId="62" fillId="0" borderId="0" applyFont="0" applyFill="0" applyBorder="0" applyAlignment="0" applyProtection="0"/>
    <xf numFmtId="43" fontId="62" fillId="0" borderId="0" applyFont="0" applyFill="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35" borderId="0" applyNumberFormat="0" applyBorder="0" applyAlignment="0" applyProtection="0"/>
    <xf numFmtId="43" fontId="3" fillId="0" borderId="0" applyFont="0" applyFill="0" applyBorder="0" applyAlignment="0" applyProtection="0"/>
    <xf numFmtId="0" fontId="5" fillId="14" borderId="0" applyNumberFormat="0" applyBorder="0" applyAlignment="0" applyProtection="0"/>
    <xf numFmtId="0" fontId="5" fillId="28" borderId="0" applyNumberFormat="0" applyBorder="0" applyAlignment="0" applyProtection="0"/>
    <xf numFmtId="0" fontId="14" fillId="5" borderId="168"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86" fontId="3" fillId="0" borderId="0"/>
    <xf numFmtId="186" fontId="3" fillId="0" borderId="0"/>
    <xf numFmtId="186" fontId="3" fillId="0" borderId="0"/>
    <xf numFmtId="167" fontId="3" fillId="0" borderId="0"/>
    <xf numFmtId="167" fontId="3" fillId="0" borderId="0"/>
    <xf numFmtId="168" fontId="3" fillId="0" borderId="0"/>
    <xf numFmtId="0" fontId="3" fillId="0" borderId="0"/>
    <xf numFmtId="0" fontId="3" fillId="0" borderId="0"/>
    <xf numFmtId="167" fontId="3" fillId="0" borderId="0"/>
    <xf numFmtId="167" fontId="3" fillId="0" borderId="0"/>
    <xf numFmtId="0" fontId="4" fillId="0" borderId="0"/>
    <xf numFmtId="0" fontId="3" fillId="0" borderId="0"/>
    <xf numFmtId="0" fontId="3" fillId="0" borderId="0"/>
    <xf numFmtId="186" fontId="4" fillId="0" borderId="0"/>
    <xf numFmtId="0" fontId="4" fillId="0" borderId="0"/>
    <xf numFmtId="186" fontId="4" fillId="0" borderId="0"/>
    <xf numFmtId="186" fontId="4" fillId="0" borderId="0"/>
    <xf numFmtId="167" fontId="3" fillId="0" borderId="0"/>
    <xf numFmtId="186" fontId="3" fillId="0" borderId="0"/>
    <xf numFmtId="186" fontId="3" fillId="0" borderId="0"/>
    <xf numFmtId="186" fontId="3" fillId="0" borderId="0"/>
    <xf numFmtId="167" fontId="3" fillId="0" borderId="0"/>
    <xf numFmtId="167" fontId="3" fillId="0" borderId="0"/>
    <xf numFmtId="168" fontId="3" fillId="0" borderId="0"/>
    <xf numFmtId="0" fontId="4" fillId="4" borderId="169" applyNumberFormat="0" applyFont="0" applyAlignment="0" applyProtection="0"/>
    <xf numFmtId="0" fontId="4" fillId="4" borderId="169" applyNumberFormat="0" applyFont="0" applyAlignment="0" applyProtection="0"/>
    <xf numFmtId="0" fontId="3" fillId="4" borderId="169" applyNumberFormat="0" applyFont="0" applyAlignment="0" applyProtection="0"/>
    <xf numFmtId="0" fontId="17" fillId="38" borderId="170" applyNumberFormat="0" applyAlignment="0" applyProtection="0"/>
    <xf numFmtId="9" fontId="62" fillId="0" borderId="0" applyFont="0" applyFill="0" applyBorder="0" applyAlignment="0" applyProtection="0"/>
    <xf numFmtId="9" fontId="62" fillId="0" borderId="0" applyFont="0" applyFill="0" applyBorder="0" applyAlignment="0" applyProtection="0"/>
    <xf numFmtId="9" fontId="4" fillId="0" borderId="0" applyFont="0" applyFill="0" applyBorder="0" applyAlignment="0" applyProtection="0"/>
    <xf numFmtId="0" fontId="3" fillId="60" borderId="141">
      <alignment vertical="center"/>
      <protection locked="0"/>
    </xf>
    <xf numFmtId="0" fontId="19" fillId="0" borderId="171"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35" borderId="0" applyNumberFormat="0" applyBorder="0" applyAlignment="0" applyProtection="0"/>
    <xf numFmtId="0" fontId="5" fillId="14" borderId="0" applyNumberFormat="0" applyBorder="0" applyAlignment="0" applyProtection="0"/>
    <xf numFmtId="0" fontId="5" fillId="28" borderId="0" applyNumberFormat="0" applyBorder="0" applyAlignment="0" applyProtection="0"/>
  </cellStyleXfs>
  <cellXfs count="458">
    <xf numFmtId="0" fontId="0" fillId="0" borderId="0" xfId="0"/>
    <xf numFmtId="0" fontId="2" fillId="0" borderId="0" xfId="0" applyFont="1"/>
    <xf numFmtId="165" fontId="24" fillId="0" borderId="31" xfId="38" applyNumberFormat="1" applyFont="1" applyBorder="1" applyAlignment="1" applyProtection="1">
      <alignment horizontal="center"/>
      <protection hidden="1"/>
    </xf>
    <xf numFmtId="0" fontId="24" fillId="0" borderId="32" xfId="38" applyFont="1" applyBorder="1" applyProtection="1">
      <protection locked="0"/>
    </xf>
    <xf numFmtId="165" fontId="24" fillId="0" borderId="34" xfId="38" applyNumberFormat="1" applyFont="1" applyBorder="1" applyAlignment="1" applyProtection="1">
      <alignment horizontal="center"/>
      <protection hidden="1"/>
    </xf>
    <xf numFmtId="0" fontId="24" fillId="0" borderId="35" xfId="38" applyFont="1" applyBorder="1" applyProtection="1">
      <protection locked="0"/>
    </xf>
    <xf numFmtId="165" fontId="20" fillId="18" borderId="31" xfId="38" applyNumberFormat="1" applyFont="1" applyFill="1" applyBorder="1" applyAlignment="1" applyProtection="1">
      <alignment horizontal="center" vertical="center"/>
      <protection hidden="1"/>
    </xf>
    <xf numFmtId="0" fontId="20" fillId="18" borderId="32" xfId="38" applyFont="1" applyFill="1" applyBorder="1" applyAlignment="1" applyProtection="1">
      <alignment horizontal="center" vertical="center"/>
      <protection hidden="1"/>
    </xf>
    <xf numFmtId="164" fontId="20" fillId="18" borderId="33" xfId="38" quotePrefix="1" applyNumberFormat="1" applyFont="1" applyFill="1" applyBorder="1" applyAlignment="1" applyProtection="1">
      <alignment horizontal="center" vertical="center" wrapText="1"/>
      <protection hidden="1"/>
    </xf>
    <xf numFmtId="165" fontId="20" fillId="18" borderId="14" xfId="38" applyNumberFormat="1" applyFont="1" applyFill="1" applyBorder="1" applyAlignment="1" applyProtection="1">
      <alignment horizontal="center" vertical="center"/>
      <protection hidden="1"/>
    </xf>
    <xf numFmtId="0" fontId="20" fillId="18" borderId="14" xfId="38" applyFont="1" applyFill="1" applyBorder="1" applyAlignment="1" applyProtection="1">
      <alignment horizontal="center" vertical="center"/>
      <protection hidden="1"/>
    </xf>
    <xf numFmtId="164" fontId="3" fillId="0" borderId="45" xfId="38" applyNumberFormat="1" applyFont="1" applyBorder="1" applyAlignment="1" applyProtection="1">
      <alignment horizontal="center"/>
      <protection hidden="1"/>
    </xf>
    <xf numFmtId="165" fontId="24" fillId="0" borderId="45" xfId="38" applyNumberFormat="1" applyFont="1" applyBorder="1" applyAlignment="1" applyProtection="1">
      <alignment horizontal="center"/>
      <protection locked="0"/>
    </xf>
    <xf numFmtId="165" fontId="24" fillId="0" borderId="15" xfId="38" applyNumberFormat="1" applyFont="1" applyBorder="1" applyAlignment="1" applyProtection="1">
      <alignment horizontal="center"/>
      <protection locked="0"/>
    </xf>
    <xf numFmtId="165" fontId="24" fillId="0" borderId="17" xfId="38" applyNumberFormat="1" applyFont="1" applyBorder="1" applyAlignment="1" applyProtection="1">
      <alignment horizontal="center"/>
      <protection locked="0"/>
    </xf>
    <xf numFmtId="165" fontId="20" fillId="18" borderId="14" xfId="38" applyNumberFormat="1" applyFont="1" applyFill="1" applyBorder="1" applyAlignment="1" applyProtection="1">
      <alignment horizontal="center" vertical="center"/>
      <protection hidden="1"/>
    </xf>
    <xf numFmtId="0" fontId="20" fillId="18" borderId="14" xfId="38" applyFont="1" applyFill="1" applyBorder="1" applyAlignment="1" applyProtection="1">
      <alignment horizontal="center" vertical="center"/>
      <protection hidden="1"/>
    </xf>
    <xf numFmtId="164" fontId="3" fillId="0" borderId="52" xfId="38" applyNumberFormat="1" applyFont="1" applyBorder="1" applyAlignment="1" applyProtection="1">
      <alignment horizontal="center"/>
      <protection hidden="1"/>
    </xf>
    <xf numFmtId="165" fontId="24" fillId="0" borderId="52" xfId="38" applyNumberFormat="1" applyFont="1" applyBorder="1" applyAlignment="1" applyProtection="1">
      <alignment horizontal="center"/>
      <protection locked="0"/>
    </xf>
    <xf numFmtId="165" fontId="24" fillId="0" borderId="15" xfId="38" applyNumberFormat="1" applyFont="1" applyBorder="1" applyAlignment="1" applyProtection="1">
      <alignment horizontal="center"/>
      <protection locked="0"/>
    </xf>
    <xf numFmtId="165" fontId="24" fillId="0" borderId="17" xfId="38" applyNumberFormat="1" applyFont="1" applyBorder="1" applyAlignment="1" applyProtection="1">
      <alignment horizontal="center"/>
      <protection locked="0"/>
    </xf>
    <xf numFmtId="164" fontId="3" fillId="0" borderId="52" xfId="38" applyNumberFormat="1" applyFont="1" applyBorder="1" applyAlignment="1" applyProtection="1">
      <alignment horizontal="center"/>
      <protection hidden="1"/>
    </xf>
    <xf numFmtId="165" fontId="24" fillId="0" borderId="52" xfId="38" applyNumberFormat="1" applyFont="1" applyBorder="1" applyAlignment="1" applyProtection="1">
      <alignment horizontal="center"/>
      <protection locked="0"/>
    </xf>
    <xf numFmtId="165" fontId="20" fillId="18" borderId="14" xfId="38" applyNumberFormat="1" applyFont="1" applyFill="1" applyBorder="1" applyAlignment="1" applyProtection="1">
      <alignment horizontal="center" vertical="center"/>
      <protection hidden="1"/>
    </xf>
    <xf numFmtId="0" fontId="20" fillId="18" borderId="14" xfId="38" applyFont="1" applyFill="1" applyBorder="1" applyAlignment="1" applyProtection="1">
      <alignment horizontal="center" vertical="center"/>
      <protection hidden="1"/>
    </xf>
    <xf numFmtId="164" fontId="20" fillId="18" borderId="14" xfId="38" quotePrefix="1" applyNumberFormat="1" applyFont="1" applyFill="1" applyBorder="1" applyAlignment="1" applyProtection="1">
      <alignment horizontal="center" vertical="center" wrapText="1"/>
      <protection hidden="1"/>
    </xf>
    <xf numFmtId="165" fontId="24" fillId="0" borderId="59" xfId="38" applyNumberFormat="1" applyFont="1" applyBorder="1" applyAlignment="1" applyProtection="1">
      <alignment horizontal="center"/>
      <protection locked="0"/>
    </xf>
    <xf numFmtId="165" fontId="24" fillId="0" borderId="15" xfId="38" applyNumberFormat="1" applyFont="1" applyBorder="1" applyAlignment="1" applyProtection="1">
      <alignment horizontal="center"/>
      <protection locked="0"/>
    </xf>
    <xf numFmtId="165" fontId="24" fillId="0" borderId="17" xfId="38" applyNumberFormat="1" applyFont="1" applyBorder="1" applyAlignment="1" applyProtection="1">
      <alignment horizontal="center"/>
      <protection locked="0"/>
    </xf>
    <xf numFmtId="0" fontId="39" fillId="0" borderId="13" xfId="0" applyFont="1" applyBorder="1" applyAlignment="1">
      <alignment horizontal="justify" vertical="top" wrapText="1"/>
    </xf>
    <xf numFmtId="0" fontId="38" fillId="0" borderId="0" xfId="0" applyFont="1" applyAlignment="1">
      <alignment horizontal="left"/>
    </xf>
    <xf numFmtId="0" fontId="38" fillId="0" borderId="0" xfId="0" applyFont="1"/>
    <xf numFmtId="0" fontId="38" fillId="48" borderId="62" xfId="0" applyFont="1" applyFill="1" applyBorder="1" applyAlignment="1">
      <alignment horizontal="center"/>
    </xf>
    <xf numFmtId="0" fontId="38" fillId="48" borderId="63" xfId="0" applyFont="1" applyFill="1" applyBorder="1" applyAlignment="1">
      <alignment horizontal="center"/>
    </xf>
    <xf numFmtId="2" fontId="22" fillId="0" borderId="36" xfId="38" applyNumberFormat="1" applyFont="1" applyFill="1" applyBorder="1" applyAlignment="1" applyProtection="1">
      <alignment horizontal="center"/>
      <protection hidden="1"/>
    </xf>
    <xf numFmtId="165" fontId="24" fillId="0" borderId="64" xfId="38" applyNumberFormat="1" applyFont="1" applyBorder="1" applyAlignment="1" applyProtection="1">
      <alignment horizontal="center"/>
      <protection hidden="1"/>
    </xf>
    <xf numFmtId="0" fontId="24" fillId="0" borderId="65" xfId="38" applyFont="1" applyBorder="1" applyProtection="1">
      <protection locked="0"/>
    </xf>
    <xf numFmtId="2" fontId="3" fillId="0" borderId="15" xfId="38" applyNumberFormat="1" applyFont="1" applyBorder="1" applyAlignment="1" applyProtection="1">
      <alignment horizontal="center"/>
      <protection locked="0"/>
    </xf>
    <xf numFmtId="0" fontId="38" fillId="48" borderId="66" xfId="0" applyFont="1" applyFill="1" applyBorder="1" applyAlignment="1">
      <alignment horizontal="center"/>
    </xf>
    <xf numFmtId="0" fontId="38" fillId="48" borderId="67" xfId="0" applyFont="1" applyFill="1" applyBorder="1" applyAlignment="1">
      <alignment horizontal="center"/>
    </xf>
    <xf numFmtId="0" fontId="38" fillId="48" borderId="67" xfId="0" applyFont="1" applyFill="1" applyBorder="1" applyAlignment="1">
      <alignment horizontal="center" wrapText="1"/>
    </xf>
    <xf numFmtId="0" fontId="38" fillId="48" borderId="68" xfId="0" applyFont="1" applyFill="1" applyBorder="1" applyAlignment="1">
      <alignment horizontal="center" wrapText="1"/>
    </xf>
    <xf numFmtId="165" fontId="24" fillId="0" borderId="69" xfId="38" applyNumberFormat="1" applyFont="1" applyBorder="1" applyAlignment="1" applyProtection="1">
      <alignment horizontal="center"/>
      <protection locked="0"/>
    </xf>
    <xf numFmtId="2" fontId="3" fillId="0" borderId="59" xfId="38" applyNumberFormat="1" applyFont="1" applyBorder="1" applyAlignment="1" applyProtection="1">
      <alignment horizontal="center"/>
      <protection locked="0"/>
    </xf>
    <xf numFmtId="2" fontId="3" fillId="0" borderId="70" xfId="38" applyNumberFormat="1" applyFont="1" applyBorder="1" applyAlignment="1" applyProtection="1">
      <alignment horizontal="center"/>
      <protection locked="0"/>
    </xf>
    <xf numFmtId="165" fontId="24" fillId="0" borderId="71" xfId="38" applyNumberFormat="1" applyFont="1" applyBorder="1" applyAlignment="1" applyProtection="1">
      <alignment horizontal="center"/>
      <protection locked="0"/>
    </xf>
    <xf numFmtId="2" fontId="3" fillId="0" borderId="72" xfId="38" applyNumberFormat="1" applyFont="1" applyBorder="1" applyAlignment="1" applyProtection="1">
      <alignment horizontal="center"/>
      <protection locked="0"/>
    </xf>
    <xf numFmtId="165" fontId="24" fillId="0" borderId="73" xfId="38" applyNumberFormat="1" applyFont="1" applyBorder="1" applyAlignment="1" applyProtection="1">
      <alignment horizontal="center"/>
      <protection locked="0"/>
    </xf>
    <xf numFmtId="165" fontId="24" fillId="0" borderId="74" xfId="38" applyNumberFormat="1" applyFont="1" applyBorder="1" applyAlignment="1" applyProtection="1">
      <alignment horizontal="center"/>
      <protection locked="0"/>
    </xf>
    <xf numFmtId="2" fontId="3" fillId="0" borderId="74" xfId="38" applyNumberFormat="1" applyFont="1" applyBorder="1" applyAlignment="1" applyProtection="1">
      <alignment horizontal="center"/>
      <protection locked="0"/>
    </xf>
    <xf numFmtId="2" fontId="3" fillId="0" borderId="75" xfId="38" applyNumberFormat="1" applyFont="1" applyBorder="1" applyAlignment="1" applyProtection="1">
      <alignment horizontal="center"/>
      <protection locked="0"/>
    </xf>
    <xf numFmtId="0" fontId="24" fillId="0" borderId="76" xfId="38" applyFont="1" applyBorder="1" applyProtection="1">
      <protection locked="0"/>
    </xf>
    <xf numFmtId="2" fontId="22" fillId="0" borderId="77" xfId="38" applyNumberFormat="1" applyFont="1" applyFill="1" applyBorder="1" applyAlignment="1" applyProtection="1">
      <alignment horizontal="center"/>
      <protection hidden="1"/>
    </xf>
    <xf numFmtId="164" fontId="3" fillId="0" borderId="59" xfId="38" applyNumberFormat="1" applyFont="1" applyBorder="1" applyAlignment="1" applyProtection="1">
      <alignment horizontal="center"/>
      <protection hidden="1"/>
    </xf>
    <xf numFmtId="0" fontId="24" fillId="0" borderId="78" xfId="38" applyFont="1" applyBorder="1" applyProtection="1">
      <protection locked="0"/>
    </xf>
    <xf numFmtId="2" fontId="22" fillId="0" borderId="79" xfId="38" applyNumberFormat="1" applyFont="1" applyFill="1" applyBorder="1" applyAlignment="1" applyProtection="1">
      <alignment horizontal="center"/>
      <protection hidden="1"/>
    </xf>
    <xf numFmtId="164" fontId="3" fillId="0" borderId="79" xfId="38" applyNumberFormat="1" applyFont="1" applyBorder="1" applyAlignment="1" applyProtection="1">
      <alignment horizontal="center"/>
      <protection hidden="1"/>
    </xf>
    <xf numFmtId="2" fontId="0" fillId="0" borderId="0" xfId="0" applyNumberFormat="1"/>
    <xf numFmtId="165" fontId="24" fillId="0" borderId="81" xfId="38" applyNumberFormat="1" applyFont="1" applyBorder="1" applyAlignment="1" applyProtection="1">
      <alignment horizontal="center"/>
      <protection hidden="1"/>
    </xf>
    <xf numFmtId="165" fontId="24" fillId="0" borderId="82" xfId="38" applyNumberFormat="1" applyFont="1" applyBorder="1" applyAlignment="1" applyProtection="1">
      <alignment horizontal="center"/>
      <protection hidden="1"/>
    </xf>
    <xf numFmtId="165" fontId="24" fillId="0" borderId="83" xfId="38" applyNumberFormat="1" applyFont="1" applyBorder="1" applyAlignment="1" applyProtection="1">
      <alignment horizontal="center"/>
      <protection hidden="1"/>
    </xf>
    <xf numFmtId="0" fontId="24" fillId="0" borderId="84" xfId="38" applyFont="1" applyBorder="1" applyProtection="1">
      <protection locked="0"/>
    </xf>
    <xf numFmtId="2" fontId="22" fillId="0" borderId="85" xfId="38" applyNumberFormat="1" applyFont="1" applyFill="1" applyBorder="1" applyAlignment="1" applyProtection="1">
      <alignment horizontal="center"/>
      <protection hidden="1"/>
    </xf>
    <xf numFmtId="164" fontId="3" fillId="0" borderId="85" xfId="38" applyNumberFormat="1" applyFont="1" applyBorder="1" applyAlignment="1" applyProtection="1">
      <alignment horizontal="center"/>
      <protection hidden="1"/>
    </xf>
    <xf numFmtId="0" fontId="20" fillId="18" borderId="86" xfId="38" applyFont="1" applyFill="1" applyBorder="1" applyAlignment="1" applyProtection="1">
      <alignment horizontal="center" vertical="center"/>
      <protection hidden="1"/>
    </xf>
    <xf numFmtId="164" fontId="20" fillId="18" borderId="86" xfId="38" quotePrefix="1" applyNumberFormat="1" applyFont="1" applyFill="1" applyBorder="1" applyAlignment="1" applyProtection="1">
      <alignment horizontal="center" vertical="center" wrapText="1"/>
      <protection hidden="1"/>
    </xf>
    <xf numFmtId="164" fontId="20" fillId="18" borderId="87" xfId="38" quotePrefix="1" applyNumberFormat="1" applyFont="1" applyFill="1" applyBorder="1" applyAlignment="1" applyProtection="1">
      <alignment horizontal="center" vertical="center" wrapText="1"/>
      <protection hidden="1"/>
    </xf>
    <xf numFmtId="165" fontId="20" fillId="18" borderId="88" xfId="38" applyNumberFormat="1" applyFont="1" applyFill="1" applyBorder="1" applyAlignment="1" applyProtection="1">
      <alignment horizontal="center" vertical="center"/>
      <protection hidden="1"/>
    </xf>
    <xf numFmtId="164" fontId="20" fillId="18" borderId="89" xfId="38" quotePrefix="1" applyNumberFormat="1" applyFont="1" applyFill="1" applyBorder="1" applyAlignment="1" applyProtection="1">
      <alignment horizontal="center" vertical="center" wrapText="1"/>
      <protection hidden="1"/>
    </xf>
    <xf numFmtId="164" fontId="3" fillId="0" borderId="70" xfId="38" applyNumberFormat="1" applyFont="1" applyBorder="1" applyAlignment="1" applyProtection="1">
      <alignment horizontal="center"/>
      <protection hidden="1"/>
    </xf>
    <xf numFmtId="2" fontId="22" fillId="0" borderId="90" xfId="38" applyNumberFormat="1" applyFont="1" applyFill="1" applyBorder="1" applyAlignment="1" applyProtection="1">
      <alignment horizontal="center"/>
      <protection hidden="1"/>
    </xf>
    <xf numFmtId="164" fontId="3" fillId="0" borderId="33" xfId="38" applyNumberFormat="1" applyFont="1" applyBorder="1" applyAlignment="1" applyProtection="1">
      <alignment horizontal="center"/>
      <protection hidden="1"/>
    </xf>
    <xf numFmtId="2" fontId="22" fillId="0" borderId="91" xfId="38" applyNumberFormat="1" applyFont="1" applyFill="1" applyBorder="1" applyAlignment="1" applyProtection="1">
      <alignment horizontal="center"/>
      <protection hidden="1"/>
    </xf>
    <xf numFmtId="2" fontId="22" fillId="0" borderId="92" xfId="38" applyNumberFormat="1" applyFont="1" applyBorder="1" applyAlignment="1" applyProtection="1">
      <alignment horizontal="right"/>
      <protection hidden="1"/>
    </xf>
    <xf numFmtId="2" fontId="22" fillId="0" borderId="93" xfId="38" applyNumberFormat="1" applyFont="1" applyBorder="1" applyAlignment="1" applyProtection="1">
      <alignment horizontal="right"/>
      <protection hidden="1"/>
    </xf>
    <xf numFmtId="2" fontId="22" fillId="0" borderId="94" xfId="38" applyNumberFormat="1" applyFont="1" applyBorder="1" applyAlignment="1" applyProtection="1">
      <alignment horizontal="right"/>
      <protection hidden="1"/>
    </xf>
    <xf numFmtId="2" fontId="3" fillId="0" borderId="95" xfId="38" applyNumberFormat="1" applyFont="1" applyBorder="1" applyAlignment="1" applyProtection="1">
      <alignment horizontal="center"/>
      <protection locked="0"/>
    </xf>
    <xf numFmtId="2" fontId="3" fillId="0" borderId="96" xfId="38" applyNumberFormat="1" applyFont="1" applyBorder="1" applyAlignment="1" applyProtection="1">
      <alignment horizontal="center"/>
      <protection locked="0"/>
    </xf>
    <xf numFmtId="2" fontId="3" fillId="0" borderId="97" xfId="38" applyNumberFormat="1" applyFont="1" applyBorder="1" applyAlignment="1" applyProtection="1">
      <alignment horizontal="center"/>
      <protection locked="0"/>
    </xf>
    <xf numFmtId="2" fontId="3" fillId="0" borderId="98" xfId="38" applyNumberFormat="1" applyFont="1" applyBorder="1" applyAlignment="1" applyProtection="1">
      <alignment horizontal="center"/>
      <protection locked="0"/>
    </xf>
    <xf numFmtId="164" fontId="20" fillId="18" borderId="99" xfId="38" quotePrefix="1" applyNumberFormat="1" applyFont="1" applyFill="1" applyBorder="1" applyAlignment="1" applyProtection="1">
      <alignment horizontal="center" vertical="center" wrapText="1"/>
      <protection hidden="1"/>
    </xf>
    <xf numFmtId="164" fontId="20" fillId="18" borderId="100" xfId="38" quotePrefix="1" applyNumberFormat="1" applyFont="1" applyFill="1" applyBorder="1" applyAlignment="1" applyProtection="1">
      <alignment horizontal="center" vertical="center" wrapText="1"/>
      <protection hidden="1"/>
    </xf>
    <xf numFmtId="165" fontId="24" fillId="0" borderId="101" xfId="38" applyNumberFormat="1" applyFont="1" applyBorder="1" applyAlignment="1" applyProtection="1">
      <alignment horizontal="center"/>
      <protection locked="0"/>
    </xf>
    <xf numFmtId="165" fontId="24" fillId="0" borderId="102" xfId="38" applyNumberFormat="1" applyFont="1" applyBorder="1" applyAlignment="1" applyProtection="1">
      <alignment horizontal="center"/>
      <protection locked="0"/>
    </xf>
    <xf numFmtId="165" fontId="24" fillId="0" borderId="103" xfId="38" applyNumberFormat="1" applyFont="1" applyBorder="1" applyAlignment="1" applyProtection="1">
      <alignment horizontal="center"/>
      <protection locked="0"/>
    </xf>
    <xf numFmtId="165" fontId="24" fillId="0" borderId="104" xfId="38" applyNumberFormat="1" applyFont="1" applyBorder="1" applyAlignment="1" applyProtection="1">
      <alignment horizontal="center"/>
      <protection locked="0"/>
    </xf>
    <xf numFmtId="165" fontId="24" fillId="0" borderId="105" xfId="38" applyNumberFormat="1" applyFont="1" applyBorder="1" applyAlignment="1" applyProtection="1">
      <alignment horizontal="center"/>
      <protection locked="0"/>
    </xf>
    <xf numFmtId="165" fontId="24" fillId="0" borderId="106" xfId="38" applyNumberFormat="1" applyFont="1" applyBorder="1" applyAlignment="1" applyProtection="1">
      <alignment horizontal="center"/>
      <protection locked="0"/>
    </xf>
    <xf numFmtId="0" fontId="40" fillId="47" borderId="12" xfId="0" applyFont="1" applyFill="1" applyBorder="1" applyAlignment="1">
      <alignment horizontal="justify" vertical="top" wrapText="1"/>
    </xf>
    <xf numFmtId="0" fontId="39" fillId="47" borderId="10" xfId="0" applyFont="1" applyFill="1" applyBorder="1" applyAlignment="1">
      <alignment horizontal="justify" vertical="top" wrapText="1"/>
    </xf>
    <xf numFmtId="0" fontId="40" fillId="0" borderId="11" xfId="0" applyFont="1" applyBorder="1" applyAlignment="1">
      <alignment horizontal="right" vertical="top" wrapText="1"/>
    </xf>
    <xf numFmtId="4" fontId="40" fillId="0" borderId="11" xfId="0" applyNumberFormat="1" applyFont="1" applyBorder="1" applyAlignment="1">
      <alignment horizontal="right" vertical="top" wrapText="1"/>
    </xf>
    <xf numFmtId="0" fontId="20" fillId="18" borderId="95" xfId="38" applyFont="1" applyFill="1" applyBorder="1" applyAlignment="1" applyProtection="1">
      <alignment horizontal="center" vertical="center"/>
      <protection hidden="1"/>
    </xf>
    <xf numFmtId="165" fontId="24" fillId="0" borderId="107" xfId="38" applyNumberFormat="1" applyFont="1" applyBorder="1" applyAlignment="1" applyProtection="1">
      <alignment horizontal="center"/>
      <protection hidden="1"/>
    </xf>
    <xf numFmtId="0" fontId="24" fillId="0" borderId="108" xfId="38" applyFont="1" applyBorder="1" applyProtection="1">
      <protection locked="0"/>
    </xf>
    <xf numFmtId="0" fontId="24" fillId="0" borderId="95" xfId="38" applyFont="1" applyBorder="1" applyProtection="1">
      <protection locked="0"/>
    </xf>
    <xf numFmtId="2" fontId="22" fillId="0" borderId="109" xfId="38" applyNumberFormat="1" applyFont="1" applyFill="1" applyBorder="1" applyAlignment="1" applyProtection="1">
      <alignment horizontal="center"/>
      <protection hidden="1"/>
    </xf>
    <xf numFmtId="0" fontId="42" fillId="49" borderId="11" xfId="0" applyFont="1" applyFill="1" applyBorder="1" applyAlignment="1">
      <alignment horizontal="justify" wrapText="1"/>
    </xf>
    <xf numFmtId="0" fontId="43" fillId="0" borderId="13" xfId="0" applyFont="1" applyBorder="1" applyAlignment="1">
      <alignment horizontal="justify" wrapText="1"/>
    </xf>
    <xf numFmtId="0" fontId="43" fillId="0" borderId="11" xfId="0" applyFont="1" applyBorder="1" applyAlignment="1">
      <alignment horizontal="justify" wrapText="1"/>
    </xf>
    <xf numFmtId="169" fontId="43" fillId="0" borderId="11" xfId="0" applyNumberFormat="1" applyFont="1" applyBorder="1" applyAlignment="1">
      <alignment horizontal="justify" wrapText="1"/>
    </xf>
    <xf numFmtId="0" fontId="0" fillId="0" borderId="11" xfId="0" applyBorder="1"/>
    <xf numFmtId="0" fontId="0" fillId="0" borderId="111" xfId="0" applyBorder="1"/>
    <xf numFmtId="0" fontId="0" fillId="0" borderId="112" xfId="0" applyBorder="1"/>
    <xf numFmtId="0" fontId="0" fillId="0" borderId="10" xfId="0" applyBorder="1"/>
    <xf numFmtId="0" fontId="0" fillId="0" borderId="12" xfId="0" applyBorder="1"/>
    <xf numFmtId="0" fontId="0" fillId="0" borderId="13" xfId="0" applyBorder="1"/>
    <xf numFmtId="0" fontId="23" fillId="18" borderId="111" xfId="38" applyFont="1" applyFill="1" applyBorder="1" applyAlignment="1" applyProtection="1">
      <alignment horizontal="center"/>
      <protection locked="0"/>
    </xf>
    <xf numFmtId="164" fontId="23" fillId="18" borderId="12" xfId="38" applyNumberFormat="1" applyFont="1" applyFill="1" applyBorder="1" applyAlignment="1" applyProtection="1">
      <alignment horizontal="center"/>
      <protection hidden="1"/>
    </xf>
    <xf numFmtId="0" fontId="23" fillId="18" borderId="114" xfId="38" applyFont="1" applyFill="1" applyBorder="1" applyAlignment="1" applyProtection="1">
      <alignment horizontal="center"/>
      <protection locked="0"/>
    </xf>
    <xf numFmtId="0" fontId="44" fillId="0" borderId="115" xfId="38" applyFont="1" applyBorder="1" applyProtection="1">
      <protection locked="0"/>
    </xf>
    <xf numFmtId="164" fontId="22" fillId="0" borderId="116" xfId="38" applyNumberFormat="1" applyFont="1" applyBorder="1" applyProtection="1">
      <protection hidden="1"/>
    </xf>
    <xf numFmtId="0" fontId="44" fillId="0" borderId="117" xfId="38" applyFont="1" applyBorder="1" applyProtection="1">
      <protection locked="0"/>
    </xf>
    <xf numFmtId="164" fontId="22" fillId="0" borderId="118" xfId="38" applyNumberFormat="1" applyFont="1" applyBorder="1" applyProtection="1">
      <protection hidden="1"/>
    </xf>
    <xf numFmtId="0" fontId="44" fillId="0" borderId="119" xfId="38" applyFont="1" applyBorder="1" applyProtection="1">
      <protection locked="0"/>
    </xf>
    <xf numFmtId="164" fontId="22" fillId="0" borderId="120" xfId="38" applyNumberFormat="1" applyFont="1" applyBorder="1" applyProtection="1">
      <protection hidden="1"/>
    </xf>
    <xf numFmtId="0" fontId="44" fillId="0" borderId="121" xfId="38" applyFont="1" applyBorder="1" applyProtection="1">
      <protection locked="0"/>
    </xf>
    <xf numFmtId="164" fontId="22" fillId="0" borderId="122" xfId="38" applyNumberFormat="1" applyFont="1" applyBorder="1" applyProtection="1">
      <protection hidden="1"/>
    </xf>
    <xf numFmtId="0" fontId="44" fillId="0" borderId="123" xfId="38" applyFont="1" applyBorder="1" applyProtection="1">
      <protection locked="0"/>
    </xf>
    <xf numFmtId="164" fontId="22" fillId="0" borderId="124" xfId="38" applyNumberFormat="1" applyFont="1" applyBorder="1" applyProtection="1">
      <protection hidden="1"/>
    </xf>
    <xf numFmtId="0" fontId="44" fillId="0" borderId="125" xfId="38" applyFont="1" applyBorder="1" applyProtection="1">
      <protection locked="0"/>
    </xf>
    <xf numFmtId="164" fontId="22" fillId="0" borderId="126" xfId="38" applyNumberFormat="1" applyFont="1" applyBorder="1" applyProtection="1">
      <protection hidden="1"/>
    </xf>
    <xf numFmtId="0" fontId="38" fillId="48" borderId="11" xfId="0" applyFont="1" applyFill="1" applyBorder="1" applyAlignment="1">
      <alignment horizontal="center" vertical="top" wrapText="1"/>
    </xf>
    <xf numFmtId="0" fontId="45" fillId="0" borderId="13" xfId="0" applyFont="1" applyBorder="1" applyAlignment="1">
      <alignment horizontal="left" vertical="top" wrapText="1"/>
    </xf>
    <xf numFmtId="0" fontId="45" fillId="0" borderId="11" xfId="0" applyFont="1" applyBorder="1" applyAlignment="1">
      <alignment horizontal="center" vertical="top" wrapText="1"/>
    </xf>
    <xf numFmtId="2" fontId="45" fillId="0" borderId="12" xfId="0" applyNumberFormat="1" applyFont="1" applyBorder="1" applyAlignment="1">
      <alignment horizontal="center" vertical="top" wrapText="1"/>
    </xf>
    <xf numFmtId="2" fontId="0" fillId="0" borderId="12" xfId="0" applyNumberFormat="1" applyBorder="1" applyAlignment="1">
      <alignment horizontal="center"/>
    </xf>
    <xf numFmtId="0" fontId="38" fillId="48" borderId="130" xfId="0" applyFont="1" applyFill="1" applyBorder="1" applyAlignment="1">
      <alignment horizontal="center"/>
    </xf>
    <xf numFmtId="0" fontId="38" fillId="48" borderId="131" xfId="0" applyFont="1" applyFill="1" applyBorder="1" applyAlignment="1">
      <alignment horizontal="center"/>
    </xf>
    <xf numFmtId="0" fontId="38" fillId="48" borderId="131" xfId="0" applyFont="1" applyFill="1" applyBorder="1" applyAlignment="1">
      <alignment horizontal="center" wrapText="1"/>
    </xf>
    <xf numFmtId="0" fontId="38" fillId="48" borderId="60" xfId="0" applyFont="1" applyFill="1" applyBorder="1" applyAlignment="1">
      <alignment horizontal="center" wrapText="1"/>
    </xf>
    <xf numFmtId="165" fontId="24" fillId="0" borderId="132" xfId="38" applyNumberFormat="1" applyFont="1" applyBorder="1" applyAlignment="1" applyProtection="1">
      <alignment horizontal="center"/>
      <protection locked="0"/>
    </xf>
    <xf numFmtId="165" fontId="24" fillId="0" borderId="133" xfId="38" applyNumberFormat="1" applyFont="1" applyBorder="1" applyAlignment="1" applyProtection="1">
      <alignment horizontal="center"/>
      <protection locked="0"/>
    </xf>
    <xf numFmtId="2" fontId="3" fillId="0" borderId="133" xfId="38" applyNumberFormat="1" applyFont="1" applyBorder="1" applyAlignment="1" applyProtection="1">
      <alignment horizontal="center"/>
      <protection locked="0"/>
    </xf>
    <xf numFmtId="2" fontId="3" fillId="0" borderId="134" xfId="38" applyNumberFormat="1" applyFont="1" applyBorder="1" applyAlignment="1" applyProtection="1">
      <alignment horizontal="center"/>
      <protection locked="0"/>
    </xf>
    <xf numFmtId="2" fontId="3" fillId="0" borderId="135" xfId="38" applyNumberFormat="1" applyFont="1" applyBorder="1" applyAlignment="1" applyProtection="1">
      <alignment horizontal="center"/>
      <protection locked="0"/>
    </xf>
    <xf numFmtId="2" fontId="3" fillId="0" borderId="136" xfId="38" applyNumberFormat="1" applyFont="1" applyBorder="1" applyAlignment="1" applyProtection="1">
      <alignment horizontal="center"/>
      <protection locked="0"/>
    </xf>
    <xf numFmtId="165" fontId="24" fillId="0" borderId="137" xfId="38" applyNumberFormat="1" applyFont="1" applyBorder="1" applyAlignment="1" applyProtection="1">
      <alignment horizontal="center"/>
      <protection locked="0"/>
    </xf>
    <xf numFmtId="165" fontId="24" fillId="0" borderId="138" xfId="38" applyNumberFormat="1" applyFont="1" applyBorder="1" applyAlignment="1" applyProtection="1">
      <alignment horizontal="center"/>
      <protection locked="0"/>
    </xf>
    <xf numFmtId="2" fontId="3" fillId="0" borderId="33" xfId="38" applyNumberFormat="1" applyFont="1" applyBorder="1" applyAlignment="1" applyProtection="1">
      <alignment horizontal="center"/>
      <protection locked="0"/>
    </xf>
    <xf numFmtId="0" fontId="38" fillId="50" borderId="60" xfId="0" applyFont="1" applyFill="1" applyBorder="1" applyAlignment="1">
      <alignment horizontal="center" vertical="top" wrapText="1"/>
    </xf>
    <xf numFmtId="0" fontId="38" fillId="50" borderId="11" xfId="0" applyFont="1" applyFill="1" applyBorder="1" applyAlignment="1">
      <alignment horizontal="center" vertical="top" wrapText="1"/>
    </xf>
    <xf numFmtId="0" fontId="38" fillId="0" borderId="13" xfId="0" applyFont="1" applyBorder="1" applyAlignment="1">
      <alignment horizontal="center" vertical="top" wrapText="1"/>
    </xf>
    <xf numFmtId="0" fontId="45" fillId="0" borderId="13" xfId="0" applyFont="1" applyBorder="1" applyAlignment="1">
      <alignment horizontal="justify" vertical="top" wrapText="1"/>
    </xf>
    <xf numFmtId="0" fontId="45" fillId="0" borderId="12" xfId="0" applyFont="1" applyBorder="1"/>
    <xf numFmtId="0" fontId="20" fillId="51" borderId="143" xfId="0" applyFont="1" applyFill="1" applyBorder="1" applyAlignment="1">
      <alignment horizontal="center" wrapText="1"/>
    </xf>
    <xf numFmtId="0" fontId="46" fillId="51" borderId="144" xfId="0" applyFont="1" applyFill="1" applyBorder="1"/>
    <xf numFmtId="0" fontId="3" fillId="52" borderId="145" xfId="0" applyFont="1" applyFill="1" applyBorder="1" applyAlignment="1">
      <alignment horizontal="center" wrapText="1"/>
    </xf>
    <xf numFmtId="0" fontId="3" fillId="51" borderId="145" xfId="0" applyFont="1" applyFill="1" applyBorder="1" applyAlignment="1">
      <alignment horizontal="center" wrapText="1"/>
    </xf>
    <xf numFmtId="0" fontId="3" fillId="51" borderId="0" xfId="0" applyFont="1" applyFill="1" applyBorder="1" applyAlignment="1">
      <alignment horizontal="center" wrapText="1"/>
    </xf>
    <xf numFmtId="0" fontId="3" fillId="53" borderId="145" xfId="0" applyFont="1" applyFill="1" applyBorder="1" applyAlignment="1">
      <alignment horizontal="center" wrapText="1"/>
    </xf>
    <xf numFmtId="0" fontId="47" fillId="51" borderId="144" xfId="0" applyFont="1" applyFill="1" applyBorder="1" applyAlignment="1">
      <alignment horizontal="left" indent="1"/>
    </xf>
    <xf numFmtId="170" fontId="47" fillId="52" borderId="145" xfId="1166" applyNumberFormat="1" applyFont="1" applyFill="1" applyBorder="1"/>
    <xf numFmtId="170" fontId="47" fillId="51" borderId="145" xfId="1166" applyNumberFormat="1" applyFont="1" applyFill="1" applyBorder="1"/>
    <xf numFmtId="170" fontId="48" fillId="51" borderId="0" xfId="1166" applyNumberFormat="1" applyFont="1" applyFill="1" applyBorder="1"/>
    <xf numFmtId="170" fontId="48" fillId="53" borderId="145" xfId="1166" applyNumberFormat="1" applyFont="1" applyFill="1" applyBorder="1"/>
    <xf numFmtId="0" fontId="20" fillId="51" borderId="146" xfId="0" applyFont="1" applyFill="1" applyBorder="1" applyAlignment="1">
      <alignment horizontal="left" indent="1"/>
    </xf>
    <xf numFmtId="170" fontId="20" fillId="52" borderId="139" xfId="1166" applyNumberFormat="1" applyFont="1" applyFill="1" applyBorder="1"/>
    <xf numFmtId="170" fontId="20" fillId="51" borderId="139" xfId="1166" applyNumberFormat="1" applyFont="1" applyFill="1" applyBorder="1"/>
    <xf numFmtId="170" fontId="2" fillId="51" borderId="147" xfId="1166" applyNumberFormat="1" applyFont="1" applyFill="1" applyBorder="1"/>
    <xf numFmtId="170" fontId="2" fillId="53" borderId="139" xfId="1166" applyNumberFormat="1" applyFont="1" applyFill="1" applyBorder="1"/>
    <xf numFmtId="0" fontId="3" fillId="51" borderId="144" xfId="0" applyFont="1" applyFill="1" applyBorder="1" applyAlignment="1">
      <alignment horizontal="left" indent="1"/>
    </xf>
    <xf numFmtId="170" fontId="3" fillId="52" borderId="145" xfId="1166" applyNumberFormat="1" applyFont="1" applyFill="1" applyBorder="1"/>
    <xf numFmtId="170" fontId="3" fillId="51" borderId="145" xfId="1166" applyNumberFormat="1" applyFont="1" applyFill="1" applyBorder="1"/>
    <xf numFmtId="170" fontId="0" fillId="51" borderId="0" xfId="1166" applyNumberFormat="1" applyFont="1" applyFill="1" applyBorder="1"/>
    <xf numFmtId="170" fontId="0" fillId="53" borderId="145" xfId="1166" applyNumberFormat="1" applyFont="1" applyFill="1" applyBorder="1"/>
    <xf numFmtId="0" fontId="46" fillId="51" borderId="144" xfId="0" applyFont="1" applyFill="1" applyBorder="1" applyAlignment="1">
      <alignment horizontal="left"/>
    </xf>
    <xf numFmtId="0" fontId="48" fillId="51" borderId="0" xfId="0" applyFont="1" applyFill="1"/>
    <xf numFmtId="0" fontId="20" fillId="51" borderId="144" xfId="0" applyFont="1" applyFill="1" applyBorder="1"/>
    <xf numFmtId="170" fontId="20" fillId="52" borderId="145" xfId="1166" applyNumberFormat="1" applyFont="1" applyFill="1" applyBorder="1"/>
    <xf numFmtId="170" fontId="20" fillId="51" borderId="145" xfId="1166" applyNumberFormat="1" applyFont="1" applyFill="1" applyBorder="1"/>
    <xf numFmtId="170" fontId="2" fillId="51" borderId="0" xfId="1166" applyNumberFormat="1" applyFont="1" applyFill="1" applyBorder="1"/>
    <xf numFmtId="170" fontId="2" fillId="53" borderId="145" xfId="1166" applyNumberFormat="1" applyFont="1" applyFill="1" applyBorder="1"/>
    <xf numFmtId="170" fontId="20" fillId="51" borderId="0" xfId="1166" applyNumberFormat="1" applyFont="1" applyFill="1" applyBorder="1"/>
    <xf numFmtId="170" fontId="20" fillId="53" borderId="145" xfId="1166" applyNumberFormat="1" applyFont="1" applyFill="1" applyBorder="1"/>
    <xf numFmtId="0" fontId="20" fillId="51" borderId="140" xfId="0" applyFont="1" applyFill="1" applyBorder="1"/>
    <xf numFmtId="170" fontId="2" fillId="51" borderId="140" xfId="1166" applyNumberFormat="1" applyFont="1" applyFill="1" applyBorder="1"/>
    <xf numFmtId="0" fontId="45" fillId="0" borderId="13" xfId="0" applyFont="1" applyBorder="1" applyAlignment="1">
      <alignment horizontal="justify" wrapText="1"/>
    </xf>
    <xf numFmtId="0" fontId="45" fillId="0" borderId="11" xfId="0" applyFont="1" applyBorder="1" applyAlignment="1">
      <alignment horizontal="center" wrapText="1"/>
    </xf>
    <xf numFmtId="165" fontId="24" fillId="0" borderId="148" xfId="38" applyNumberFormat="1" applyFont="1" applyBorder="1" applyAlignment="1" applyProtection="1">
      <alignment horizontal="center"/>
      <protection locked="0"/>
    </xf>
    <xf numFmtId="165" fontId="24" fillId="0" borderId="149" xfId="38" applyNumberFormat="1" applyFont="1" applyBorder="1" applyAlignment="1" applyProtection="1">
      <alignment horizontal="center"/>
      <protection locked="0"/>
    </xf>
    <xf numFmtId="165" fontId="24" fillId="0" borderId="150" xfId="38" applyNumberFormat="1" applyFont="1" applyBorder="1" applyAlignment="1" applyProtection="1">
      <alignment horizontal="center"/>
      <protection locked="0"/>
    </xf>
    <xf numFmtId="0" fontId="38" fillId="0" borderId="12" xfId="0" applyFont="1" applyBorder="1" applyAlignment="1">
      <alignment horizontal="justify" vertical="top" wrapText="1"/>
    </xf>
    <xf numFmtId="0" fontId="38" fillId="0" borderId="10" xfId="0" applyFont="1" applyBorder="1" applyAlignment="1">
      <alignment horizontal="center" vertical="top" wrapText="1"/>
    </xf>
    <xf numFmtId="0" fontId="45" fillId="47" borderId="12" xfId="0" applyFont="1" applyFill="1" applyBorder="1" applyAlignment="1">
      <alignment horizontal="justify" vertical="top" wrapText="1"/>
    </xf>
    <xf numFmtId="0" fontId="38" fillId="47" borderId="10" xfId="0" applyFont="1" applyFill="1" applyBorder="1" applyAlignment="1">
      <alignment horizontal="justify" vertical="top" wrapText="1"/>
    </xf>
    <xf numFmtId="0" fontId="38" fillId="47" borderId="10" xfId="0" applyFont="1" applyFill="1" applyBorder="1" applyAlignment="1">
      <alignment horizontal="center" vertical="top" wrapText="1"/>
    </xf>
    <xf numFmtId="0" fontId="38" fillId="0" borderId="11" xfId="0" applyFont="1" applyBorder="1" applyAlignment="1">
      <alignment horizontal="justify" vertical="top" wrapText="1"/>
    </xf>
    <xf numFmtId="0" fontId="38" fillId="0" borderId="11" xfId="0" applyFont="1" applyBorder="1" applyAlignment="1">
      <alignment horizontal="center" vertical="top" wrapText="1"/>
    </xf>
    <xf numFmtId="4" fontId="38" fillId="0" borderId="11" xfId="0" applyNumberFormat="1" applyFont="1" applyBorder="1" applyAlignment="1">
      <alignment horizontal="justify" vertical="top" wrapText="1"/>
    </xf>
    <xf numFmtId="4" fontId="38" fillId="0" borderId="11" xfId="0" applyNumberFormat="1" applyFont="1" applyBorder="1" applyAlignment="1">
      <alignment horizontal="center" vertical="top" wrapText="1"/>
    </xf>
    <xf numFmtId="171" fontId="2" fillId="0" borderId="12" xfId="0" applyNumberFormat="1" applyFont="1" applyBorder="1" applyAlignment="1">
      <alignment horizontal="center"/>
    </xf>
    <xf numFmtId="171" fontId="38" fillId="0" borderId="11" xfId="0" applyNumberFormat="1" applyFont="1" applyBorder="1" applyAlignment="1">
      <alignment horizontal="center" vertical="top" wrapText="1"/>
    </xf>
    <xf numFmtId="2" fontId="40" fillId="0" borderId="11" xfId="0" applyNumberFormat="1" applyFont="1" applyBorder="1" applyAlignment="1">
      <alignment horizontal="right" vertical="top" wrapText="1"/>
    </xf>
    <xf numFmtId="1" fontId="40" fillId="0" borderId="11" xfId="0" applyNumberFormat="1" applyFont="1" applyBorder="1" applyAlignment="1">
      <alignment horizontal="right" vertical="top" wrapText="1"/>
    </xf>
    <xf numFmtId="0" fontId="39" fillId="0" borderId="12" xfId="0" applyFont="1" applyBorder="1" applyAlignment="1">
      <alignment horizontal="left"/>
    </xf>
    <xf numFmtId="0" fontId="39" fillId="0" borderId="10" xfId="0" applyFont="1" applyBorder="1" applyAlignment="1">
      <alignment horizontal="left"/>
    </xf>
    <xf numFmtId="0" fontId="40" fillId="0" borderId="127" xfId="0" applyFont="1" applyBorder="1" applyAlignment="1">
      <alignment horizontal="left"/>
    </xf>
    <xf numFmtId="0" fontId="40" fillId="0" borderId="129" xfId="0" applyFont="1" applyBorder="1" applyAlignment="1">
      <alignment horizontal="right"/>
    </xf>
    <xf numFmtId="0" fontId="40" fillId="0" borderId="13" xfId="0" applyFont="1" applyBorder="1" applyAlignment="1">
      <alignment horizontal="left"/>
    </xf>
    <xf numFmtId="0" fontId="40" fillId="0" borderId="11" xfId="0" applyFont="1" applyBorder="1" applyAlignment="1">
      <alignment horizontal="right"/>
    </xf>
    <xf numFmtId="0" fontId="40" fillId="0" borderId="113" xfId="0" applyFont="1" applyBorder="1" applyAlignment="1">
      <alignment horizontal="left"/>
    </xf>
    <xf numFmtId="0" fontId="40" fillId="0" borderId="11" xfId="0" applyFont="1" applyBorder="1" applyAlignment="1">
      <alignment horizontal="left"/>
    </xf>
    <xf numFmtId="0" fontId="2" fillId="54" borderId="108" xfId="0" applyFont="1" applyFill="1" applyBorder="1" applyAlignment="1">
      <alignment horizontal="center"/>
    </xf>
    <xf numFmtId="0" fontId="0" fillId="54" borderId="108" xfId="0" applyFill="1" applyBorder="1"/>
    <xf numFmtId="0" fontId="51" fillId="54" borderId="140" xfId="0" applyFont="1" applyFill="1" applyBorder="1" applyAlignment="1">
      <alignment horizontal="center" vertical="center" wrapText="1"/>
    </xf>
    <xf numFmtId="0" fontId="51" fillId="54" borderId="108" xfId="0" applyFont="1" applyFill="1" applyBorder="1" applyAlignment="1">
      <alignment horizontal="center" vertical="center" wrapText="1"/>
    </xf>
    <xf numFmtId="0" fontId="51" fillId="54" borderId="108" xfId="0" applyFont="1" applyFill="1" applyBorder="1" applyAlignment="1">
      <alignment horizontal="center"/>
    </xf>
    <xf numFmtId="172" fontId="51" fillId="54" borderId="140" xfId="0" quotePrefix="1" applyNumberFormat="1" applyFont="1" applyFill="1" applyBorder="1" applyAlignment="1">
      <alignment horizontal="center" vertical="center" wrapText="1"/>
    </xf>
    <xf numFmtId="172" fontId="51" fillId="54" borderId="140" xfId="0" applyNumberFormat="1" applyFont="1" applyFill="1" applyBorder="1" applyAlignment="1">
      <alignment horizontal="center" vertical="center" wrapText="1"/>
    </xf>
    <xf numFmtId="0" fontId="52" fillId="56" borderId="108" xfId="0" applyFont="1" applyFill="1" applyBorder="1" applyAlignment="1">
      <alignment horizontal="left"/>
    </xf>
    <xf numFmtId="0" fontId="51" fillId="0" borderId="108" xfId="0" applyFont="1" applyFill="1" applyBorder="1" applyAlignment="1">
      <alignment horizontal="center" vertical="center" wrapText="1"/>
    </xf>
    <xf numFmtId="173" fontId="52" fillId="56" borderId="108" xfId="0" applyNumberFormat="1" applyFont="1" applyFill="1" applyBorder="1" applyAlignment="1">
      <alignment horizontal="center"/>
    </xf>
    <xf numFmtId="43" fontId="53" fillId="0" borderId="108" xfId="1166" applyNumberFormat="1" applyFont="1" applyFill="1" applyBorder="1" applyAlignment="1">
      <alignment horizontal="right" vertical="center" wrapText="1"/>
    </xf>
    <xf numFmtId="43" fontId="53" fillId="0" borderId="108" xfId="1168" applyNumberFormat="1" applyFont="1" applyFill="1" applyBorder="1" applyAlignment="1">
      <alignment horizontal="right" vertical="center" wrapText="1"/>
    </xf>
    <xf numFmtId="43" fontId="53" fillId="0" borderId="108" xfId="0" applyNumberFormat="1" applyFont="1" applyFill="1" applyBorder="1" applyAlignment="1">
      <alignment horizontal="right" vertical="center" wrapText="1"/>
    </xf>
    <xf numFmtId="0" fontId="0" fillId="0" borderId="108" xfId="0" applyBorder="1"/>
    <xf numFmtId="0" fontId="54" fillId="0" borderId="108" xfId="0" applyFont="1" applyBorder="1" applyAlignment="1">
      <alignment horizontal="left" vertical="center" wrapText="1"/>
    </xf>
    <xf numFmtId="0" fontId="53" fillId="0" borderId="108" xfId="0" applyFont="1" applyBorder="1" applyAlignment="1">
      <alignment horizontal="center" vertical="center" wrapText="1"/>
    </xf>
    <xf numFmtId="0" fontId="54" fillId="0" borderId="108" xfId="0" applyFont="1" applyBorder="1" applyAlignment="1">
      <alignment horizontal="center" vertical="center"/>
    </xf>
    <xf numFmtId="0" fontId="53" fillId="0" borderId="108" xfId="0" applyFont="1" applyFill="1" applyBorder="1" applyAlignment="1">
      <alignment horizontal="center" vertical="center" wrapText="1"/>
    </xf>
    <xf numFmtId="174" fontId="55" fillId="0" borderId="108" xfId="1166" applyNumberFormat="1" applyFont="1" applyBorder="1" applyAlignment="1">
      <alignment horizontal="right" vertical="center" wrapText="1"/>
    </xf>
    <xf numFmtId="0" fontId="52" fillId="56" borderId="108" xfId="0" applyFont="1" applyFill="1" applyBorder="1" applyAlignment="1">
      <alignment horizontal="center"/>
    </xf>
    <xf numFmtId="10" fontId="53" fillId="0" borderId="108" xfId="0" applyNumberFormat="1" applyFont="1" applyFill="1" applyBorder="1" applyAlignment="1">
      <alignment horizontal="right" vertical="center" wrapText="1"/>
    </xf>
    <xf numFmtId="175" fontId="53" fillId="0" borderId="108" xfId="1166" applyNumberFormat="1" applyFont="1" applyFill="1" applyBorder="1" applyAlignment="1">
      <alignment horizontal="right" vertical="center" wrapText="1"/>
    </xf>
    <xf numFmtId="176" fontId="53" fillId="57" borderId="108" xfId="1166" applyNumberFormat="1" applyFont="1" applyFill="1" applyBorder="1" applyAlignment="1">
      <alignment horizontal="right" vertical="center" wrapText="1"/>
    </xf>
    <xf numFmtId="176" fontId="55" fillId="0" borderId="108" xfId="1166" applyNumberFormat="1" applyFont="1" applyBorder="1" applyAlignment="1">
      <alignment horizontal="right" vertical="center" wrapText="1"/>
    </xf>
    <xf numFmtId="176" fontId="55" fillId="57" borderId="108" xfId="1166" applyNumberFormat="1" applyFont="1" applyFill="1" applyBorder="1" applyAlignment="1">
      <alignment horizontal="right" vertical="center" wrapText="1"/>
    </xf>
    <xf numFmtId="173" fontId="55" fillId="0" borderId="108" xfId="1168" applyNumberFormat="1" applyFont="1" applyBorder="1" applyAlignment="1">
      <alignment horizontal="right" vertical="center" wrapText="1"/>
    </xf>
    <xf numFmtId="0" fontId="51" fillId="57" borderId="108" xfId="0" applyFont="1" applyFill="1" applyBorder="1" applyAlignment="1">
      <alignment vertical="center" wrapText="1"/>
    </xf>
    <xf numFmtId="0" fontId="51" fillId="57" borderId="108" xfId="0" applyFont="1" applyFill="1" applyBorder="1" applyAlignment="1">
      <alignment horizontal="center" vertical="center" wrapText="1"/>
    </xf>
    <xf numFmtId="176" fontId="56" fillId="57" borderId="108" xfId="1166" applyNumberFormat="1" applyFont="1" applyFill="1" applyBorder="1" applyAlignment="1">
      <alignment horizontal="right" vertical="center" wrapText="1"/>
    </xf>
    <xf numFmtId="0" fontId="0" fillId="57" borderId="108" xfId="0" applyFill="1" applyBorder="1"/>
    <xf numFmtId="0" fontId="53" fillId="0" borderId="108" xfId="0" applyFont="1" applyBorder="1" applyAlignment="1">
      <alignment vertical="center" wrapText="1"/>
    </xf>
    <xf numFmtId="0" fontId="53" fillId="0" borderId="139" xfId="0" applyFont="1" applyBorder="1" applyAlignment="1">
      <alignment vertical="center" wrapText="1"/>
    </xf>
    <xf numFmtId="0" fontId="53" fillId="57" borderId="139" xfId="0" applyFont="1" applyFill="1" applyBorder="1" applyAlignment="1">
      <alignment vertical="center" wrapText="1"/>
    </xf>
    <xf numFmtId="0" fontId="53" fillId="57" borderId="108" xfId="0" applyFont="1" applyFill="1" applyBorder="1" applyAlignment="1">
      <alignment horizontal="center" vertical="center" wrapText="1"/>
    </xf>
    <xf numFmtId="176" fontId="55" fillId="0" borderId="108" xfId="1166" applyNumberFormat="1" applyFont="1" applyFill="1" applyBorder="1" applyAlignment="1">
      <alignment horizontal="right" vertical="center" wrapText="1"/>
    </xf>
    <xf numFmtId="0" fontId="51" fillId="57" borderId="139" xfId="0" applyFont="1" applyFill="1" applyBorder="1" applyAlignment="1">
      <alignment vertical="center" wrapText="1"/>
    </xf>
    <xf numFmtId="0" fontId="53" fillId="0" borderId="139" xfId="0" applyFont="1" applyFill="1" applyBorder="1" applyAlignment="1">
      <alignment vertical="center" wrapText="1"/>
    </xf>
    <xf numFmtId="0" fontId="0" fillId="0" borderId="108" xfId="0" applyFont="1" applyFill="1" applyBorder="1"/>
    <xf numFmtId="0" fontId="53" fillId="0" borderId="108" xfId="0" applyFont="1" applyFill="1" applyBorder="1" applyAlignment="1">
      <alignment vertical="center" wrapText="1"/>
    </xf>
    <xf numFmtId="0" fontId="57" fillId="0" borderId="140" xfId="0" applyFont="1" applyFill="1" applyBorder="1" applyAlignment="1">
      <alignment vertical="center" wrapText="1"/>
    </xf>
    <xf numFmtId="0" fontId="58" fillId="57" borderId="140" xfId="0" applyFont="1" applyFill="1" applyBorder="1" applyAlignment="1">
      <alignment vertical="center" wrapText="1"/>
    </xf>
    <xf numFmtId="0" fontId="51" fillId="57" borderId="142" xfId="0" applyFont="1" applyFill="1" applyBorder="1" applyAlignment="1">
      <alignment horizontal="center" vertical="center" wrapText="1"/>
    </xf>
    <xf numFmtId="0" fontId="51" fillId="57" borderId="142" xfId="0" applyFont="1" applyFill="1" applyBorder="1" applyAlignment="1">
      <alignment vertical="center" wrapText="1"/>
    </xf>
    <xf numFmtId="0" fontId="57" fillId="57" borderId="108" xfId="0" applyFont="1" applyFill="1" applyBorder="1" applyAlignment="1">
      <alignment vertical="center" wrapText="1"/>
    </xf>
    <xf numFmtId="0" fontId="53" fillId="51" borderId="108" xfId="0" applyFont="1" applyFill="1" applyBorder="1" applyAlignment="1">
      <alignment vertical="center" wrapText="1"/>
    </xf>
    <xf numFmtId="0" fontId="53" fillId="51" borderId="108" xfId="0" applyFont="1" applyFill="1" applyBorder="1" applyAlignment="1">
      <alignment horizontal="center" vertical="center" wrapText="1"/>
    </xf>
    <xf numFmtId="0" fontId="51" fillId="51" borderId="108" xfId="0" applyFont="1" applyFill="1" applyBorder="1" applyAlignment="1">
      <alignment horizontal="center" vertical="center" wrapText="1"/>
    </xf>
    <xf numFmtId="0" fontId="58" fillId="57" borderId="108" xfId="0" applyFont="1" applyFill="1" applyBorder="1" applyAlignment="1">
      <alignment vertical="center" wrapText="1"/>
    </xf>
    <xf numFmtId="0" fontId="53" fillId="57" borderId="108" xfId="0" applyFont="1" applyFill="1" applyBorder="1" applyAlignment="1">
      <alignment vertical="center" wrapText="1"/>
    </xf>
    <xf numFmtId="173" fontId="56" fillId="57" borderId="108" xfId="1168" applyNumberFormat="1" applyFont="1" applyFill="1" applyBorder="1" applyAlignment="1">
      <alignment horizontal="right" vertical="center" wrapText="1"/>
    </xf>
    <xf numFmtId="177" fontId="0" fillId="0" borderId="0" xfId="0" applyNumberFormat="1"/>
    <xf numFmtId="176" fontId="0" fillId="0" borderId="0" xfId="0" applyNumberFormat="1"/>
    <xf numFmtId="0" fontId="0" fillId="0" borderId="108" xfId="0" applyFont="1" applyBorder="1"/>
    <xf numFmtId="0" fontId="57" fillId="0" borderId="108" xfId="0" applyFont="1" applyFill="1" applyBorder="1" applyAlignment="1">
      <alignment vertical="center" wrapText="1"/>
    </xf>
    <xf numFmtId="0" fontId="53" fillId="0" borderId="108" xfId="0" quotePrefix="1" applyFont="1" applyBorder="1" applyAlignment="1">
      <alignment horizontal="center" vertical="center" wrapText="1"/>
    </xf>
    <xf numFmtId="178" fontId="55" fillId="57" borderId="108" xfId="1166" applyNumberFormat="1" applyFont="1" applyFill="1" applyBorder="1" applyAlignment="1">
      <alignment horizontal="right" vertical="center" wrapText="1"/>
    </xf>
    <xf numFmtId="0" fontId="54" fillId="57" borderId="108" xfId="0" applyFont="1" applyFill="1" applyBorder="1" applyAlignment="1">
      <alignment horizontal="center" vertical="center"/>
    </xf>
    <xf numFmtId="0" fontId="54" fillId="57" borderId="108" xfId="0" applyFont="1" applyFill="1" applyBorder="1" applyAlignment="1">
      <alignment horizontal="left" vertical="center" wrapText="1"/>
    </xf>
    <xf numFmtId="176" fontId="53" fillId="0" borderId="108" xfId="1166" applyNumberFormat="1" applyFont="1" applyFill="1" applyBorder="1" applyAlignment="1">
      <alignment horizontal="right" vertical="center" wrapText="1"/>
    </xf>
    <xf numFmtId="175" fontId="53" fillId="0" borderId="108" xfId="1166" applyNumberFormat="1" applyFont="1" applyFill="1" applyBorder="1" applyAlignment="1">
      <alignment horizontal="center" vertical="center" wrapText="1"/>
    </xf>
    <xf numFmtId="10" fontId="53" fillId="57" borderId="108" xfId="0" applyNumberFormat="1" applyFont="1" applyFill="1" applyBorder="1" applyAlignment="1">
      <alignment horizontal="right" vertical="center" wrapText="1"/>
    </xf>
    <xf numFmtId="0" fontId="52" fillId="57" borderId="108" xfId="0" applyFont="1" applyFill="1" applyBorder="1" applyAlignment="1">
      <alignment horizontal="center"/>
    </xf>
    <xf numFmtId="0" fontId="52" fillId="57" borderId="108" xfId="0" applyFont="1" applyFill="1" applyBorder="1" applyAlignment="1">
      <alignment horizontal="left"/>
    </xf>
    <xf numFmtId="174" fontId="55" fillId="57" borderId="108" xfId="1166" applyNumberFormat="1" applyFont="1" applyFill="1" applyBorder="1" applyAlignment="1">
      <alignment horizontal="right" vertical="center" wrapText="1"/>
    </xf>
    <xf numFmtId="43" fontId="53" fillId="57" borderId="108" xfId="1166" applyFont="1" applyFill="1" applyBorder="1" applyAlignment="1">
      <alignment horizontal="right" vertical="center" wrapText="1"/>
    </xf>
    <xf numFmtId="173" fontId="52" fillId="57" borderId="108" xfId="0" applyNumberFormat="1" applyFont="1" applyFill="1" applyBorder="1" applyAlignment="1">
      <alignment horizontal="center"/>
    </xf>
    <xf numFmtId="0" fontId="60" fillId="0" borderId="0" xfId="0" applyFont="1" applyFill="1" applyBorder="1" applyAlignment="1">
      <alignment horizontal="left" vertical="center"/>
    </xf>
    <xf numFmtId="0" fontId="3"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center"/>
    </xf>
    <xf numFmtId="179" fontId="0" fillId="0" borderId="0" xfId="0" applyNumberFormat="1"/>
    <xf numFmtId="180" fontId="0" fillId="0" borderId="0" xfId="0" applyNumberFormat="1"/>
    <xf numFmtId="9" fontId="0" fillId="0" borderId="0" xfId="1168" applyFont="1"/>
    <xf numFmtId="181" fontId="55" fillId="0" borderId="108" xfId="1166" applyNumberFormat="1" applyFont="1" applyBorder="1" applyAlignment="1">
      <alignment horizontal="right" vertical="center" wrapText="1"/>
    </xf>
    <xf numFmtId="181" fontId="56" fillId="57" borderId="108" xfId="1166" applyNumberFormat="1" applyFont="1" applyFill="1" applyBorder="1" applyAlignment="1">
      <alignment horizontal="right" vertical="center" wrapText="1"/>
    </xf>
    <xf numFmtId="0" fontId="0" fillId="57" borderId="108" xfId="0" applyFont="1" applyFill="1" applyBorder="1"/>
    <xf numFmtId="181" fontId="55" fillId="57" borderId="108" xfId="1166" applyNumberFormat="1" applyFont="1" applyFill="1" applyBorder="1" applyAlignment="1">
      <alignment horizontal="right" vertical="center" wrapText="1"/>
    </xf>
    <xf numFmtId="0" fontId="0" fillId="0" borderId="108" xfId="0" applyFill="1" applyBorder="1"/>
    <xf numFmtId="181" fontId="55" fillId="0" borderId="108" xfId="1166" applyNumberFormat="1" applyFont="1" applyFill="1" applyBorder="1" applyAlignment="1">
      <alignment horizontal="right" vertical="center" wrapText="1"/>
    </xf>
    <xf numFmtId="2" fontId="3" fillId="0" borderId="108" xfId="0" applyNumberFormat="1" applyFont="1" applyFill="1" applyBorder="1" applyAlignment="1">
      <alignment wrapText="1"/>
    </xf>
    <xf numFmtId="0" fontId="0" fillId="58" borderId="108" xfId="0" applyFill="1" applyBorder="1"/>
    <xf numFmtId="181" fontId="56" fillId="58" borderId="108" xfId="1166" applyNumberFormat="1" applyFont="1" applyFill="1" applyBorder="1" applyAlignment="1">
      <alignment horizontal="right" vertical="center" wrapText="1"/>
    </xf>
    <xf numFmtId="0" fontId="51" fillId="58" borderId="108" xfId="0" applyFont="1" applyFill="1" applyBorder="1" applyAlignment="1">
      <alignment horizontal="center" vertical="center" wrapText="1"/>
    </xf>
    <xf numFmtId="0" fontId="51" fillId="58" borderId="139" xfId="0" applyFont="1" applyFill="1" applyBorder="1" applyAlignment="1">
      <alignment vertical="center" wrapText="1"/>
    </xf>
    <xf numFmtId="0" fontId="51" fillId="58" borderId="108" xfId="0" applyFont="1" applyFill="1" applyBorder="1" applyAlignment="1">
      <alignment vertical="center" wrapText="1"/>
    </xf>
    <xf numFmtId="180" fontId="55" fillId="57" borderId="108" xfId="1166" applyNumberFormat="1" applyFont="1" applyFill="1" applyBorder="1" applyAlignment="1">
      <alignment horizontal="right" vertical="center" wrapText="1"/>
    </xf>
    <xf numFmtId="181" fontId="53" fillId="0" borderId="108" xfId="1166" applyNumberFormat="1" applyFont="1" applyFill="1" applyBorder="1" applyAlignment="1">
      <alignment horizontal="right" vertical="center" wrapText="1"/>
    </xf>
    <xf numFmtId="181" fontId="53" fillId="57" borderId="108" xfId="1166" applyNumberFormat="1" applyFont="1" applyFill="1" applyBorder="1" applyAlignment="1">
      <alignment horizontal="right" vertical="center" wrapText="1"/>
    </xf>
    <xf numFmtId="0" fontId="2" fillId="58" borderId="108" xfId="0" applyFont="1" applyFill="1" applyBorder="1"/>
    <xf numFmtId="181" fontId="56" fillId="58" borderId="108" xfId="1167" applyNumberFormat="1" applyFont="1" applyFill="1" applyBorder="1" applyAlignment="1">
      <alignment vertical="center" wrapText="1"/>
    </xf>
    <xf numFmtId="182" fontId="56" fillId="58" borderId="108" xfId="1167" applyNumberFormat="1" applyFont="1" applyFill="1" applyBorder="1" applyAlignment="1">
      <alignment vertical="center" wrapText="1"/>
    </xf>
    <xf numFmtId="181" fontId="53" fillId="58" borderId="108" xfId="0" applyNumberFormat="1" applyFont="1" applyFill="1" applyBorder="1" applyAlignment="1">
      <alignment vertical="center" wrapText="1"/>
    </xf>
    <xf numFmtId="0" fontId="53" fillId="0" borderId="146" xfId="0" applyFont="1" applyFill="1" applyBorder="1" applyAlignment="1">
      <alignment horizontal="center" vertical="center" wrapText="1"/>
    </xf>
    <xf numFmtId="181" fontId="53" fillId="51" borderId="108" xfId="0" applyNumberFormat="1" applyFont="1" applyFill="1" applyBorder="1" applyAlignment="1">
      <alignment vertical="center" wrapText="1"/>
    </xf>
    <xf numFmtId="182" fontId="53" fillId="58" borderId="108" xfId="0" applyNumberFormat="1" applyFont="1" applyFill="1" applyBorder="1" applyAlignment="1">
      <alignment vertical="center" wrapText="1"/>
    </xf>
    <xf numFmtId="182" fontId="53" fillId="51" borderId="108" xfId="0" applyNumberFormat="1" applyFont="1" applyFill="1" applyBorder="1" applyAlignment="1">
      <alignment vertical="center" wrapText="1"/>
    </xf>
    <xf numFmtId="0" fontId="51" fillId="54" borderId="142" xfId="0" applyFont="1" applyFill="1" applyBorder="1" applyAlignment="1"/>
    <xf numFmtId="0" fontId="51" fillId="54" borderId="108" xfId="0" applyFont="1" applyFill="1" applyBorder="1" applyAlignment="1"/>
    <xf numFmtId="165" fontId="20" fillId="18" borderId="153" xfId="38" applyNumberFormat="1" applyFont="1" applyFill="1" applyBorder="1" applyAlignment="1" applyProtection="1">
      <alignment horizontal="center" vertical="center"/>
      <protection hidden="1"/>
    </xf>
    <xf numFmtId="0" fontId="20" fillId="18" borderId="154" xfId="38" applyFont="1" applyFill="1" applyBorder="1" applyAlignment="1" applyProtection="1">
      <alignment horizontal="center" vertical="center"/>
      <protection hidden="1"/>
    </xf>
    <xf numFmtId="165" fontId="24" fillId="0" borderId="155" xfId="38" applyNumberFormat="1" applyFont="1" applyBorder="1" applyAlignment="1" applyProtection="1">
      <alignment horizontal="center"/>
      <protection locked="0"/>
    </xf>
    <xf numFmtId="164" fontId="3" fillId="0" borderId="97" xfId="38" applyNumberFormat="1" applyFont="1" applyBorder="1" applyAlignment="1" applyProtection="1">
      <alignment horizontal="center"/>
      <protection hidden="1"/>
    </xf>
    <xf numFmtId="2" fontId="3" fillId="0" borderId="156" xfId="38" applyNumberFormat="1" applyFont="1" applyBorder="1" applyAlignment="1" applyProtection="1">
      <alignment horizontal="center"/>
      <protection locked="0"/>
    </xf>
    <xf numFmtId="183" fontId="0" fillId="0" borderId="0" xfId="0" applyNumberFormat="1"/>
    <xf numFmtId="14" fontId="0" fillId="0" borderId="0" xfId="0" applyNumberFormat="1"/>
    <xf numFmtId="20" fontId="0" fillId="0" borderId="0" xfId="0" applyNumberFormat="1"/>
    <xf numFmtId="184" fontId="0" fillId="0" borderId="0" xfId="0" applyNumberFormat="1"/>
    <xf numFmtId="0" fontId="20" fillId="0" borderId="159" xfId="0" applyFont="1" applyFill="1" applyBorder="1" applyAlignment="1">
      <alignment horizontal="center" wrapText="1"/>
    </xf>
    <xf numFmtId="0" fontId="20" fillId="0" borderId="160" xfId="0" applyFont="1" applyFill="1" applyBorder="1" applyAlignment="1">
      <alignment horizontal="center" wrapText="1"/>
    </xf>
    <xf numFmtId="183" fontId="20" fillId="0" borderId="161" xfId="1166" applyNumberFormat="1" applyFont="1" applyFill="1" applyBorder="1" applyAlignment="1">
      <alignment horizontal="center" wrapText="1"/>
    </xf>
    <xf numFmtId="0" fontId="61" fillId="0" borderId="158" xfId="0" applyFont="1" applyFill="1" applyBorder="1"/>
    <xf numFmtId="14" fontId="61" fillId="0" borderId="162" xfId="0" applyNumberFormat="1" applyFont="1" applyFill="1" applyBorder="1" applyAlignment="1">
      <alignment horizontal="center"/>
    </xf>
    <xf numFmtId="20" fontId="61" fillId="0" borderId="0" xfId="0" applyNumberFormat="1" applyFont="1" applyFill="1" applyBorder="1" applyAlignment="1">
      <alignment horizontal="center"/>
    </xf>
    <xf numFmtId="184" fontId="61" fillId="0" borderId="163" xfId="1166" applyNumberFormat="1" applyFont="1" applyFill="1" applyBorder="1" applyAlignment="1">
      <alignment horizontal="center"/>
    </xf>
    <xf numFmtId="14" fontId="61" fillId="0" borderId="164" xfId="0" applyNumberFormat="1" applyFont="1" applyFill="1" applyBorder="1" applyAlignment="1">
      <alignment horizontal="center"/>
    </xf>
    <xf numFmtId="184" fontId="61" fillId="0" borderId="165" xfId="1166" applyNumberFormat="1" applyFont="1" applyFill="1" applyBorder="1" applyAlignment="1">
      <alignment horizontal="center"/>
    </xf>
    <xf numFmtId="0" fontId="61" fillId="0" borderId="127" xfId="0" applyFont="1" applyFill="1" applyBorder="1"/>
    <xf numFmtId="20" fontId="61" fillId="0" borderId="145" xfId="0" applyNumberFormat="1" applyFont="1" applyFill="1" applyBorder="1" applyAlignment="1">
      <alignment horizontal="center"/>
    </xf>
    <xf numFmtId="0" fontId="61" fillId="0" borderId="13" xfId="0" applyFont="1" applyFill="1" applyBorder="1"/>
    <xf numFmtId="14" fontId="61" fillId="0" borderId="166" xfId="0" applyNumberFormat="1" applyFont="1" applyFill="1" applyBorder="1" applyAlignment="1">
      <alignment horizontal="center"/>
    </xf>
    <xf numFmtId="20" fontId="61" fillId="0" borderId="167" xfId="0" applyNumberFormat="1" applyFont="1" applyFill="1" applyBorder="1" applyAlignment="1">
      <alignment horizontal="center"/>
    </xf>
    <xf numFmtId="184" fontId="61" fillId="0" borderId="109" xfId="1166" applyNumberFormat="1" applyFont="1" applyFill="1" applyBorder="1" applyAlignment="1">
      <alignment horizontal="center"/>
    </xf>
    <xf numFmtId="0" fontId="20" fillId="0" borderId="0" xfId="0" applyFont="1" applyFill="1" applyBorder="1" applyAlignment="1">
      <alignment horizontal="center"/>
    </xf>
    <xf numFmtId="0" fontId="20" fillId="51" borderId="140" xfId="0" applyFont="1" applyFill="1" applyBorder="1" applyAlignment="1">
      <alignment horizontal="center" vertical="center" wrapText="1"/>
    </xf>
    <xf numFmtId="0" fontId="20" fillId="0" borderId="0" xfId="0" applyFont="1" applyFill="1" applyBorder="1"/>
    <xf numFmtId="0" fontId="20" fillId="52" borderId="160" xfId="0" applyFont="1" applyFill="1" applyBorder="1" applyAlignment="1">
      <alignment horizontal="center" wrapText="1"/>
    </xf>
    <xf numFmtId="0" fontId="20" fillId="51" borderId="160" xfId="0" applyFont="1" applyFill="1" applyBorder="1" applyAlignment="1">
      <alignment horizontal="center" wrapText="1"/>
    </xf>
    <xf numFmtId="0" fontId="20" fillId="53" borderId="160" xfId="0" applyFont="1" applyFill="1" applyBorder="1" applyAlignment="1">
      <alignment horizontal="center" wrapText="1"/>
    </xf>
    <xf numFmtId="170" fontId="20" fillId="52" borderId="160" xfId="1166" applyNumberFormat="1" applyFont="1" applyFill="1" applyBorder="1"/>
    <xf numFmtId="170" fontId="20" fillId="51" borderId="160" xfId="1166" applyNumberFormat="1" applyFont="1" applyFill="1" applyBorder="1"/>
    <xf numFmtId="170" fontId="2" fillId="53" borderId="160" xfId="1166" applyNumberFormat="1" applyFont="1" applyFill="1" applyBorder="1"/>
    <xf numFmtId="0" fontId="20" fillId="0" borderId="0" xfId="0" applyFont="1" applyFill="1" applyBorder="1" applyAlignment="1">
      <alignment vertical="center" wrapText="1"/>
    </xf>
    <xf numFmtId="0" fontId="20" fillId="0" borderId="0" xfId="0" applyFont="1" applyFill="1" applyBorder="1" applyAlignment="1">
      <alignment horizontal="center" wrapText="1"/>
    </xf>
    <xf numFmtId="0" fontId="3" fillId="0" borderId="0" xfId="0" applyFont="1" applyFill="1" applyBorder="1" applyAlignment="1">
      <alignment horizontal="center" wrapText="1"/>
    </xf>
    <xf numFmtId="170" fontId="47" fillId="0" borderId="0" xfId="1166" applyNumberFormat="1" applyFont="1" applyFill="1" applyBorder="1"/>
    <xf numFmtId="170" fontId="48" fillId="0" borderId="0" xfId="1166" applyNumberFormat="1" applyFont="1" applyFill="1" applyBorder="1"/>
    <xf numFmtId="170" fontId="49" fillId="0" borderId="0" xfId="1166" applyNumberFormat="1" applyFont="1" applyFill="1" applyBorder="1"/>
    <xf numFmtId="170" fontId="20" fillId="0" borderId="0" xfId="1166" applyNumberFormat="1" applyFont="1" applyFill="1" applyBorder="1"/>
    <xf numFmtId="170" fontId="2" fillId="0" borderId="0" xfId="1166" applyNumberFormat="1" applyFont="1" applyFill="1" applyBorder="1"/>
    <xf numFmtId="170" fontId="3" fillId="0" borderId="0" xfId="1166" applyNumberFormat="1" applyFont="1" applyFill="1" applyBorder="1"/>
    <xf numFmtId="170" fontId="0" fillId="0" borderId="0" xfId="1166" applyNumberFormat="1" applyFont="1" applyFill="1" applyBorder="1"/>
    <xf numFmtId="0" fontId="38" fillId="0" borderId="60" xfId="0" applyFont="1" applyBorder="1" applyAlignment="1">
      <alignment horizontal="center" vertical="top" wrapText="1"/>
    </xf>
    <xf numFmtId="0" fontId="38" fillId="0" borderId="110" xfId="0" applyFont="1" applyBorder="1" applyAlignment="1">
      <alignment horizontal="center" vertical="top" wrapText="1"/>
    </xf>
    <xf numFmtId="0" fontId="20" fillId="51" borderId="141" xfId="1178" applyFont="1" applyFill="1" applyBorder="1" applyAlignment="1">
      <alignment horizontal="right" wrapText="1"/>
    </xf>
    <xf numFmtId="0" fontId="3" fillId="51" borderId="173" xfId="38" applyFont="1" applyFill="1" applyBorder="1" applyProtection="1"/>
    <xf numFmtId="0" fontId="3" fillId="51" borderId="174" xfId="38" applyFont="1" applyFill="1" applyBorder="1" applyProtection="1"/>
    <xf numFmtId="0" fontId="20" fillId="51" borderId="140" xfId="1178" applyFont="1" applyFill="1" applyBorder="1" applyAlignment="1">
      <alignment horizontal="right" wrapText="1"/>
    </xf>
    <xf numFmtId="0" fontId="20" fillId="51" borderId="177" xfId="1178" applyFont="1" applyFill="1" applyBorder="1" applyAlignment="1">
      <alignment horizontal="right"/>
    </xf>
    <xf numFmtId="165" fontId="3" fillId="51" borderId="178" xfId="38" applyNumberFormat="1" applyFont="1" applyFill="1" applyBorder="1" applyAlignment="1" applyProtection="1">
      <alignment horizontal="left"/>
      <protection locked="0"/>
    </xf>
    <xf numFmtId="165" fontId="3" fillId="51" borderId="172" xfId="38" applyNumberFormat="1" applyFont="1" applyFill="1" applyBorder="1" applyAlignment="1" applyProtection="1">
      <alignment horizontal="left"/>
      <protection locked="0"/>
    </xf>
    <xf numFmtId="165" fontId="3" fillId="51" borderId="113" xfId="38" applyNumberFormat="1" applyFont="1" applyFill="1" applyBorder="1" applyAlignment="1" applyProtection="1">
      <alignment horizontal="left"/>
      <protection locked="0"/>
    </xf>
    <xf numFmtId="0" fontId="3" fillId="51" borderId="179" xfId="38" applyFont="1" applyFill="1" applyBorder="1" applyProtection="1"/>
    <xf numFmtId="10" fontId="3" fillId="51" borderId="139" xfId="1252" applyNumberFormat="1" applyFont="1" applyFill="1" applyBorder="1"/>
    <xf numFmtId="10" fontId="62" fillId="51" borderId="139" xfId="1178" applyNumberFormat="1" applyFill="1" applyBorder="1" applyAlignment="1">
      <alignment horizontal="right"/>
    </xf>
    <xf numFmtId="10" fontId="62" fillId="51" borderId="163" xfId="1178" applyNumberFormat="1" applyFill="1" applyBorder="1" applyAlignment="1">
      <alignment horizontal="right"/>
    </xf>
    <xf numFmtId="10" fontId="3" fillId="51" borderId="145" xfId="1252" applyNumberFormat="1" applyFont="1" applyFill="1" applyBorder="1"/>
    <xf numFmtId="10" fontId="62" fillId="51" borderId="145" xfId="1178" applyNumberFormat="1" applyFill="1" applyBorder="1" applyAlignment="1">
      <alignment horizontal="right"/>
    </xf>
    <xf numFmtId="10" fontId="62" fillId="51" borderId="165" xfId="1178" applyNumberFormat="1" applyFill="1" applyBorder="1" applyAlignment="1">
      <alignment horizontal="right"/>
    </xf>
    <xf numFmtId="10" fontId="3" fillId="51" borderId="128" xfId="1252" applyNumberFormat="1" applyFont="1" applyFill="1" applyBorder="1"/>
    <xf numFmtId="10" fontId="62" fillId="51" borderId="128" xfId="1178" applyNumberFormat="1" applyFill="1" applyBorder="1" applyAlignment="1">
      <alignment horizontal="right"/>
    </xf>
    <xf numFmtId="10" fontId="62" fillId="51" borderId="109" xfId="1178" applyNumberFormat="1" applyFill="1" applyBorder="1" applyAlignment="1">
      <alignment horizontal="right"/>
    </xf>
    <xf numFmtId="0" fontId="38" fillId="48" borderId="12" xfId="0" applyFont="1" applyFill="1" applyBorder="1" applyAlignment="1">
      <alignment horizontal="center" vertical="center" wrapText="1"/>
    </xf>
    <xf numFmtId="0" fontId="38" fillId="48" borderId="63" xfId="0" applyFont="1" applyFill="1" applyBorder="1" applyAlignment="1">
      <alignment horizontal="center" vertical="center" wrapText="1"/>
    </xf>
    <xf numFmtId="0" fontId="38" fillId="48" borderId="10" xfId="0" applyFont="1" applyFill="1" applyBorder="1" applyAlignment="1">
      <alignment horizontal="center" vertical="center" wrapText="1"/>
    </xf>
    <xf numFmtId="0" fontId="0" fillId="0" borderId="0" xfId="0" applyBorder="1"/>
    <xf numFmtId="0" fontId="2" fillId="0" borderId="0" xfId="0" applyFont="1" applyBorder="1"/>
    <xf numFmtId="0" fontId="63" fillId="0" borderId="0" xfId="0" applyFont="1" applyBorder="1"/>
    <xf numFmtId="0" fontId="0" fillId="0" borderId="0" xfId="0" applyFill="1" applyBorder="1"/>
    <xf numFmtId="0" fontId="42" fillId="0" borderId="0" xfId="0" applyFont="1" applyFill="1" applyBorder="1" applyAlignment="1">
      <alignment horizontal="justify" wrapText="1"/>
    </xf>
    <xf numFmtId="0" fontId="43" fillId="0" borderId="0" xfId="0" applyFont="1" applyFill="1" applyBorder="1" applyAlignment="1">
      <alignment horizontal="justify" wrapText="1"/>
    </xf>
    <xf numFmtId="2" fontId="3" fillId="0" borderId="0" xfId="38" applyNumberFormat="1" applyFont="1" applyBorder="1" applyAlignment="1" applyProtection="1">
      <alignment horizontal="center"/>
      <protection locked="0"/>
    </xf>
    <xf numFmtId="0" fontId="38" fillId="0" borderId="0" xfId="0" applyFont="1" applyFill="1" applyBorder="1" applyAlignment="1">
      <alignment horizontal="center" vertical="center" wrapText="1"/>
    </xf>
    <xf numFmtId="2" fontId="22" fillId="0" borderId="184" xfId="38" applyNumberFormat="1" applyFont="1" applyFill="1" applyBorder="1" applyAlignment="1" applyProtection="1">
      <alignment horizontal="center"/>
      <protection hidden="1"/>
    </xf>
    <xf numFmtId="0" fontId="38" fillId="48" borderId="11" xfId="0" applyFont="1" applyFill="1" applyBorder="1" applyAlignment="1">
      <alignment horizontal="center" vertical="center" wrapText="1"/>
    </xf>
    <xf numFmtId="0" fontId="38" fillId="48" borderId="185" xfId="0" applyFont="1" applyFill="1" applyBorder="1" applyAlignment="1">
      <alignment horizontal="center" vertical="center" wrapText="1"/>
    </xf>
    <xf numFmtId="164" fontId="3" fillId="0" borderId="133" xfId="38" applyNumberFormat="1" applyFont="1" applyBorder="1" applyAlignment="1" applyProtection="1">
      <alignment horizontal="center"/>
      <protection hidden="1"/>
    </xf>
    <xf numFmtId="164" fontId="3" fillId="0" borderId="186" xfId="38" applyNumberFormat="1" applyFont="1" applyBorder="1" applyAlignment="1" applyProtection="1">
      <alignment horizontal="center"/>
      <protection hidden="1"/>
    </xf>
    <xf numFmtId="2" fontId="3" fillId="0" borderId="186" xfId="38" applyNumberFormat="1" applyFont="1" applyBorder="1" applyAlignment="1" applyProtection="1">
      <alignment horizontal="center"/>
      <protection locked="0"/>
    </xf>
    <xf numFmtId="2" fontId="3" fillId="0" borderId="187" xfId="38" applyNumberFormat="1" applyFont="1" applyBorder="1" applyAlignment="1" applyProtection="1">
      <alignment horizontal="center"/>
      <protection locked="0"/>
    </xf>
    <xf numFmtId="2" fontId="3" fillId="0" borderId="188" xfId="38" applyNumberFormat="1" applyFont="1" applyBorder="1" applyAlignment="1" applyProtection="1">
      <alignment horizontal="center"/>
      <protection locked="0"/>
    </xf>
    <xf numFmtId="2" fontId="3" fillId="0" borderId="189" xfId="38" applyNumberFormat="1" applyFont="1" applyBorder="1" applyAlignment="1" applyProtection="1">
      <alignment horizontal="center"/>
      <protection locked="0"/>
    </xf>
    <xf numFmtId="2" fontId="3" fillId="0" borderId="190" xfId="38" applyNumberFormat="1" applyFont="1" applyBorder="1" applyAlignment="1" applyProtection="1">
      <alignment horizontal="center"/>
      <protection locked="0"/>
    </xf>
    <xf numFmtId="2" fontId="3" fillId="0" borderId="191" xfId="38" applyNumberFormat="1" applyFont="1" applyBorder="1" applyAlignment="1" applyProtection="1">
      <alignment horizontal="center"/>
      <protection locked="0"/>
    </xf>
    <xf numFmtId="2" fontId="3" fillId="0" borderId="192" xfId="38" applyNumberFormat="1" applyFont="1" applyBorder="1" applyAlignment="1" applyProtection="1">
      <alignment horizontal="center"/>
      <protection locked="0"/>
    </xf>
    <xf numFmtId="2" fontId="3" fillId="0" borderId="138" xfId="38" applyNumberFormat="1" applyFont="1" applyBorder="1" applyAlignment="1" applyProtection="1">
      <alignment horizontal="center"/>
      <protection locked="0"/>
    </xf>
    <xf numFmtId="0" fontId="38" fillId="0" borderId="0" xfId="0" applyFont="1" applyBorder="1" applyAlignment="1">
      <alignment horizontal="center" vertical="center" wrapText="1"/>
    </xf>
    <xf numFmtId="4" fontId="38" fillId="0" borderId="0" xfId="0" applyNumberFormat="1" applyFont="1" applyBorder="1" applyAlignment="1">
      <alignment horizontal="center" vertical="center" wrapText="1"/>
    </xf>
    <xf numFmtId="0" fontId="40" fillId="0" borderId="0" xfId="0" applyFont="1" applyBorder="1" applyAlignment="1">
      <alignment horizontal="center" vertical="center" wrapText="1"/>
    </xf>
    <xf numFmtId="4" fontId="40" fillId="0" borderId="0" xfId="0" applyNumberFormat="1" applyFont="1" applyBorder="1" applyAlignment="1">
      <alignment horizontal="center" vertical="center" wrapText="1"/>
    </xf>
    <xf numFmtId="0" fontId="0" fillId="0" borderId="61" xfId="0" applyBorder="1" applyAlignment="1"/>
    <xf numFmtId="0" fontId="0" fillId="0" borderId="113" xfId="0" applyBorder="1" applyAlignment="1"/>
    <xf numFmtId="164" fontId="20" fillId="18" borderId="28" xfId="38" applyNumberFormat="1" applyFont="1" applyFill="1" applyBorder="1" applyAlignment="1" applyProtection="1">
      <alignment horizontal="center" vertical="center" wrapText="1"/>
      <protection hidden="1"/>
    </xf>
    <xf numFmtId="164" fontId="20" fillId="18" borderId="29" xfId="38" applyNumberFormat="1" applyFont="1" applyFill="1" applyBorder="1" applyAlignment="1" applyProtection="1">
      <alignment horizontal="center" vertical="center" wrapText="1"/>
      <protection hidden="1"/>
    </xf>
    <xf numFmtId="164" fontId="20" fillId="18" borderId="30" xfId="38" applyNumberFormat="1" applyFont="1" applyFill="1" applyBorder="1" applyAlignment="1" applyProtection="1">
      <alignment horizontal="center" vertical="center" wrapText="1"/>
      <protection hidden="1"/>
    </xf>
    <xf numFmtId="164" fontId="20" fillId="18" borderId="61" xfId="38" applyNumberFormat="1" applyFont="1" applyFill="1" applyBorder="1" applyAlignment="1" applyProtection="1">
      <alignment horizontal="center" vertical="center" wrapText="1"/>
      <protection hidden="1"/>
    </xf>
    <xf numFmtId="164" fontId="20" fillId="18" borderId="80" xfId="38" applyNumberFormat="1" applyFont="1" applyFill="1" applyBorder="1" applyAlignment="1" applyProtection="1">
      <alignment horizontal="center" vertical="center" wrapText="1"/>
      <protection hidden="1"/>
    </xf>
    <xf numFmtId="0" fontId="0" fillId="0" borderId="80" xfId="0" applyBorder="1" applyAlignment="1">
      <alignment wrapText="1"/>
    </xf>
    <xf numFmtId="0" fontId="0" fillId="0" borderId="60" xfId="0" applyBorder="1" applyAlignment="1">
      <alignment wrapText="1"/>
    </xf>
    <xf numFmtId="164" fontId="20" fillId="18" borderId="14" xfId="38" applyNumberFormat="1" applyFont="1" applyFill="1" applyBorder="1" applyAlignment="1" applyProtection="1">
      <alignment horizontal="center" vertical="center" wrapText="1"/>
      <protection hidden="1"/>
    </xf>
    <xf numFmtId="0" fontId="38" fillId="48" borderId="110" xfId="0" applyFont="1" applyFill="1" applyBorder="1" applyAlignment="1">
      <alignment horizontal="justify" vertical="top" wrapText="1"/>
    </xf>
    <xf numFmtId="0" fontId="38" fillId="48" borderId="13" xfId="0" applyFont="1" applyFill="1" applyBorder="1" applyAlignment="1">
      <alignment horizontal="justify" vertical="top" wrapText="1"/>
    </xf>
    <xf numFmtId="0" fontId="38" fillId="48" borderId="111" xfId="0" applyFont="1" applyFill="1" applyBorder="1" applyAlignment="1">
      <alignment horizontal="center" vertical="top" wrapText="1"/>
    </xf>
    <xf numFmtId="0" fontId="38" fillId="48" borderId="112" xfId="0" applyFont="1" applyFill="1" applyBorder="1" applyAlignment="1">
      <alignment horizontal="center" vertical="top" wrapText="1"/>
    </xf>
    <xf numFmtId="0" fontId="38" fillId="48" borderId="10" xfId="0" applyFont="1" applyFill="1" applyBorder="1" applyAlignment="1">
      <alignment horizontal="center" vertical="top" wrapText="1"/>
    </xf>
    <xf numFmtId="0" fontId="42" fillId="49" borderId="110" xfId="0" applyFont="1" applyFill="1" applyBorder="1" applyAlignment="1">
      <alignment horizontal="justify" wrapText="1"/>
    </xf>
    <xf numFmtId="0" fontId="42" fillId="49" borderId="13" xfId="0" applyFont="1" applyFill="1" applyBorder="1" applyAlignment="1">
      <alignment horizontal="justify" wrapText="1"/>
    </xf>
    <xf numFmtId="0" fontId="42" fillId="49" borderId="111" xfId="0" applyFont="1" applyFill="1" applyBorder="1" applyAlignment="1">
      <alignment horizontal="justify" wrapText="1"/>
    </xf>
    <xf numFmtId="0" fontId="42" fillId="49" borderId="112" xfId="0" applyFont="1" applyFill="1" applyBorder="1" applyAlignment="1">
      <alignment horizontal="justify" wrapText="1"/>
    </xf>
    <xf numFmtId="0" fontId="42" fillId="49" borderId="10" xfId="0" applyFont="1" applyFill="1" applyBorder="1" applyAlignment="1">
      <alignment horizontal="justify" wrapText="1"/>
    </xf>
    <xf numFmtId="165" fontId="20" fillId="51" borderId="61" xfId="38" applyNumberFormat="1" applyFont="1" applyFill="1" applyBorder="1" applyAlignment="1" applyProtection="1">
      <alignment horizontal="center" vertical="center" wrapText="1"/>
      <protection hidden="1"/>
    </xf>
    <xf numFmtId="165" fontId="20" fillId="51" borderId="180" xfId="38" applyNumberFormat="1" applyFont="1" applyFill="1" applyBorder="1" applyAlignment="1" applyProtection="1">
      <alignment horizontal="center" vertical="center" wrapText="1"/>
      <protection hidden="1"/>
    </xf>
    <xf numFmtId="165" fontId="20" fillId="51" borderId="172" xfId="38" applyNumberFormat="1" applyFont="1" applyFill="1" applyBorder="1" applyAlignment="1" applyProtection="1">
      <alignment horizontal="center" vertical="center" wrapText="1"/>
      <protection hidden="1"/>
    </xf>
    <xf numFmtId="165" fontId="20" fillId="51" borderId="174" xfId="38" applyNumberFormat="1" applyFont="1" applyFill="1" applyBorder="1" applyAlignment="1" applyProtection="1">
      <alignment horizontal="center" vertical="center" wrapText="1"/>
      <protection hidden="1"/>
    </xf>
    <xf numFmtId="165" fontId="20" fillId="51" borderId="181" xfId="38" applyNumberFormat="1" applyFont="1" applyFill="1" applyBorder="1" applyAlignment="1" applyProtection="1">
      <alignment horizontal="center" vertical="center" wrapText="1"/>
      <protection hidden="1"/>
    </xf>
    <xf numFmtId="165" fontId="20" fillId="51" borderId="176" xfId="38" applyNumberFormat="1" applyFont="1" applyFill="1" applyBorder="1" applyAlignment="1" applyProtection="1">
      <alignment horizontal="center" vertical="center" wrapText="1"/>
      <protection hidden="1"/>
    </xf>
    <xf numFmtId="0" fontId="20" fillId="51" borderId="182" xfId="1178" applyFont="1" applyFill="1" applyBorder="1" applyAlignment="1">
      <alignment horizontal="center" vertical="center" wrapText="1"/>
    </xf>
    <xf numFmtId="0" fontId="20" fillId="51" borderId="80" xfId="1178" applyFont="1" applyFill="1" applyBorder="1" applyAlignment="1">
      <alignment horizontal="center" vertical="center" wrapText="1"/>
    </xf>
    <xf numFmtId="0" fontId="20" fillId="51" borderId="60" xfId="1178" applyFont="1" applyFill="1" applyBorder="1" applyAlignment="1">
      <alignment horizontal="center" vertical="center" wrapText="1"/>
    </xf>
    <xf numFmtId="0" fontId="20" fillId="51" borderId="144" xfId="1178" applyFont="1" applyFill="1" applyBorder="1" applyAlignment="1">
      <alignment horizontal="center" vertical="center" wrapText="1"/>
    </xf>
    <xf numFmtId="0" fontId="20" fillId="51" borderId="0" xfId="1178" applyFont="1" applyFill="1" applyBorder="1" applyAlignment="1">
      <alignment horizontal="center" vertical="center" wrapText="1"/>
    </xf>
    <xf numFmtId="0" fontId="20" fillId="51" borderId="129" xfId="1178" applyFont="1" applyFill="1" applyBorder="1" applyAlignment="1">
      <alignment horizontal="center" vertical="center" wrapText="1"/>
    </xf>
    <xf numFmtId="0" fontId="20" fillId="51" borderId="175" xfId="1178" applyFont="1" applyFill="1" applyBorder="1" applyAlignment="1">
      <alignment horizontal="center" vertical="center" wrapText="1"/>
    </xf>
    <xf numFmtId="0" fontId="20" fillId="51" borderId="143" xfId="1178" applyFont="1" applyFill="1" applyBorder="1" applyAlignment="1">
      <alignment horizontal="center" vertical="center" wrapText="1"/>
    </xf>
    <xf numFmtId="0" fontId="20" fillId="51" borderId="183" xfId="1178" applyFont="1" applyFill="1" applyBorder="1" applyAlignment="1">
      <alignment horizontal="center" vertical="center" wrapText="1"/>
    </xf>
    <xf numFmtId="0" fontId="38" fillId="50" borderId="110" xfId="0" applyFont="1" applyFill="1" applyBorder="1" applyAlignment="1">
      <alignment horizontal="center" wrapText="1"/>
    </xf>
    <xf numFmtId="0" fontId="38" fillId="50" borderId="13" xfId="0" applyFont="1" applyFill="1" applyBorder="1" applyAlignment="1">
      <alignment horizontal="center" wrapText="1"/>
    </xf>
    <xf numFmtId="0" fontId="38" fillId="50" borderId="110" xfId="0" applyFont="1" applyFill="1" applyBorder="1" applyAlignment="1">
      <alignment horizontal="center" vertical="top" wrapText="1"/>
    </xf>
    <xf numFmtId="0" fontId="38" fillId="50" borderId="13" xfId="0" applyFont="1" applyFill="1" applyBorder="1" applyAlignment="1">
      <alignment horizontal="center" vertical="top" wrapText="1"/>
    </xf>
    <xf numFmtId="0" fontId="38" fillId="0" borderId="110" xfId="0" applyFont="1" applyBorder="1" applyAlignment="1">
      <alignment horizontal="justify" vertical="top" wrapText="1"/>
    </xf>
    <xf numFmtId="0" fontId="38" fillId="0" borderId="13" xfId="0" applyFont="1" applyBorder="1" applyAlignment="1">
      <alignment horizontal="justify" vertical="top" wrapText="1"/>
    </xf>
    <xf numFmtId="0" fontId="20" fillId="51" borderId="139" xfId="0" applyFont="1" applyFill="1" applyBorder="1" applyAlignment="1">
      <alignment horizontal="center" vertical="center"/>
    </xf>
    <xf numFmtId="0" fontId="20" fillId="51" borderId="35" xfId="0" applyFont="1" applyFill="1" applyBorder="1" applyAlignment="1">
      <alignment horizontal="center" vertical="center"/>
    </xf>
    <xf numFmtId="0" fontId="20" fillId="51" borderId="140" xfId="0" applyFont="1" applyFill="1" applyBorder="1" applyAlignment="1">
      <alignment horizontal="center" vertical="center" wrapText="1"/>
    </xf>
    <xf numFmtId="0" fontId="20" fillId="51" borderId="141" xfId="0" applyFont="1" applyFill="1" applyBorder="1" applyAlignment="1">
      <alignment horizontal="center" vertical="center" wrapText="1"/>
    </xf>
    <xf numFmtId="0" fontId="20" fillId="51" borderId="142" xfId="0" applyFont="1" applyFill="1" applyBorder="1" applyAlignment="1">
      <alignment horizontal="center" vertical="center" wrapText="1"/>
    </xf>
    <xf numFmtId="0" fontId="20" fillId="0" borderId="157" xfId="0" applyFont="1" applyFill="1" applyBorder="1" applyAlignment="1">
      <alignment horizontal="left" wrapText="1"/>
    </xf>
    <xf numFmtId="0" fontId="20" fillId="0" borderId="158" xfId="0" applyFont="1" applyFill="1" applyBorder="1" applyAlignment="1">
      <alignment horizontal="left" wrapText="1"/>
    </xf>
    <xf numFmtId="0" fontId="20" fillId="0" borderId="28" xfId="0" applyFont="1" applyFill="1" applyBorder="1" applyAlignment="1">
      <alignment horizontal="center"/>
    </xf>
    <xf numFmtId="0" fontId="20" fillId="0" borderId="29" xfId="0" applyFont="1" applyFill="1" applyBorder="1" applyAlignment="1">
      <alignment horizontal="center"/>
    </xf>
    <xf numFmtId="0" fontId="20" fillId="0" borderId="30" xfId="0" applyFont="1" applyFill="1" applyBorder="1" applyAlignment="1">
      <alignment horizontal="center"/>
    </xf>
    <xf numFmtId="0" fontId="38" fillId="50" borderId="110" xfId="0" applyFont="1" applyFill="1" applyBorder="1" applyAlignment="1">
      <alignment horizontal="left" wrapText="1"/>
    </xf>
    <xf numFmtId="0" fontId="38" fillId="50" borderId="13" xfId="0" applyFont="1" applyFill="1" applyBorder="1" applyAlignment="1">
      <alignment horizontal="left" wrapText="1"/>
    </xf>
    <xf numFmtId="0" fontId="42" fillId="0" borderId="0" xfId="0" applyFont="1" applyFill="1" applyBorder="1" applyAlignment="1">
      <alignment horizontal="justify" wrapText="1"/>
    </xf>
    <xf numFmtId="164" fontId="20" fillId="18" borderId="111" xfId="38" applyNumberFormat="1" applyFont="1" applyFill="1" applyBorder="1" applyAlignment="1" applyProtection="1">
      <alignment horizontal="center" vertical="center" wrapText="1"/>
      <protection hidden="1"/>
    </xf>
    <xf numFmtId="164" fontId="20" fillId="18" borderId="112" xfId="38" applyNumberFormat="1" applyFont="1" applyFill="1" applyBorder="1" applyAlignment="1" applyProtection="1">
      <alignment horizontal="center" vertical="center" wrapText="1"/>
      <protection hidden="1"/>
    </xf>
    <xf numFmtId="0" fontId="0" fillId="0" borderId="112" xfId="0" applyBorder="1" applyAlignment="1">
      <alignment wrapText="1"/>
    </xf>
    <xf numFmtId="0" fontId="0" fillId="0" borderId="10" xfId="0" applyBorder="1" applyAlignment="1"/>
    <xf numFmtId="0" fontId="40" fillId="0" borderId="110" xfId="0" applyFont="1" applyBorder="1" applyAlignment="1">
      <alignment horizontal="left" wrapText="1"/>
    </xf>
    <xf numFmtId="0" fontId="40" fillId="0" borderId="151" xfId="0" applyFont="1" applyBorder="1" applyAlignment="1">
      <alignment horizontal="left" wrapText="1"/>
    </xf>
    <xf numFmtId="0" fontId="40" fillId="0" borderId="152" xfId="0" applyFont="1" applyBorder="1" applyAlignment="1">
      <alignment horizontal="left" wrapText="1"/>
    </xf>
    <xf numFmtId="14" fontId="2" fillId="55" borderId="108" xfId="0" applyNumberFormat="1" applyFont="1" applyFill="1" applyBorder="1" applyAlignment="1">
      <alignment horizontal="center"/>
    </xf>
    <xf numFmtId="0" fontId="51" fillId="54" borderId="108" xfId="0" applyFont="1" applyFill="1" applyBorder="1" applyAlignment="1">
      <alignment horizontal="center"/>
    </xf>
    <xf numFmtId="0" fontId="50" fillId="54" borderId="108" xfId="0" applyFont="1" applyFill="1" applyBorder="1" applyAlignment="1">
      <alignment horizontal="left"/>
    </xf>
    <xf numFmtId="0" fontId="0" fillId="0" borderId="0" xfId="0" applyAlignment="1">
      <alignment horizontal="left" vertical="center" wrapText="1"/>
    </xf>
    <xf numFmtId="0" fontId="3" fillId="0" borderId="0" xfId="0" applyFont="1" applyAlignment="1">
      <alignment horizontal="left" vertical="center" wrapText="1"/>
    </xf>
  </cellXfs>
  <cellStyles count="1262">
    <cellStyle name="%" xfId="45"/>
    <cellStyle name="_APPFEE" xfId="46"/>
    <cellStyle name="_Other" xfId="47"/>
    <cellStyle name="=C:\WINNT\SYSTEM32\COMMAND.COM" xfId="48"/>
    <cellStyle name="20% - Accent1 10" xfId="968"/>
    <cellStyle name="20% - Accent1 11" xfId="1085"/>
    <cellStyle name="20% - Accent1 2" xfId="1"/>
    <cellStyle name="20% - Accent1 2 10" xfId="979"/>
    <cellStyle name="20% - Accent1 2 11" xfId="1090"/>
    <cellStyle name="20% - Accent1 2 2" xfId="49"/>
    <cellStyle name="20% - Accent1 2 3" xfId="211"/>
    <cellStyle name="20% - Accent1 2 4" xfId="251"/>
    <cellStyle name="20% - Accent1 2 5" xfId="339"/>
    <cellStyle name="20% - Accent1 2 6" xfId="506"/>
    <cellStyle name="20% - Accent1 2 7" xfId="625"/>
    <cellStyle name="20% - Accent1 2 8" xfId="743"/>
    <cellStyle name="20% - Accent1 2 9" xfId="861"/>
    <cellStyle name="20% - Accent1 3" xfId="162"/>
    <cellStyle name="20% - Accent1 4" xfId="315"/>
    <cellStyle name="20% - Accent1 5" xfId="403"/>
    <cellStyle name="20% - Accent1 6" xfId="471"/>
    <cellStyle name="20% - Accent1 7" xfId="611"/>
    <cellStyle name="20% - Accent1 8" xfId="730"/>
    <cellStyle name="20% - Accent1 9" xfId="848"/>
    <cellStyle name="20% - Accent2 10" xfId="966"/>
    <cellStyle name="20% - Accent2 11" xfId="1083"/>
    <cellStyle name="20% - Accent2 2" xfId="2"/>
    <cellStyle name="20% - Accent2 2 10" xfId="980"/>
    <cellStyle name="20% - Accent2 2 11" xfId="1091"/>
    <cellStyle name="20% - Accent2 2 2" xfId="50"/>
    <cellStyle name="20% - Accent2 2 3" xfId="212"/>
    <cellStyle name="20% - Accent2 2 4" xfId="250"/>
    <cellStyle name="20% - Accent2 2 5" xfId="338"/>
    <cellStyle name="20% - Accent2 2 6" xfId="507"/>
    <cellStyle name="20% - Accent2 2 7" xfId="626"/>
    <cellStyle name="20% - Accent2 2 8" xfId="744"/>
    <cellStyle name="20% - Accent2 2 9" xfId="862"/>
    <cellStyle name="20% - Accent2 3" xfId="163"/>
    <cellStyle name="20% - Accent2 4" xfId="314"/>
    <cellStyle name="20% - Accent2 5" xfId="402"/>
    <cellStyle name="20% - Accent2 6" xfId="470"/>
    <cellStyle name="20% - Accent2 7" xfId="593"/>
    <cellStyle name="20% - Accent2 8" xfId="712"/>
    <cellStyle name="20% - Accent2 9" xfId="830"/>
    <cellStyle name="20% - Accent3 10" xfId="948"/>
    <cellStyle name="20% - Accent3 11" xfId="1065"/>
    <cellStyle name="20% - Accent3 2" xfId="3"/>
    <cellStyle name="20% - Accent3 2 10" xfId="981"/>
    <cellStyle name="20% - Accent3 2 11" xfId="1092"/>
    <cellStyle name="20% - Accent3 2 2" xfId="51"/>
    <cellStyle name="20% - Accent3 2 3" xfId="213"/>
    <cellStyle name="20% - Accent3 2 4" xfId="249"/>
    <cellStyle name="20% - Accent3 2 5" xfId="337"/>
    <cellStyle name="20% - Accent3 2 6" xfId="508"/>
    <cellStyle name="20% - Accent3 2 7" xfId="627"/>
    <cellStyle name="20% - Accent3 2 8" xfId="745"/>
    <cellStyle name="20% - Accent3 2 9" xfId="863"/>
    <cellStyle name="20% - Accent3 3" xfId="164"/>
    <cellStyle name="20% - Accent3 4" xfId="313"/>
    <cellStyle name="20% - Accent3 5" xfId="401"/>
    <cellStyle name="20% - Accent3 6" xfId="469"/>
    <cellStyle name="20% - Accent3 7" xfId="592"/>
    <cellStyle name="20% - Accent3 8" xfId="711"/>
    <cellStyle name="20% - Accent3 9" xfId="829"/>
    <cellStyle name="20% - Accent4 10" xfId="947"/>
    <cellStyle name="20% - Accent4 11" xfId="1064"/>
    <cellStyle name="20% - Accent4 2" xfId="4"/>
    <cellStyle name="20% - Accent4 2 10" xfId="982"/>
    <cellStyle name="20% - Accent4 2 11" xfId="1093"/>
    <cellStyle name="20% - Accent4 2 2" xfId="52"/>
    <cellStyle name="20% - Accent4 2 3" xfId="214"/>
    <cellStyle name="20% - Accent4 2 4" xfId="247"/>
    <cellStyle name="20% - Accent4 2 5" xfId="335"/>
    <cellStyle name="20% - Accent4 2 6" xfId="509"/>
    <cellStyle name="20% - Accent4 2 7" xfId="628"/>
    <cellStyle name="20% - Accent4 2 8" xfId="746"/>
    <cellStyle name="20% - Accent4 2 9" xfId="864"/>
    <cellStyle name="20% - Accent4 3" xfId="165"/>
    <cellStyle name="20% - Accent4 4" xfId="312"/>
    <cellStyle name="20% - Accent4 5" xfId="400"/>
    <cellStyle name="20% - Accent4 6" xfId="459"/>
    <cellStyle name="20% - Accent4 7" xfId="590"/>
    <cellStyle name="20% - Accent4 8" xfId="709"/>
    <cellStyle name="20% - Accent4 9" xfId="827"/>
    <cellStyle name="20% - Accent5 10" xfId="945"/>
    <cellStyle name="20% - Accent5 11" xfId="1062"/>
    <cellStyle name="20% - Accent5 2" xfId="5"/>
    <cellStyle name="20% - Accent5 2 10" xfId="983"/>
    <cellStyle name="20% - Accent5 2 11" xfId="1094"/>
    <cellStyle name="20% - Accent5 2 2" xfId="53"/>
    <cellStyle name="20% - Accent5 2 3" xfId="215"/>
    <cellStyle name="20% - Accent5 2 4" xfId="246"/>
    <cellStyle name="20% - Accent5 2 5" xfId="334"/>
    <cellStyle name="20% - Accent5 2 6" xfId="510"/>
    <cellStyle name="20% - Accent5 2 7" xfId="629"/>
    <cellStyle name="20% - Accent5 2 8" xfId="747"/>
    <cellStyle name="20% - Accent5 2 9" xfId="865"/>
    <cellStyle name="20% - Accent5 3" xfId="166"/>
    <cellStyle name="20% - Accent5 4" xfId="311"/>
    <cellStyle name="20% - Accent5 5" xfId="399"/>
    <cellStyle name="20% - Accent5 6" xfId="358"/>
    <cellStyle name="20% - Accent5 7" xfId="589"/>
    <cellStyle name="20% - Accent5 8" xfId="708"/>
    <cellStyle name="20% - Accent5 9" xfId="826"/>
    <cellStyle name="20% - Accent6 10" xfId="944"/>
    <cellStyle name="20% - Accent6 11" xfId="1061"/>
    <cellStyle name="20% - Accent6 2" xfId="6"/>
    <cellStyle name="20% - Accent6 2 10" xfId="984"/>
    <cellStyle name="20% - Accent6 2 11" xfId="1095"/>
    <cellStyle name="20% - Accent6 2 2" xfId="54"/>
    <cellStyle name="20% - Accent6 2 3" xfId="216"/>
    <cellStyle name="20% - Accent6 2 4" xfId="245"/>
    <cellStyle name="20% - Accent6 2 5" xfId="333"/>
    <cellStyle name="20% - Accent6 2 6" xfId="511"/>
    <cellStyle name="20% - Accent6 2 7" xfId="630"/>
    <cellStyle name="20% - Accent6 2 8" xfId="748"/>
    <cellStyle name="20% - Accent6 2 9" xfId="866"/>
    <cellStyle name="20% - Accent6 3" xfId="167"/>
    <cellStyle name="20% - Accent6 4" xfId="310"/>
    <cellStyle name="20% - Accent6 5" xfId="398"/>
    <cellStyle name="20% - Accent6 6" xfId="365"/>
    <cellStyle name="20% - Accent6 7" xfId="588"/>
    <cellStyle name="20% - Accent6 8" xfId="707"/>
    <cellStyle name="20% - Accent6 9" xfId="825"/>
    <cellStyle name="40% - Accent1 10" xfId="943"/>
    <cellStyle name="40% - Accent1 11" xfId="1060"/>
    <cellStyle name="40% - Accent1 2" xfId="7"/>
    <cellStyle name="40% - Accent1 2 10" xfId="985"/>
    <cellStyle name="40% - Accent1 2 11" xfId="1096"/>
    <cellStyle name="40% - Accent1 2 2" xfId="55"/>
    <cellStyle name="40% - Accent1 2 3" xfId="217"/>
    <cellStyle name="40% - Accent1 2 4" xfId="243"/>
    <cellStyle name="40% - Accent1 2 5" xfId="331"/>
    <cellStyle name="40% - Accent1 2 6" xfId="512"/>
    <cellStyle name="40% - Accent1 2 7" xfId="631"/>
    <cellStyle name="40% - Accent1 2 8" xfId="749"/>
    <cellStyle name="40% - Accent1 2 9" xfId="867"/>
    <cellStyle name="40% - Accent1 3" xfId="168"/>
    <cellStyle name="40% - Accent1 4" xfId="309"/>
    <cellStyle name="40% - Accent1 5" xfId="397"/>
    <cellStyle name="40% - Accent1 6" xfId="451"/>
    <cellStyle name="40% - Accent1 7" xfId="578"/>
    <cellStyle name="40% - Accent1 8" xfId="697"/>
    <cellStyle name="40% - Accent1 9" xfId="815"/>
    <cellStyle name="40% - Accent2 10" xfId="933"/>
    <cellStyle name="40% - Accent2 11" xfId="1050"/>
    <cellStyle name="40% - Accent2 2" xfId="8"/>
    <cellStyle name="40% - Accent2 2 10" xfId="986"/>
    <cellStyle name="40% - Accent2 2 11" xfId="1097"/>
    <cellStyle name="40% - Accent2 2 2" xfId="56"/>
    <cellStyle name="40% - Accent2 2 3" xfId="218"/>
    <cellStyle name="40% - Accent2 2 4" xfId="242"/>
    <cellStyle name="40% - Accent2 2 5" xfId="330"/>
    <cellStyle name="40% - Accent2 2 6" xfId="513"/>
    <cellStyle name="40% - Accent2 2 7" xfId="632"/>
    <cellStyle name="40% - Accent2 2 8" xfId="750"/>
    <cellStyle name="40% - Accent2 2 9" xfId="868"/>
    <cellStyle name="40% - Accent2 3" xfId="169"/>
    <cellStyle name="40% - Accent2 4" xfId="308"/>
    <cellStyle name="40% - Accent2 5" xfId="396"/>
    <cellStyle name="40% - Accent2 6" xfId="450"/>
    <cellStyle name="40% - Accent2 7" xfId="501"/>
    <cellStyle name="40% - Accent2 8" xfId="620"/>
    <cellStyle name="40% - Accent2 9" xfId="738"/>
    <cellStyle name="40% - Accent3 10" xfId="856"/>
    <cellStyle name="40% - Accent3 11" xfId="974"/>
    <cellStyle name="40% - Accent3 2" xfId="9"/>
    <cellStyle name="40% - Accent3 2 10" xfId="987"/>
    <cellStyle name="40% - Accent3 2 11" xfId="1098"/>
    <cellStyle name="40% - Accent3 2 2" xfId="57"/>
    <cellStyle name="40% - Accent3 2 3" xfId="219"/>
    <cellStyle name="40% - Accent3 2 4" xfId="241"/>
    <cellStyle name="40% - Accent3 2 5" xfId="329"/>
    <cellStyle name="40% - Accent3 2 6" xfId="514"/>
    <cellStyle name="40% - Accent3 2 7" xfId="633"/>
    <cellStyle name="40% - Accent3 2 8" xfId="751"/>
    <cellStyle name="40% - Accent3 2 9" xfId="869"/>
    <cellStyle name="40% - Accent3 3" xfId="170"/>
    <cellStyle name="40% - Accent3 4" xfId="307"/>
    <cellStyle name="40% - Accent3 5" xfId="395"/>
    <cellStyle name="40% - Accent3 6" xfId="359"/>
    <cellStyle name="40% - Accent3 7" xfId="347"/>
    <cellStyle name="40% - Accent3 8" xfId="524"/>
    <cellStyle name="40% - Accent3 9" xfId="643"/>
    <cellStyle name="40% - Accent4 10" xfId="761"/>
    <cellStyle name="40% - Accent4 11" xfId="880"/>
    <cellStyle name="40% - Accent4 2" xfId="10"/>
    <cellStyle name="40% - Accent4 2 10" xfId="988"/>
    <cellStyle name="40% - Accent4 2 11" xfId="1099"/>
    <cellStyle name="40% - Accent4 2 2" xfId="58"/>
    <cellStyle name="40% - Accent4 2 3" xfId="220"/>
    <cellStyle name="40% - Accent4 2 4" xfId="239"/>
    <cellStyle name="40% - Accent4 2 5" xfId="327"/>
    <cellStyle name="40% - Accent4 2 6" xfId="515"/>
    <cellStyle name="40% - Accent4 2 7" xfId="634"/>
    <cellStyle name="40% - Accent4 2 8" xfId="752"/>
    <cellStyle name="40% - Accent4 2 9" xfId="870"/>
    <cellStyle name="40% - Accent4 3" xfId="171"/>
    <cellStyle name="40% - Accent4 4" xfId="306"/>
    <cellStyle name="40% - Accent4 5" xfId="394"/>
    <cellStyle name="40% - Accent4 6" xfId="449"/>
    <cellStyle name="40% - Accent4 7" xfId="570"/>
    <cellStyle name="40% - Accent4 8" xfId="689"/>
    <cellStyle name="40% - Accent4 9" xfId="807"/>
    <cellStyle name="40% - Accent5 10" xfId="925"/>
    <cellStyle name="40% - Accent5 11" xfId="1042"/>
    <cellStyle name="40% - Accent5 2" xfId="11"/>
    <cellStyle name="40% - Accent5 2 10" xfId="989"/>
    <cellStyle name="40% - Accent5 2 11" xfId="1100"/>
    <cellStyle name="40% - Accent5 2 2" xfId="59"/>
    <cellStyle name="40% - Accent5 2 3" xfId="221"/>
    <cellStyle name="40% - Accent5 2 4" xfId="238"/>
    <cellStyle name="40% - Accent5 2 5" xfId="326"/>
    <cellStyle name="40% - Accent5 2 6" xfId="516"/>
    <cellStyle name="40% - Accent5 2 7" xfId="635"/>
    <cellStyle name="40% - Accent5 2 8" xfId="753"/>
    <cellStyle name="40% - Accent5 2 9" xfId="871"/>
    <cellStyle name="40% - Accent5 3" xfId="172"/>
    <cellStyle name="40% - Accent5 4" xfId="304"/>
    <cellStyle name="40% - Accent5 5" xfId="392"/>
    <cellStyle name="40% - Accent5 6" xfId="448"/>
    <cellStyle name="40% - Accent5 7" xfId="569"/>
    <cellStyle name="40% - Accent5 8" xfId="688"/>
    <cellStyle name="40% - Accent5 9" xfId="806"/>
    <cellStyle name="40% - Accent6 10" xfId="924"/>
    <cellStyle name="40% - Accent6 11" xfId="1041"/>
    <cellStyle name="40% - Accent6 2" xfId="12"/>
    <cellStyle name="40% - Accent6 2 10" xfId="990"/>
    <cellStyle name="40% - Accent6 2 11" xfId="1101"/>
    <cellStyle name="40% - Accent6 2 2" xfId="60"/>
    <cellStyle name="40% - Accent6 2 3" xfId="222"/>
    <cellStyle name="40% - Accent6 2 4" xfId="237"/>
    <cellStyle name="40% - Accent6 2 5" xfId="325"/>
    <cellStyle name="40% - Accent6 2 6" xfId="517"/>
    <cellStyle name="40% - Accent6 2 7" xfId="636"/>
    <cellStyle name="40% - Accent6 2 8" xfId="754"/>
    <cellStyle name="40% - Accent6 2 9" xfId="872"/>
    <cellStyle name="40% - Accent6 3" xfId="173"/>
    <cellStyle name="40% - Accent6 4" xfId="303"/>
    <cellStyle name="40% - Accent6 5" xfId="391"/>
    <cellStyle name="40% - Accent6 6" xfId="447"/>
    <cellStyle name="40% - Accent6 7" xfId="500"/>
    <cellStyle name="40% - Accent6 8" xfId="619"/>
    <cellStyle name="40% - Accent6 9" xfId="737"/>
    <cellStyle name="60% - Accent1 10" xfId="855"/>
    <cellStyle name="60% - Accent1 11" xfId="973"/>
    <cellStyle name="60% - Accent1 2" xfId="13"/>
    <cellStyle name="60% - Accent1 2 10" xfId="991"/>
    <cellStyle name="60% - Accent1 2 11" xfId="1102"/>
    <cellStyle name="60% - Accent1 2 2" xfId="61"/>
    <cellStyle name="60% - Accent1 2 3" xfId="223"/>
    <cellStyle name="60% - Accent1 2 4" xfId="235"/>
    <cellStyle name="60% - Accent1 2 5" xfId="323"/>
    <cellStyle name="60% - Accent1 2 6" xfId="518"/>
    <cellStyle name="60% - Accent1 2 7" xfId="637"/>
    <cellStyle name="60% - Accent1 2 8" xfId="755"/>
    <cellStyle name="60% - Accent1 2 9" xfId="873"/>
    <cellStyle name="60% - Accent1 3" xfId="174"/>
    <cellStyle name="60% - Accent1 4" xfId="302"/>
    <cellStyle name="60% - Accent1 5" xfId="390"/>
    <cellStyle name="60% - Accent1 6" xfId="446"/>
    <cellStyle name="60% - Accent1 7" xfId="568"/>
    <cellStyle name="60% - Accent1 8" xfId="687"/>
    <cellStyle name="60% - Accent1 9" xfId="805"/>
    <cellStyle name="60% - Accent2 10" xfId="923"/>
    <cellStyle name="60% - Accent2 11" xfId="1040"/>
    <cellStyle name="60% - Accent2 2" xfId="14"/>
    <cellStyle name="60% - Accent2 2 10" xfId="992"/>
    <cellStyle name="60% - Accent2 2 11" xfId="1103"/>
    <cellStyle name="60% - Accent2 2 2" xfId="62"/>
    <cellStyle name="60% - Accent2 2 3" xfId="224"/>
    <cellStyle name="60% - Accent2 2 4" xfId="234"/>
    <cellStyle name="60% - Accent2 2 5" xfId="322"/>
    <cellStyle name="60% - Accent2 2 6" xfId="519"/>
    <cellStyle name="60% - Accent2 2 7" xfId="638"/>
    <cellStyle name="60% - Accent2 2 8" xfId="756"/>
    <cellStyle name="60% - Accent2 2 9" xfId="874"/>
    <cellStyle name="60% - Accent2 3" xfId="175"/>
    <cellStyle name="60% - Accent2 4" xfId="301"/>
    <cellStyle name="60% - Accent2 5" xfId="389"/>
    <cellStyle name="60% - Accent2 6" xfId="436"/>
    <cellStyle name="60% - Accent2 7" xfId="567"/>
    <cellStyle name="60% - Accent2 8" xfId="686"/>
    <cellStyle name="60% - Accent2 9" xfId="804"/>
    <cellStyle name="60% - Accent3 10" xfId="922"/>
    <cellStyle name="60% - Accent3 11" xfId="1039"/>
    <cellStyle name="60% - Accent3 2" xfId="15"/>
    <cellStyle name="60% - Accent3 2 10" xfId="993"/>
    <cellStyle name="60% - Accent3 2 11" xfId="1104"/>
    <cellStyle name="60% - Accent3 2 2" xfId="63"/>
    <cellStyle name="60% - Accent3 2 3" xfId="225"/>
    <cellStyle name="60% - Accent3 2 4" xfId="233"/>
    <cellStyle name="60% - Accent3 2 5" xfId="321"/>
    <cellStyle name="60% - Accent3 2 6" xfId="520"/>
    <cellStyle name="60% - Accent3 2 7" xfId="639"/>
    <cellStyle name="60% - Accent3 2 8" xfId="757"/>
    <cellStyle name="60% - Accent3 2 9" xfId="875"/>
    <cellStyle name="60% - Accent3 3" xfId="176"/>
    <cellStyle name="60% - Accent3 4" xfId="300"/>
    <cellStyle name="60% - Accent3 5" xfId="388"/>
    <cellStyle name="60% - Accent3 6" xfId="435"/>
    <cellStyle name="60% - Accent3 7" xfId="566"/>
    <cellStyle name="60% - Accent3 8" xfId="685"/>
    <cellStyle name="60% - Accent3 9" xfId="803"/>
    <cellStyle name="60% - Accent4 10" xfId="921"/>
    <cellStyle name="60% - Accent4 11" xfId="1038"/>
    <cellStyle name="60% - Accent4 2" xfId="16"/>
    <cellStyle name="60% - Accent4 2 10" xfId="994"/>
    <cellStyle name="60% - Accent4 2 11" xfId="1105"/>
    <cellStyle name="60% - Accent4 2 2" xfId="64"/>
    <cellStyle name="60% - Accent4 2 3" xfId="226"/>
    <cellStyle name="60% - Accent4 2 4" xfId="231"/>
    <cellStyle name="60% - Accent4 2 5" xfId="208"/>
    <cellStyle name="60% - Accent4 2 6" xfId="521"/>
    <cellStyle name="60% - Accent4 2 7" xfId="640"/>
    <cellStyle name="60% - Accent4 2 8" xfId="758"/>
    <cellStyle name="60% - Accent4 2 9" xfId="876"/>
    <cellStyle name="60% - Accent4 3" xfId="177"/>
    <cellStyle name="60% - Accent4 4" xfId="299"/>
    <cellStyle name="60% - Accent4 5" xfId="387"/>
    <cellStyle name="60% - Accent4 6" xfId="434"/>
    <cellStyle name="60% - Accent4 7" xfId="565"/>
    <cellStyle name="60% - Accent4 8" xfId="684"/>
    <cellStyle name="60% - Accent4 9" xfId="802"/>
    <cellStyle name="60% - Accent5 10" xfId="920"/>
    <cellStyle name="60% - Accent5 11" xfId="1037"/>
    <cellStyle name="60% - Accent5 2" xfId="17"/>
    <cellStyle name="60% - Accent5 2 10" xfId="995"/>
    <cellStyle name="60% - Accent5 2 11" xfId="1106"/>
    <cellStyle name="60% - Accent5 2 2" xfId="65"/>
    <cellStyle name="60% - Accent5 2 3" xfId="227"/>
    <cellStyle name="60% - Accent5 2 4" xfId="230"/>
    <cellStyle name="60% - Accent5 2 5" xfId="209"/>
    <cellStyle name="60% - Accent5 2 6" xfId="522"/>
    <cellStyle name="60% - Accent5 2 7" xfId="641"/>
    <cellStyle name="60% - Accent5 2 8" xfId="759"/>
    <cellStyle name="60% - Accent5 2 9" xfId="877"/>
    <cellStyle name="60% - Accent5 3" xfId="178"/>
    <cellStyle name="60% - Accent5 4" xfId="298"/>
    <cellStyle name="60% - Accent5 5" xfId="386"/>
    <cellStyle name="60% - Accent5 6" xfId="433"/>
    <cellStyle name="60% - Accent5 7" xfId="555"/>
    <cellStyle name="60% - Accent5 8" xfId="674"/>
    <cellStyle name="60% - Accent5 9" xfId="792"/>
    <cellStyle name="60% - Accent6 10" xfId="910"/>
    <cellStyle name="60% - Accent6 11" xfId="1027"/>
    <cellStyle name="60% - Accent6 2" xfId="18"/>
    <cellStyle name="60% - Accent6 2 10" xfId="996"/>
    <cellStyle name="60% - Accent6 2 11" xfId="1107"/>
    <cellStyle name="60% - Accent6 2 2" xfId="66"/>
    <cellStyle name="60% - Accent6 2 3" xfId="228"/>
    <cellStyle name="60% - Accent6 2 4" xfId="229"/>
    <cellStyle name="60% - Accent6 2 5" xfId="210"/>
    <cellStyle name="60% - Accent6 2 6" xfId="523"/>
    <cellStyle name="60% - Accent6 2 7" xfId="642"/>
    <cellStyle name="60% - Accent6 2 8" xfId="760"/>
    <cellStyle name="60% - Accent6 2 9" xfId="878"/>
    <cellStyle name="60% - Accent6 3" xfId="179"/>
    <cellStyle name="60% - Accent6 4" xfId="297"/>
    <cellStyle name="60% - Accent6 5" xfId="385"/>
    <cellStyle name="60% - Accent6 6" xfId="427"/>
    <cellStyle name="60% - Accent6 7" xfId="554"/>
    <cellStyle name="60% - Accent6 8" xfId="673"/>
    <cellStyle name="60% - Accent6 9" xfId="791"/>
    <cellStyle name="Accent1 - 20%" xfId="67"/>
    <cellStyle name="Accent1 - 40%" xfId="68"/>
    <cellStyle name="Accent1 - 60%" xfId="69"/>
    <cellStyle name="Accent1 10" xfId="909"/>
    <cellStyle name="Accent1 11" xfId="1026"/>
    <cellStyle name="Accent1 12" xfId="1184"/>
    <cellStyle name="Accent1 13" xfId="1193"/>
    <cellStyle name="Accent1 14" xfId="1261"/>
    <cellStyle name="Accent1 15" xfId="1202"/>
    <cellStyle name="Accent1 2" xfId="19"/>
    <cellStyle name="Accent1 2 10" xfId="999"/>
    <cellStyle name="Accent1 2 11" xfId="1108"/>
    <cellStyle name="Accent1 2 2" xfId="70"/>
    <cellStyle name="Accent1 2 3" xfId="232"/>
    <cellStyle name="Accent1 2 4" xfId="207"/>
    <cellStyle name="Accent1 2 5" xfId="260"/>
    <cellStyle name="Accent1 2 6" xfId="527"/>
    <cellStyle name="Accent1 2 7" xfId="646"/>
    <cellStyle name="Accent1 2 8" xfId="764"/>
    <cellStyle name="Accent1 2 9" xfId="882"/>
    <cellStyle name="Accent1 3" xfId="180"/>
    <cellStyle name="Accent1 4" xfId="296"/>
    <cellStyle name="Accent1 5" xfId="384"/>
    <cellStyle name="Accent1 6" xfId="426"/>
    <cellStyle name="Accent1 7" xfId="553"/>
    <cellStyle name="Accent1 8" xfId="672"/>
    <cellStyle name="Accent1 9" xfId="790"/>
    <cellStyle name="Accent2 - 20%" xfId="71"/>
    <cellStyle name="Accent2 - 40%" xfId="72"/>
    <cellStyle name="Accent2 - 60%" xfId="73"/>
    <cellStyle name="Accent2 10" xfId="908"/>
    <cellStyle name="Accent2 11" xfId="1025"/>
    <cellStyle name="Accent2 12" xfId="1185"/>
    <cellStyle name="Accent2 13" xfId="1190"/>
    <cellStyle name="Accent2 14" xfId="1260"/>
    <cellStyle name="Accent2 15" xfId="1201"/>
    <cellStyle name="Accent2 2" xfId="20"/>
    <cellStyle name="Accent2 2 10" xfId="1003"/>
    <cellStyle name="Accent2 2 11" xfId="1109"/>
    <cellStyle name="Accent2 2 2" xfId="74"/>
    <cellStyle name="Accent2 2 3" xfId="236"/>
    <cellStyle name="Accent2 2 4" xfId="324"/>
    <cellStyle name="Accent2 2 5" xfId="412"/>
    <cellStyle name="Accent2 2 6" xfId="531"/>
    <cellStyle name="Accent2 2 7" xfId="650"/>
    <cellStyle name="Accent2 2 8" xfId="768"/>
    <cellStyle name="Accent2 2 9" xfId="886"/>
    <cellStyle name="Accent2 3" xfId="181"/>
    <cellStyle name="Accent2 4" xfId="295"/>
    <cellStyle name="Accent2 5" xfId="383"/>
    <cellStyle name="Accent2 6" xfId="425"/>
    <cellStyle name="Accent2 7" xfId="552"/>
    <cellStyle name="Accent2 8" xfId="671"/>
    <cellStyle name="Accent2 9" xfId="789"/>
    <cellStyle name="Accent3 - 20%" xfId="75"/>
    <cellStyle name="Accent3 - 40%" xfId="76"/>
    <cellStyle name="Accent3 - 60%" xfId="77"/>
    <cellStyle name="Accent3 10" xfId="907"/>
    <cellStyle name="Accent3 11" xfId="1024"/>
    <cellStyle name="Accent3 12" xfId="1186"/>
    <cellStyle name="Accent3 13" xfId="1183"/>
    <cellStyle name="Accent3 14" xfId="1259"/>
    <cellStyle name="Accent3 15" xfId="1199"/>
    <cellStyle name="Accent3 2" xfId="21"/>
    <cellStyle name="Accent3 2 10" xfId="1007"/>
    <cellStyle name="Accent3 2 11" xfId="1110"/>
    <cellStyle name="Accent3 2 2" xfId="78"/>
    <cellStyle name="Accent3 2 3" xfId="240"/>
    <cellStyle name="Accent3 2 4" xfId="328"/>
    <cellStyle name="Accent3 2 5" xfId="416"/>
    <cellStyle name="Accent3 2 6" xfId="535"/>
    <cellStyle name="Accent3 2 7" xfId="654"/>
    <cellStyle name="Accent3 2 8" xfId="772"/>
    <cellStyle name="Accent3 2 9" xfId="890"/>
    <cellStyle name="Accent3 3" xfId="182"/>
    <cellStyle name="Accent3 4" xfId="294"/>
    <cellStyle name="Accent3 5" xfId="382"/>
    <cellStyle name="Accent3 6" xfId="423"/>
    <cellStyle name="Accent3 7" xfId="546"/>
    <cellStyle name="Accent3 8" xfId="665"/>
    <cellStyle name="Accent3 9" xfId="783"/>
    <cellStyle name="Accent4 - 20%" xfId="79"/>
    <cellStyle name="Accent4 - 40%" xfId="80"/>
    <cellStyle name="Accent4 - 60%" xfId="81"/>
    <cellStyle name="Accent4 10" xfId="901"/>
    <cellStyle name="Accent4 11" xfId="1018"/>
    <cellStyle name="Accent4 12" xfId="1187"/>
    <cellStyle name="Accent4 13" xfId="1182"/>
    <cellStyle name="Accent4 14" xfId="1258"/>
    <cellStyle name="Accent4 15" xfId="1198"/>
    <cellStyle name="Accent4 2" xfId="22"/>
    <cellStyle name="Accent4 2 10" xfId="1011"/>
    <cellStyle name="Accent4 2 11" xfId="1111"/>
    <cellStyle name="Accent4 2 2" xfId="82"/>
    <cellStyle name="Accent4 2 3" xfId="244"/>
    <cellStyle name="Accent4 2 4" xfId="332"/>
    <cellStyle name="Accent4 2 5" xfId="420"/>
    <cellStyle name="Accent4 2 6" xfId="539"/>
    <cellStyle name="Accent4 2 7" xfId="658"/>
    <cellStyle name="Accent4 2 8" xfId="776"/>
    <cellStyle name="Accent4 2 9" xfId="894"/>
    <cellStyle name="Accent4 3" xfId="183"/>
    <cellStyle name="Accent4 4" xfId="293"/>
    <cellStyle name="Accent4 5" xfId="381"/>
    <cellStyle name="Accent4 6" xfId="422"/>
    <cellStyle name="Accent4 7" xfId="545"/>
    <cellStyle name="Accent4 8" xfId="664"/>
    <cellStyle name="Accent4 9" xfId="782"/>
    <cellStyle name="Accent5 - 20%" xfId="83"/>
    <cellStyle name="Accent5 - 40%" xfId="84"/>
    <cellStyle name="Accent5 - 60%" xfId="85"/>
    <cellStyle name="Accent5 10" xfId="900"/>
    <cellStyle name="Accent5 11" xfId="1017"/>
    <cellStyle name="Accent5 12" xfId="1188"/>
    <cellStyle name="Accent5 13" xfId="1181"/>
    <cellStyle name="Accent5 14" xfId="1257"/>
    <cellStyle name="Accent5 15" xfId="1197"/>
    <cellStyle name="Accent5 2" xfId="23"/>
    <cellStyle name="Accent5 2 10" xfId="1015"/>
    <cellStyle name="Accent5 2 11" xfId="1112"/>
    <cellStyle name="Accent5 2 2" xfId="86"/>
    <cellStyle name="Accent5 2 3" xfId="248"/>
    <cellStyle name="Accent5 2 4" xfId="336"/>
    <cellStyle name="Accent5 2 5" xfId="424"/>
    <cellStyle name="Accent5 2 6" xfId="543"/>
    <cellStyle name="Accent5 2 7" xfId="662"/>
    <cellStyle name="Accent5 2 8" xfId="780"/>
    <cellStyle name="Accent5 2 9" xfId="898"/>
    <cellStyle name="Accent5 3" xfId="184"/>
    <cellStyle name="Accent5 4" xfId="292"/>
    <cellStyle name="Accent5 5" xfId="380"/>
    <cellStyle name="Accent5 6" xfId="421"/>
    <cellStyle name="Accent5 7" xfId="544"/>
    <cellStyle name="Accent5 8" xfId="663"/>
    <cellStyle name="Accent5 9" xfId="781"/>
    <cellStyle name="Accent6 - 20%" xfId="87"/>
    <cellStyle name="Accent6 - 40%" xfId="88"/>
    <cellStyle name="Accent6 - 60%" xfId="89"/>
    <cellStyle name="Accent6 10" xfId="899"/>
    <cellStyle name="Accent6 11" xfId="1016"/>
    <cellStyle name="Accent6 12" xfId="1189"/>
    <cellStyle name="Accent6 13" xfId="1180"/>
    <cellStyle name="Accent6 14" xfId="1256"/>
    <cellStyle name="Accent6 15" xfId="1179"/>
    <cellStyle name="Accent6 2" xfId="24"/>
    <cellStyle name="Accent6 2 10" xfId="1019"/>
    <cellStyle name="Accent6 2 11" xfId="1113"/>
    <cellStyle name="Accent6 2 2" xfId="90"/>
    <cellStyle name="Accent6 2 3" xfId="252"/>
    <cellStyle name="Accent6 2 4" xfId="340"/>
    <cellStyle name="Accent6 2 5" xfId="428"/>
    <cellStyle name="Accent6 2 6" xfId="547"/>
    <cellStyle name="Accent6 2 7" xfId="666"/>
    <cellStyle name="Accent6 2 8" xfId="784"/>
    <cellStyle name="Accent6 2 9" xfId="902"/>
    <cellStyle name="Accent6 3" xfId="185"/>
    <cellStyle name="Accent6 4" xfId="291"/>
    <cellStyle name="Accent6 5" xfId="379"/>
    <cellStyle name="Accent6 6" xfId="419"/>
    <cellStyle name="Accent6 7" xfId="542"/>
    <cellStyle name="Accent6 8" xfId="661"/>
    <cellStyle name="Accent6 9" xfId="779"/>
    <cellStyle name="Bad 10" xfId="897"/>
    <cellStyle name="Bad 11" xfId="1014"/>
    <cellStyle name="Bad 2" xfId="25"/>
    <cellStyle name="Bad 2 10" xfId="1020"/>
    <cellStyle name="Bad 2 11" xfId="1114"/>
    <cellStyle name="Bad 2 2" xfId="91"/>
    <cellStyle name="Bad 2 3" xfId="253"/>
    <cellStyle name="Bad 2 4" xfId="341"/>
    <cellStyle name="Bad 2 5" xfId="429"/>
    <cellStyle name="Bad 2 6" xfId="548"/>
    <cellStyle name="Bad 2 7" xfId="667"/>
    <cellStyle name="Bad 2 8" xfId="785"/>
    <cellStyle name="Bad 2 9" xfId="903"/>
    <cellStyle name="Bad 3" xfId="186"/>
    <cellStyle name="Bad 4" xfId="290"/>
    <cellStyle name="Bad 5" xfId="378"/>
    <cellStyle name="Bad 6" xfId="418"/>
    <cellStyle name="Bad 7" xfId="541"/>
    <cellStyle name="Bad 8" xfId="660"/>
    <cellStyle name="Bad 9" xfId="778"/>
    <cellStyle name="Calculation 10" xfId="896"/>
    <cellStyle name="Calculation 11" xfId="1013"/>
    <cellStyle name="Calculation 12" xfId="1191"/>
    <cellStyle name="Calculation 2" xfId="26"/>
    <cellStyle name="Calculation 2 10" xfId="1021"/>
    <cellStyle name="Calculation 2 11" xfId="1115"/>
    <cellStyle name="Calculation 2 2" xfId="92"/>
    <cellStyle name="Calculation 2 3" xfId="254"/>
    <cellStyle name="Calculation 2 4" xfId="342"/>
    <cellStyle name="Calculation 2 5" xfId="430"/>
    <cellStyle name="Calculation 2 6" xfId="549"/>
    <cellStyle name="Calculation 2 7" xfId="668"/>
    <cellStyle name="Calculation 2 8" xfId="786"/>
    <cellStyle name="Calculation 2 9" xfId="904"/>
    <cellStyle name="Calculation 3" xfId="187"/>
    <cellStyle name="Calculation 4" xfId="289"/>
    <cellStyle name="Calculation 5" xfId="377"/>
    <cellStyle name="Calculation 6" xfId="417"/>
    <cellStyle name="Calculation 7" xfId="540"/>
    <cellStyle name="Calculation 8" xfId="659"/>
    <cellStyle name="Calculation 9" xfId="777"/>
    <cellStyle name="cells" xfId="1192"/>
    <cellStyle name="Check Cell 10" xfId="895"/>
    <cellStyle name="Check Cell 11" xfId="1012"/>
    <cellStyle name="Check Cell 2" xfId="27"/>
    <cellStyle name="Check Cell 2 10" xfId="1022"/>
    <cellStyle name="Check Cell 2 11" xfId="1116"/>
    <cellStyle name="Check Cell 2 2" xfId="93"/>
    <cellStyle name="Check Cell 2 3" xfId="255"/>
    <cellStyle name="Check Cell 2 4" xfId="343"/>
    <cellStyle name="Check Cell 2 5" xfId="431"/>
    <cellStyle name="Check Cell 2 6" xfId="550"/>
    <cellStyle name="Check Cell 2 7" xfId="669"/>
    <cellStyle name="Check Cell 2 8" xfId="787"/>
    <cellStyle name="Check Cell 2 9" xfId="905"/>
    <cellStyle name="Check Cell 3" xfId="188"/>
    <cellStyle name="Check Cell 4" xfId="288"/>
    <cellStyle name="Check Cell 5" xfId="376"/>
    <cellStyle name="Check Cell 6" xfId="415"/>
    <cellStyle name="Check Cell 7" xfId="538"/>
    <cellStyle name="Check Cell 8" xfId="657"/>
    <cellStyle name="Check Cell 9" xfId="775"/>
    <cellStyle name="column field" xfId="1194"/>
    <cellStyle name="Comma" xfId="1166" builtinId="3"/>
    <cellStyle name="Comma 2" xfId="1169"/>
    <cellStyle name="Comma 2 10" xfId="1023"/>
    <cellStyle name="Comma 2 11" xfId="1117"/>
    <cellStyle name="Comma 2 12" xfId="1196"/>
    <cellStyle name="Comma 2 2" xfId="94"/>
    <cellStyle name="Comma 2 3" xfId="256"/>
    <cellStyle name="Comma 2 4" xfId="344"/>
    <cellStyle name="Comma 2 5" xfId="432"/>
    <cellStyle name="Comma 2 6" xfId="551"/>
    <cellStyle name="Comma 2 7" xfId="670"/>
    <cellStyle name="Comma 2 8" xfId="788"/>
    <cellStyle name="Comma 2 9" xfId="906"/>
    <cellStyle name="Comma 3" xfId="1170"/>
    <cellStyle name="Comma 4" xfId="1171"/>
    <cellStyle name="Comma 4 2" xfId="1200"/>
    <cellStyle name="Comma 5" xfId="1195"/>
    <cellStyle name="Currency" xfId="1167" builtinId="4"/>
    <cellStyle name="Currency 2" xfId="95"/>
    <cellStyle name="Currency 3" xfId="1172"/>
    <cellStyle name="Emphasis 1" xfId="96"/>
    <cellStyle name="Emphasis 2" xfId="97"/>
    <cellStyle name="Emphasis 3" xfId="98"/>
    <cellStyle name="Explanatory Text 10" xfId="893"/>
    <cellStyle name="Explanatory Text 11" xfId="1010"/>
    <cellStyle name="Explanatory Text 2" xfId="28"/>
    <cellStyle name="Explanatory Text 2 10" xfId="1028"/>
    <cellStyle name="Explanatory Text 2 11" xfId="1118"/>
    <cellStyle name="Explanatory Text 2 2" xfId="99"/>
    <cellStyle name="Explanatory Text 2 3" xfId="261"/>
    <cellStyle name="Explanatory Text 2 4" xfId="349"/>
    <cellStyle name="Explanatory Text 2 5" xfId="437"/>
    <cellStyle name="Explanatory Text 2 6" xfId="556"/>
    <cellStyle name="Explanatory Text 2 7" xfId="675"/>
    <cellStyle name="Explanatory Text 2 8" xfId="793"/>
    <cellStyle name="Explanatory Text 2 9" xfId="911"/>
    <cellStyle name="Explanatory Text 3" xfId="189"/>
    <cellStyle name="Explanatory Text 4" xfId="287"/>
    <cellStyle name="Explanatory Text 5" xfId="375"/>
    <cellStyle name="Explanatory Text 6" xfId="414"/>
    <cellStyle name="Explanatory Text 7" xfId="537"/>
    <cellStyle name="Explanatory Text 8" xfId="656"/>
    <cellStyle name="Explanatory Text 9" xfId="774"/>
    <cellStyle name="Good 10" xfId="892"/>
    <cellStyle name="Good 11" xfId="1009"/>
    <cellStyle name="Good 2" xfId="29"/>
    <cellStyle name="Good 2 10" xfId="1029"/>
    <cellStyle name="Good 2 11" xfId="1119"/>
    <cellStyle name="Good 2 2" xfId="100"/>
    <cellStyle name="Good 2 3" xfId="262"/>
    <cellStyle name="Good 2 4" xfId="350"/>
    <cellStyle name="Good 2 5" xfId="438"/>
    <cellStyle name="Good 2 6" xfId="557"/>
    <cellStyle name="Good 2 7" xfId="676"/>
    <cellStyle name="Good 2 8" xfId="794"/>
    <cellStyle name="Good 2 9" xfId="912"/>
    <cellStyle name="Good 3" xfId="190"/>
    <cellStyle name="Good 4" xfId="286"/>
    <cellStyle name="Good 5" xfId="374"/>
    <cellStyle name="Good 6" xfId="413"/>
    <cellStyle name="Good 7" xfId="536"/>
    <cellStyle name="Good 8" xfId="655"/>
    <cellStyle name="Good 9" xfId="773"/>
    <cellStyle name="Heading 1 10" xfId="891"/>
    <cellStyle name="Heading 1 11" xfId="1008"/>
    <cellStyle name="Heading 1 2" xfId="30"/>
    <cellStyle name="Heading 1 2 10" xfId="1030"/>
    <cellStyle name="Heading 1 2 11" xfId="1120"/>
    <cellStyle name="Heading 1 2 2" xfId="101"/>
    <cellStyle name="Heading 1 2 3" xfId="263"/>
    <cellStyle name="Heading 1 2 4" xfId="351"/>
    <cellStyle name="Heading 1 2 5" xfId="439"/>
    <cellStyle name="Heading 1 2 6" xfId="558"/>
    <cellStyle name="Heading 1 2 7" xfId="677"/>
    <cellStyle name="Heading 1 2 8" xfId="795"/>
    <cellStyle name="Heading 1 2 9" xfId="913"/>
    <cellStyle name="Heading 1 3" xfId="191"/>
    <cellStyle name="Heading 1 4" xfId="285"/>
    <cellStyle name="Heading 1 5" xfId="373"/>
    <cellStyle name="Heading 1 6" xfId="411"/>
    <cellStyle name="Heading 1 7" xfId="534"/>
    <cellStyle name="Heading 1 8" xfId="653"/>
    <cellStyle name="Heading 1 9" xfId="771"/>
    <cellStyle name="Heading 2 10" xfId="889"/>
    <cellStyle name="Heading 2 11" xfId="1006"/>
    <cellStyle name="Heading 2 2" xfId="31"/>
    <cellStyle name="Heading 2 2 10" xfId="1031"/>
    <cellStyle name="Heading 2 2 11" xfId="1121"/>
    <cellStyle name="Heading 2 2 2" xfId="102"/>
    <cellStyle name="Heading 2 2 3" xfId="264"/>
    <cellStyle name="Heading 2 2 4" xfId="352"/>
    <cellStyle name="Heading 2 2 5" xfId="440"/>
    <cellStyle name="Heading 2 2 6" xfId="559"/>
    <cellStyle name="Heading 2 2 7" xfId="678"/>
    <cellStyle name="Heading 2 2 8" xfId="796"/>
    <cellStyle name="Heading 2 2 9" xfId="914"/>
    <cellStyle name="Heading 2 3" xfId="192"/>
    <cellStyle name="Heading 2 4" xfId="284"/>
    <cellStyle name="Heading 2 5" xfId="372"/>
    <cellStyle name="Heading 2 6" xfId="410"/>
    <cellStyle name="Heading 2 7" xfId="533"/>
    <cellStyle name="Heading 2 8" xfId="652"/>
    <cellStyle name="Heading 2 9" xfId="770"/>
    <cellStyle name="Heading 3 10" xfId="888"/>
    <cellStyle name="Heading 3 11" xfId="1005"/>
    <cellStyle name="Heading 3 2" xfId="32"/>
    <cellStyle name="Heading 3 2 10" xfId="1032"/>
    <cellStyle name="Heading 3 2 11" xfId="1122"/>
    <cellStyle name="Heading 3 2 2" xfId="103"/>
    <cellStyle name="Heading 3 2 3" xfId="265"/>
    <cellStyle name="Heading 3 2 4" xfId="353"/>
    <cellStyle name="Heading 3 2 5" xfId="441"/>
    <cellStyle name="Heading 3 2 6" xfId="560"/>
    <cellStyle name="Heading 3 2 7" xfId="679"/>
    <cellStyle name="Heading 3 2 8" xfId="797"/>
    <cellStyle name="Heading 3 2 9" xfId="915"/>
    <cellStyle name="Heading 3 3" xfId="193"/>
    <cellStyle name="Heading 3 4" xfId="283"/>
    <cellStyle name="Heading 3 5" xfId="371"/>
    <cellStyle name="Heading 3 6" xfId="409"/>
    <cellStyle name="Heading 3 7" xfId="532"/>
    <cellStyle name="Heading 3 8" xfId="651"/>
    <cellStyle name="Heading 3 9" xfId="769"/>
    <cellStyle name="Heading 4 10" xfId="887"/>
    <cellStyle name="Heading 4 11" xfId="1004"/>
    <cellStyle name="Heading 4 2" xfId="33"/>
    <cellStyle name="Heading 4 2 10" xfId="1033"/>
    <cellStyle name="Heading 4 2 11" xfId="1123"/>
    <cellStyle name="Heading 4 2 2" xfId="104"/>
    <cellStyle name="Heading 4 2 3" xfId="266"/>
    <cellStyle name="Heading 4 2 4" xfId="354"/>
    <cellStyle name="Heading 4 2 5" xfId="442"/>
    <cellStyle name="Heading 4 2 6" xfId="561"/>
    <cellStyle name="Heading 4 2 7" xfId="680"/>
    <cellStyle name="Heading 4 2 8" xfId="798"/>
    <cellStyle name="Heading 4 2 9" xfId="916"/>
    <cellStyle name="Heading 4 3" xfId="194"/>
    <cellStyle name="Heading 4 4" xfId="282"/>
    <cellStyle name="Heading 4 5" xfId="370"/>
    <cellStyle name="Heading 4 6" xfId="259"/>
    <cellStyle name="Heading 4 7" xfId="530"/>
    <cellStyle name="Heading 4 8" xfId="649"/>
    <cellStyle name="Heading 4 9" xfId="767"/>
    <cellStyle name="Input 10" xfId="885"/>
    <cellStyle name="Input 11" xfId="1002"/>
    <cellStyle name="Input 12" xfId="1203"/>
    <cellStyle name="Input 2" xfId="34"/>
    <cellStyle name="Input 2 10" xfId="1034"/>
    <cellStyle name="Input 2 11" xfId="1124"/>
    <cellStyle name="Input 2 2" xfId="105"/>
    <cellStyle name="Input 2 3" xfId="267"/>
    <cellStyle name="Input 2 4" xfId="355"/>
    <cellStyle name="Input 2 5" xfId="443"/>
    <cellStyle name="Input 2 6" xfId="562"/>
    <cellStyle name="Input 2 7" xfId="681"/>
    <cellStyle name="Input 2 8" xfId="799"/>
    <cellStyle name="Input 2 9" xfId="917"/>
    <cellStyle name="Input 3" xfId="195"/>
    <cellStyle name="Input 4" xfId="281"/>
    <cellStyle name="Input 5" xfId="369"/>
    <cellStyle name="Input 6" xfId="258"/>
    <cellStyle name="Input 7" xfId="529"/>
    <cellStyle name="Input 8" xfId="648"/>
    <cellStyle name="Input 9" xfId="766"/>
    <cellStyle name="Linked Cell 10" xfId="884"/>
    <cellStyle name="Linked Cell 11" xfId="1001"/>
    <cellStyle name="Linked Cell 2" xfId="35"/>
    <cellStyle name="Linked Cell 2 10" xfId="1035"/>
    <cellStyle name="Linked Cell 2 11" xfId="1125"/>
    <cellStyle name="Linked Cell 2 2" xfId="106"/>
    <cellStyle name="Linked Cell 2 3" xfId="268"/>
    <cellStyle name="Linked Cell 2 4" xfId="356"/>
    <cellStyle name="Linked Cell 2 5" xfId="444"/>
    <cellStyle name="Linked Cell 2 6" xfId="563"/>
    <cellStyle name="Linked Cell 2 7" xfId="682"/>
    <cellStyle name="Linked Cell 2 8" xfId="800"/>
    <cellStyle name="Linked Cell 2 9" xfId="918"/>
    <cellStyle name="Linked Cell 3" xfId="196"/>
    <cellStyle name="Linked Cell 4" xfId="280"/>
    <cellStyle name="Linked Cell 5" xfId="368"/>
    <cellStyle name="Linked Cell 6" xfId="257"/>
    <cellStyle name="Linked Cell 7" xfId="528"/>
    <cellStyle name="Linked Cell 8" xfId="647"/>
    <cellStyle name="Linked Cell 9" xfId="765"/>
    <cellStyle name="Neutral 10" xfId="883"/>
    <cellStyle name="Neutral 11" xfId="1000"/>
    <cellStyle name="Neutral 2" xfId="36"/>
    <cellStyle name="Neutral 2 10" xfId="1036"/>
    <cellStyle name="Neutral 2 11" xfId="1126"/>
    <cellStyle name="Neutral 2 2" xfId="107"/>
    <cellStyle name="Neutral 2 3" xfId="269"/>
    <cellStyle name="Neutral 2 4" xfId="357"/>
    <cellStyle name="Neutral 2 5" xfId="445"/>
    <cellStyle name="Neutral 2 6" xfId="564"/>
    <cellStyle name="Neutral 2 7" xfId="683"/>
    <cellStyle name="Neutral 2 8" xfId="801"/>
    <cellStyle name="Neutral 2 9" xfId="919"/>
    <cellStyle name="Neutral 3" xfId="197"/>
    <cellStyle name="Neutral 4" xfId="279"/>
    <cellStyle name="Neutral 5" xfId="367"/>
    <cellStyle name="Neutral 6" xfId="345"/>
    <cellStyle name="Neutral 7" xfId="526"/>
    <cellStyle name="Neutral 8" xfId="645"/>
    <cellStyle name="Neutral 9" xfId="763"/>
    <cellStyle name="Normal" xfId="0" builtinId="0"/>
    <cellStyle name="Normal 10" xfId="1178"/>
    <cellStyle name="Normal 2" xfId="1173"/>
    <cellStyle name="Normal 2 10" xfId="881"/>
    <cellStyle name="Normal 2 11" xfId="998"/>
    <cellStyle name="Normal 2 12" xfId="1204"/>
    <cellStyle name="Normal 2 13" xfId="1205"/>
    <cellStyle name="Normal 2 14" xfId="1206"/>
    <cellStyle name="Normal 2 15" xfId="1207"/>
    <cellStyle name="Normal 2 16" xfId="1208"/>
    <cellStyle name="Normal 2 17" xfId="1209"/>
    <cellStyle name="Normal 2 18" xfId="1210"/>
    <cellStyle name="Normal 2 19" xfId="1211"/>
    <cellStyle name="Normal 2 2" xfId="37"/>
    <cellStyle name="Normal 2 20" xfId="1212"/>
    <cellStyle name="Normal 2 21" xfId="1213"/>
    <cellStyle name="Normal 2 22" xfId="1214"/>
    <cellStyle name="Normal 2 23" xfId="1215"/>
    <cellStyle name="Normal 2 24" xfId="1216"/>
    <cellStyle name="Normal 2 25" xfId="1217"/>
    <cellStyle name="Normal 2 26" xfId="1218"/>
    <cellStyle name="Normal 2 27" xfId="1219"/>
    <cellStyle name="Normal 2 28" xfId="1220"/>
    <cellStyle name="Normal 2 29" xfId="1221"/>
    <cellStyle name="Normal 2 3" xfId="198"/>
    <cellStyle name="Normal 2 30" xfId="1222"/>
    <cellStyle name="Normal 2 31" xfId="108"/>
    <cellStyle name="Normal 2 31 2" xfId="1223"/>
    <cellStyle name="Normal 2 31 2 2" xfId="1224"/>
    <cellStyle name="Normal 2 31 2 3" xfId="1225"/>
    <cellStyle name="Normal 2 31 2_Circuits" xfId="1226"/>
    <cellStyle name="Normal 2 31 3" xfId="1227"/>
    <cellStyle name="Normal 2 31_Circuits" xfId="1228"/>
    <cellStyle name="Normal 2 32" xfId="1229"/>
    <cellStyle name="Normal 2 4" xfId="278"/>
    <cellStyle name="Normal 2 5" xfId="366"/>
    <cellStyle name="Normal 2 6" xfId="346"/>
    <cellStyle name="Normal 2 7" xfId="525"/>
    <cellStyle name="Normal 2 8" xfId="644"/>
    <cellStyle name="Normal 2 9" xfId="762"/>
    <cellStyle name="Normal 2_Circuits" xfId="1230"/>
    <cellStyle name="Normal 20" xfId="109"/>
    <cellStyle name="Normal 21" xfId="110"/>
    <cellStyle name="Normal 21 2" xfId="1231"/>
    <cellStyle name="Normal 21 3" xfId="1232"/>
    <cellStyle name="Normal 29" xfId="1233"/>
    <cellStyle name="Normal 3" xfId="111"/>
    <cellStyle name="Normal 3 2" xfId="1235"/>
    <cellStyle name="Normal 3 2 2" xfId="1236"/>
    <cellStyle name="Normal 3 3" xfId="1237"/>
    <cellStyle name="Normal 3 3 2" xfId="1238"/>
    <cellStyle name="Normal 3 4" xfId="1239"/>
    <cellStyle name="Normal 3 5" xfId="1234"/>
    <cellStyle name="Normal 3_Circuits" xfId="1240"/>
    <cellStyle name="Normal 31" xfId="44"/>
    <cellStyle name="Normal 39" xfId="112"/>
    <cellStyle name="Normal 39 2" xfId="1241"/>
    <cellStyle name="Normal 39 2 2" xfId="1242"/>
    <cellStyle name="Normal 39 2 3" xfId="1243"/>
    <cellStyle name="Normal 39 2_Circuits" xfId="1244"/>
    <cellStyle name="Normal 39 3" xfId="1245"/>
    <cellStyle name="Normal 39_Circuits" xfId="1246"/>
    <cellStyle name="Normal 4" xfId="113"/>
    <cellStyle name="Normal 5" xfId="1174"/>
    <cellStyle name="Normal 6" xfId="316"/>
    <cellStyle name="Normal 7" xfId="404"/>
    <cellStyle name="Normal 8" xfId="473"/>
    <cellStyle name="Normal 9" xfId="613"/>
    <cellStyle name="Normal_Template WILKS Tariff Model" xfId="38"/>
    <cellStyle name="Note 10" xfId="879"/>
    <cellStyle name="Note 11" xfId="997"/>
    <cellStyle name="Note 12" xfId="1247"/>
    <cellStyle name="Note 2" xfId="39"/>
    <cellStyle name="Note 2 10" xfId="1043"/>
    <cellStyle name="Note 2 11" xfId="1127"/>
    <cellStyle name="Note 2 12" xfId="1248"/>
    <cellStyle name="Note 2 2" xfId="114"/>
    <cellStyle name="Note 2 3" xfId="274"/>
    <cellStyle name="Note 2 4" xfId="362"/>
    <cellStyle name="Note 2 5" xfId="452"/>
    <cellStyle name="Note 2 6" xfId="571"/>
    <cellStyle name="Note 2 7" xfId="690"/>
    <cellStyle name="Note 2 8" xfId="808"/>
    <cellStyle name="Note 2 9" xfId="926"/>
    <cellStyle name="Note 3" xfId="200"/>
    <cellStyle name="Note 3 2" xfId="1249"/>
    <cellStyle name="Note 4" xfId="206"/>
    <cellStyle name="Note 5" xfId="270"/>
    <cellStyle name="Note 6" xfId="348"/>
    <cellStyle name="Note 7" xfId="505"/>
    <cellStyle name="Note 8" xfId="624"/>
    <cellStyle name="Note 9" xfId="742"/>
    <cellStyle name="Output 10" xfId="860"/>
    <cellStyle name="Output 11" xfId="978"/>
    <cellStyle name="Output 12" xfId="1250"/>
    <cellStyle name="Output 2" xfId="40"/>
    <cellStyle name="Output 2 10" xfId="1044"/>
    <cellStyle name="Output 2 11" xfId="1128"/>
    <cellStyle name="Output 2 2" xfId="115"/>
    <cellStyle name="Output 2 3" xfId="275"/>
    <cellStyle name="Output 2 4" xfId="363"/>
    <cellStyle name="Output 2 5" xfId="453"/>
    <cellStyle name="Output 2 6" xfId="572"/>
    <cellStyle name="Output 2 7" xfId="691"/>
    <cellStyle name="Output 2 8" xfId="809"/>
    <cellStyle name="Output 2 9" xfId="927"/>
    <cellStyle name="Output 3" xfId="201"/>
    <cellStyle name="Output 4" xfId="199"/>
    <cellStyle name="Output 5" xfId="277"/>
    <cellStyle name="Output 6" xfId="496"/>
    <cellStyle name="Output 7" xfId="504"/>
    <cellStyle name="Output 8" xfId="623"/>
    <cellStyle name="Output 9" xfId="741"/>
    <cellStyle name="Percent" xfId="1168" builtinId="5"/>
    <cellStyle name="Percent 2" xfId="1175"/>
    <cellStyle name="Percent 2 10" xfId="1045"/>
    <cellStyle name="Percent 2 11" xfId="1129"/>
    <cellStyle name="Percent 2 12" xfId="1252"/>
    <cellStyle name="Percent 2 2" xfId="116"/>
    <cellStyle name="Percent 2 3" xfId="276"/>
    <cellStyle name="Percent 2 3 2" xfId="1253"/>
    <cellStyle name="Percent 2 4" xfId="364"/>
    <cellStyle name="Percent 2 5" xfId="454"/>
    <cellStyle name="Percent 2 6" xfId="573"/>
    <cellStyle name="Percent 2 7" xfId="692"/>
    <cellStyle name="Percent 2 8" xfId="810"/>
    <cellStyle name="Percent 2 9" xfId="928"/>
    <cellStyle name="Percent 3" xfId="1176"/>
    <cellStyle name="Percent 4" xfId="1177"/>
    <cellStyle name="Percent 5" xfId="1251"/>
    <cellStyle name="rowfield" xfId="1254"/>
    <cellStyle name="SAPBEXaggData" xfId="117"/>
    <cellStyle name="SAPBEXaggData 2" xfId="455"/>
    <cellStyle name="SAPBEXaggData 3" xfId="574"/>
    <cellStyle name="SAPBEXaggData 4" xfId="693"/>
    <cellStyle name="SAPBEXaggData 5" xfId="811"/>
    <cellStyle name="SAPBEXaggData 6" xfId="929"/>
    <cellStyle name="SAPBEXaggData 7" xfId="1046"/>
    <cellStyle name="SAPBEXaggData 8" xfId="1130"/>
    <cellStyle name="SAPBEXaggDataEmph" xfId="118"/>
    <cellStyle name="SAPBEXaggDataEmph 2" xfId="456"/>
    <cellStyle name="SAPBEXaggDataEmph 3" xfId="575"/>
    <cellStyle name="SAPBEXaggDataEmph 4" xfId="694"/>
    <cellStyle name="SAPBEXaggDataEmph 5" xfId="812"/>
    <cellStyle name="SAPBEXaggDataEmph 6" xfId="930"/>
    <cellStyle name="SAPBEXaggDataEmph 7" xfId="1047"/>
    <cellStyle name="SAPBEXaggDataEmph 8" xfId="1131"/>
    <cellStyle name="SAPBEXaggItem" xfId="119"/>
    <cellStyle name="SAPBEXaggItem 2" xfId="457"/>
    <cellStyle name="SAPBEXaggItem 3" xfId="576"/>
    <cellStyle name="SAPBEXaggItem 4" xfId="695"/>
    <cellStyle name="SAPBEXaggItem 5" xfId="813"/>
    <cellStyle name="SAPBEXaggItem 6" xfId="931"/>
    <cellStyle name="SAPBEXaggItem 7" xfId="1048"/>
    <cellStyle name="SAPBEXaggItem 8" xfId="1132"/>
    <cellStyle name="SAPBEXaggItemX" xfId="120"/>
    <cellStyle name="SAPBEXaggItemX 2" xfId="458"/>
    <cellStyle name="SAPBEXaggItemX 3" xfId="577"/>
    <cellStyle name="SAPBEXaggItemX 4" xfId="696"/>
    <cellStyle name="SAPBEXaggItemX 5" xfId="814"/>
    <cellStyle name="SAPBEXaggItemX 6" xfId="932"/>
    <cellStyle name="SAPBEXaggItemX 7" xfId="1049"/>
    <cellStyle name="SAPBEXaggItemX 8" xfId="1133"/>
    <cellStyle name="SAPBEXchaText" xfId="121"/>
    <cellStyle name="SAPBEXexcBad7" xfId="122"/>
    <cellStyle name="SAPBEXexcBad7 2" xfId="460"/>
    <cellStyle name="SAPBEXexcBad7 3" xfId="579"/>
    <cellStyle name="SAPBEXexcBad7 4" xfId="698"/>
    <cellStyle name="SAPBEXexcBad7 5" xfId="816"/>
    <cellStyle name="SAPBEXexcBad7 6" xfId="934"/>
    <cellStyle name="SAPBEXexcBad7 7" xfId="1051"/>
    <cellStyle name="SAPBEXexcBad7 8" xfId="1134"/>
    <cellStyle name="SAPBEXexcBad8" xfId="123"/>
    <cellStyle name="SAPBEXexcBad8 2" xfId="461"/>
    <cellStyle name="SAPBEXexcBad8 3" xfId="580"/>
    <cellStyle name="SAPBEXexcBad8 4" xfId="699"/>
    <cellStyle name="SAPBEXexcBad8 5" xfId="817"/>
    <cellStyle name="SAPBEXexcBad8 6" xfId="935"/>
    <cellStyle name="SAPBEXexcBad8 7" xfId="1052"/>
    <cellStyle name="SAPBEXexcBad8 8" xfId="1135"/>
    <cellStyle name="SAPBEXexcBad9" xfId="124"/>
    <cellStyle name="SAPBEXexcBad9 2" xfId="462"/>
    <cellStyle name="SAPBEXexcBad9 3" xfId="581"/>
    <cellStyle name="SAPBEXexcBad9 4" xfId="700"/>
    <cellStyle name="SAPBEXexcBad9 5" xfId="818"/>
    <cellStyle name="SAPBEXexcBad9 6" xfId="936"/>
    <cellStyle name="SAPBEXexcBad9 7" xfId="1053"/>
    <cellStyle name="SAPBEXexcBad9 8" xfId="1136"/>
    <cellStyle name="SAPBEXexcCritical4" xfId="125"/>
    <cellStyle name="SAPBEXexcCritical4 2" xfId="463"/>
    <cellStyle name="SAPBEXexcCritical4 3" xfId="582"/>
    <cellStyle name="SAPBEXexcCritical4 4" xfId="701"/>
    <cellStyle name="SAPBEXexcCritical4 5" xfId="819"/>
    <cellStyle name="SAPBEXexcCritical4 6" xfId="937"/>
    <cellStyle name="SAPBEXexcCritical4 7" xfId="1054"/>
    <cellStyle name="SAPBEXexcCritical4 8" xfId="1137"/>
    <cellStyle name="SAPBEXexcCritical5" xfId="126"/>
    <cellStyle name="SAPBEXexcCritical5 2" xfId="464"/>
    <cellStyle name="SAPBEXexcCritical5 3" xfId="583"/>
    <cellStyle name="SAPBEXexcCritical5 4" xfId="702"/>
    <cellStyle name="SAPBEXexcCritical5 5" xfId="820"/>
    <cellStyle name="SAPBEXexcCritical5 6" xfId="938"/>
    <cellStyle name="SAPBEXexcCritical5 7" xfId="1055"/>
    <cellStyle name="SAPBEXexcCritical5 8" xfId="1138"/>
    <cellStyle name="SAPBEXexcCritical6" xfId="127"/>
    <cellStyle name="SAPBEXexcCritical6 2" xfId="465"/>
    <cellStyle name="SAPBEXexcCritical6 3" xfId="584"/>
    <cellStyle name="SAPBEXexcCritical6 4" xfId="703"/>
    <cellStyle name="SAPBEXexcCritical6 5" xfId="821"/>
    <cellStyle name="SAPBEXexcCritical6 6" xfId="939"/>
    <cellStyle name="SAPBEXexcCritical6 7" xfId="1056"/>
    <cellStyle name="SAPBEXexcCritical6 8" xfId="1139"/>
    <cellStyle name="SAPBEXexcGood1" xfId="128"/>
    <cellStyle name="SAPBEXexcGood1 2" xfId="466"/>
    <cellStyle name="SAPBEXexcGood1 3" xfId="585"/>
    <cellStyle name="SAPBEXexcGood1 4" xfId="704"/>
    <cellStyle name="SAPBEXexcGood1 5" xfId="822"/>
    <cellStyle name="SAPBEXexcGood1 6" xfId="940"/>
    <cellStyle name="SAPBEXexcGood1 7" xfId="1057"/>
    <cellStyle name="SAPBEXexcGood1 8" xfId="1140"/>
    <cellStyle name="SAPBEXexcGood2" xfId="129"/>
    <cellStyle name="SAPBEXexcGood2 2" xfId="467"/>
    <cellStyle name="SAPBEXexcGood2 3" xfId="586"/>
    <cellStyle name="SAPBEXexcGood2 4" xfId="705"/>
    <cellStyle name="SAPBEXexcGood2 5" xfId="823"/>
    <cellStyle name="SAPBEXexcGood2 6" xfId="941"/>
    <cellStyle name="SAPBEXexcGood2 7" xfId="1058"/>
    <cellStyle name="SAPBEXexcGood2 8" xfId="1141"/>
    <cellStyle name="SAPBEXexcGood3" xfId="130"/>
    <cellStyle name="SAPBEXexcGood3 2" xfId="468"/>
    <cellStyle name="SAPBEXexcGood3 3" xfId="587"/>
    <cellStyle name="SAPBEXexcGood3 4" xfId="706"/>
    <cellStyle name="SAPBEXexcGood3 5" xfId="824"/>
    <cellStyle name="SAPBEXexcGood3 6" xfId="942"/>
    <cellStyle name="SAPBEXexcGood3 7" xfId="1059"/>
    <cellStyle name="SAPBEXexcGood3 8" xfId="1142"/>
    <cellStyle name="SAPBEXfilterDrill" xfId="131"/>
    <cellStyle name="SAPBEXfilterItem" xfId="132"/>
    <cellStyle name="SAPBEXfilterText" xfId="133"/>
    <cellStyle name="SAPBEXformats" xfId="134"/>
    <cellStyle name="SAPBEXformats 2" xfId="472"/>
    <cellStyle name="SAPBEXformats 3" xfId="591"/>
    <cellStyle name="SAPBEXformats 4" xfId="710"/>
    <cellStyle name="SAPBEXformats 5" xfId="828"/>
    <cellStyle name="SAPBEXformats 6" xfId="946"/>
    <cellStyle name="SAPBEXformats 7" xfId="1063"/>
    <cellStyle name="SAPBEXformats 8" xfId="1143"/>
    <cellStyle name="SAPBEXheaderItem" xfId="135"/>
    <cellStyle name="SAPBEXheaderText" xfId="136"/>
    <cellStyle name="SAPBEXHLevel0" xfId="137"/>
    <cellStyle name="SAPBEXHLevel0 2" xfId="474"/>
    <cellStyle name="SAPBEXHLevel0 3" xfId="594"/>
    <cellStyle name="SAPBEXHLevel0 4" xfId="713"/>
    <cellStyle name="SAPBEXHLevel0 5" xfId="831"/>
    <cellStyle name="SAPBEXHLevel0 6" xfId="949"/>
    <cellStyle name="SAPBEXHLevel0 7" xfId="1066"/>
    <cellStyle name="SAPBEXHLevel0 8" xfId="1144"/>
    <cellStyle name="SAPBEXHLevel0X" xfId="138"/>
    <cellStyle name="SAPBEXHLevel0X 2" xfId="475"/>
    <cellStyle name="SAPBEXHLevel0X 3" xfId="595"/>
    <cellStyle name="SAPBEXHLevel0X 4" xfId="714"/>
    <cellStyle name="SAPBEXHLevel0X 5" xfId="832"/>
    <cellStyle name="SAPBEXHLevel0X 6" xfId="950"/>
    <cellStyle name="SAPBEXHLevel0X 7" xfId="1067"/>
    <cellStyle name="SAPBEXHLevel0X 8" xfId="1145"/>
    <cellStyle name="SAPBEXHLevel1" xfId="139"/>
    <cellStyle name="SAPBEXHLevel1 2" xfId="476"/>
    <cellStyle name="SAPBEXHLevel1 3" xfId="596"/>
    <cellStyle name="SAPBEXHLevel1 4" xfId="715"/>
    <cellStyle name="SAPBEXHLevel1 5" xfId="833"/>
    <cellStyle name="SAPBEXHLevel1 6" xfId="951"/>
    <cellStyle name="SAPBEXHLevel1 7" xfId="1068"/>
    <cellStyle name="SAPBEXHLevel1 8" xfId="1146"/>
    <cellStyle name="SAPBEXHLevel1X" xfId="140"/>
    <cellStyle name="SAPBEXHLevel1X 2" xfId="477"/>
    <cellStyle name="SAPBEXHLevel1X 3" xfId="597"/>
    <cellStyle name="SAPBEXHLevel1X 4" xfId="716"/>
    <cellStyle name="SAPBEXHLevel1X 5" xfId="834"/>
    <cellStyle name="SAPBEXHLevel1X 6" xfId="952"/>
    <cellStyle name="SAPBEXHLevel1X 7" xfId="1069"/>
    <cellStyle name="SAPBEXHLevel1X 8" xfId="1147"/>
    <cellStyle name="SAPBEXHLevel2" xfId="141"/>
    <cellStyle name="SAPBEXHLevel2 2" xfId="478"/>
    <cellStyle name="SAPBEXHLevel2 3" xfId="598"/>
    <cellStyle name="SAPBEXHLevel2 4" xfId="717"/>
    <cellStyle name="SAPBEXHLevel2 5" xfId="835"/>
    <cellStyle name="SAPBEXHLevel2 6" xfId="953"/>
    <cellStyle name="SAPBEXHLevel2 7" xfId="1070"/>
    <cellStyle name="SAPBEXHLevel2 8" xfId="1148"/>
    <cellStyle name="SAPBEXHLevel2X" xfId="142"/>
    <cellStyle name="SAPBEXHLevel2X 2" xfId="479"/>
    <cellStyle name="SAPBEXHLevel2X 3" xfId="599"/>
    <cellStyle name="SAPBEXHLevel2X 4" xfId="718"/>
    <cellStyle name="SAPBEXHLevel2X 5" xfId="836"/>
    <cellStyle name="SAPBEXHLevel2X 6" xfId="954"/>
    <cellStyle name="SAPBEXHLevel2X 7" xfId="1071"/>
    <cellStyle name="SAPBEXHLevel2X 8" xfId="1149"/>
    <cellStyle name="SAPBEXHLevel3" xfId="143"/>
    <cellStyle name="SAPBEXHLevel3 2" xfId="480"/>
    <cellStyle name="SAPBEXHLevel3 3" xfId="600"/>
    <cellStyle name="SAPBEXHLevel3 4" xfId="719"/>
    <cellStyle name="SAPBEXHLevel3 5" xfId="837"/>
    <cellStyle name="SAPBEXHLevel3 6" xfId="955"/>
    <cellStyle name="SAPBEXHLevel3 7" xfId="1072"/>
    <cellStyle name="SAPBEXHLevel3 8" xfId="1150"/>
    <cellStyle name="SAPBEXHLevel3X" xfId="144"/>
    <cellStyle name="SAPBEXHLevel3X 2" xfId="481"/>
    <cellStyle name="SAPBEXHLevel3X 3" xfId="601"/>
    <cellStyle name="SAPBEXHLevel3X 4" xfId="720"/>
    <cellStyle name="SAPBEXHLevel3X 5" xfId="838"/>
    <cellStyle name="SAPBEXHLevel3X 6" xfId="956"/>
    <cellStyle name="SAPBEXHLevel3X 7" xfId="1073"/>
    <cellStyle name="SAPBEXHLevel3X 8" xfId="1151"/>
    <cellStyle name="SAPBEXinputData" xfId="145"/>
    <cellStyle name="SAPBEXinputData 10" xfId="1074"/>
    <cellStyle name="SAPBEXinputData 11" xfId="1152"/>
    <cellStyle name="SAPBEXinputData 2" xfId="161"/>
    <cellStyle name="SAPBEXinputData 2 10" xfId="1165"/>
    <cellStyle name="SAPBEXinputData 2 2" xfId="320"/>
    <cellStyle name="SAPBEXinputData 2 3" xfId="408"/>
    <cellStyle name="SAPBEXinputData 2 4" xfId="495"/>
    <cellStyle name="SAPBEXinputData 2 5" xfId="617"/>
    <cellStyle name="SAPBEXinputData 2 6" xfId="735"/>
    <cellStyle name="SAPBEXinputData 2 7" xfId="853"/>
    <cellStyle name="SAPBEXinputData 2 8" xfId="972"/>
    <cellStyle name="SAPBEXinputData 2 9" xfId="1089"/>
    <cellStyle name="SAPBEXinputData 3" xfId="305"/>
    <cellStyle name="SAPBEXinputData 4" xfId="393"/>
    <cellStyle name="SAPBEXinputData 5" xfId="482"/>
    <cellStyle name="SAPBEXinputData 6" xfId="602"/>
    <cellStyle name="SAPBEXinputData 7" xfId="721"/>
    <cellStyle name="SAPBEXinputData 8" xfId="839"/>
    <cellStyle name="SAPBEXinputData 9" xfId="957"/>
    <cellStyle name="SAPBEXresData" xfId="146"/>
    <cellStyle name="SAPBEXresData 2" xfId="483"/>
    <cellStyle name="SAPBEXresData 3" xfId="603"/>
    <cellStyle name="SAPBEXresData 4" xfId="722"/>
    <cellStyle name="SAPBEXresData 5" xfId="840"/>
    <cellStyle name="SAPBEXresData 6" xfId="958"/>
    <cellStyle name="SAPBEXresData 7" xfId="1075"/>
    <cellStyle name="SAPBEXresData 8" xfId="1153"/>
    <cellStyle name="SAPBEXresDataEmph" xfId="147"/>
    <cellStyle name="SAPBEXresDataEmph 2" xfId="484"/>
    <cellStyle name="SAPBEXresDataEmph 3" xfId="604"/>
    <cellStyle name="SAPBEXresDataEmph 4" xfId="723"/>
    <cellStyle name="SAPBEXresDataEmph 5" xfId="841"/>
    <cellStyle name="SAPBEXresDataEmph 6" xfId="959"/>
    <cellStyle name="SAPBEXresDataEmph 7" xfId="1076"/>
    <cellStyle name="SAPBEXresDataEmph 8" xfId="1154"/>
    <cellStyle name="SAPBEXresItem" xfId="148"/>
    <cellStyle name="SAPBEXresItem 2" xfId="485"/>
    <cellStyle name="SAPBEXresItem 3" xfId="605"/>
    <cellStyle name="SAPBEXresItem 4" xfId="724"/>
    <cellStyle name="SAPBEXresItem 5" xfId="842"/>
    <cellStyle name="SAPBEXresItem 6" xfId="960"/>
    <cellStyle name="SAPBEXresItem 7" xfId="1077"/>
    <cellStyle name="SAPBEXresItem 8" xfId="1155"/>
    <cellStyle name="SAPBEXresItemX" xfId="149"/>
    <cellStyle name="SAPBEXresItemX 2" xfId="486"/>
    <cellStyle name="SAPBEXresItemX 3" xfId="606"/>
    <cellStyle name="SAPBEXresItemX 4" xfId="725"/>
    <cellStyle name="SAPBEXresItemX 5" xfId="843"/>
    <cellStyle name="SAPBEXresItemX 6" xfId="961"/>
    <cellStyle name="SAPBEXresItemX 7" xfId="1078"/>
    <cellStyle name="SAPBEXresItemX 8" xfId="1156"/>
    <cellStyle name="SAPBEXstdData" xfId="150"/>
    <cellStyle name="SAPBEXstdData 2" xfId="487"/>
    <cellStyle name="SAPBEXstdData 3" xfId="607"/>
    <cellStyle name="SAPBEXstdData 4" xfId="726"/>
    <cellStyle name="SAPBEXstdData 5" xfId="844"/>
    <cellStyle name="SAPBEXstdData 6" xfId="962"/>
    <cellStyle name="SAPBEXstdData 7" xfId="1079"/>
    <cellStyle name="SAPBEXstdData 8" xfId="1157"/>
    <cellStyle name="SAPBEXstdDataEmph" xfId="151"/>
    <cellStyle name="SAPBEXstdDataEmph 2" xfId="488"/>
    <cellStyle name="SAPBEXstdDataEmph 3" xfId="608"/>
    <cellStyle name="SAPBEXstdDataEmph 4" xfId="727"/>
    <cellStyle name="SAPBEXstdDataEmph 5" xfId="845"/>
    <cellStyle name="SAPBEXstdDataEmph 6" xfId="963"/>
    <cellStyle name="SAPBEXstdDataEmph 7" xfId="1080"/>
    <cellStyle name="SAPBEXstdDataEmph 8" xfId="1158"/>
    <cellStyle name="SAPBEXstdItem" xfId="152"/>
    <cellStyle name="SAPBEXstdItem 2" xfId="489"/>
    <cellStyle name="SAPBEXstdItem 3" xfId="609"/>
    <cellStyle name="SAPBEXstdItem 4" xfId="728"/>
    <cellStyle name="SAPBEXstdItem 5" xfId="846"/>
    <cellStyle name="SAPBEXstdItem 6" xfId="964"/>
    <cellStyle name="SAPBEXstdItem 7" xfId="1081"/>
    <cellStyle name="SAPBEXstdItem 8" xfId="1159"/>
    <cellStyle name="SAPBEXstdItemX" xfId="153"/>
    <cellStyle name="SAPBEXstdItemX 2" xfId="490"/>
    <cellStyle name="SAPBEXstdItemX 3" xfId="610"/>
    <cellStyle name="SAPBEXstdItemX 4" xfId="729"/>
    <cellStyle name="SAPBEXstdItemX 5" xfId="847"/>
    <cellStyle name="SAPBEXstdItemX 6" xfId="965"/>
    <cellStyle name="SAPBEXstdItemX 7" xfId="1082"/>
    <cellStyle name="SAPBEXstdItemX 8" xfId="1160"/>
    <cellStyle name="SAPBEXtitle" xfId="154"/>
    <cellStyle name="SAPBEXundefined" xfId="155"/>
    <cellStyle name="SAPBEXundefined 2" xfId="491"/>
    <cellStyle name="SAPBEXundefined 3" xfId="612"/>
    <cellStyle name="SAPBEXundefined 4" xfId="731"/>
    <cellStyle name="SAPBEXundefined 5" xfId="849"/>
    <cellStyle name="SAPBEXundefined 6" xfId="967"/>
    <cellStyle name="SAPBEXundefined 7" xfId="1084"/>
    <cellStyle name="SAPBEXundefined 8" xfId="1161"/>
    <cellStyle name="Sheet Title" xfId="156"/>
    <cellStyle name="Style 1" xfId="157"/>
    <cellStyle name="Title 10" xfId="859"/>
    <cellStyle name="Title 11" xfId="977"/>
    <cellStyle name="Title 2" xfId="41"/>
    <cellStyle name="Title 2 10" xfId="1086"/>
    <cellStyle name="Title 2 11" xfId="1162"/>
    <cellStyle name="Title 2 2" xfId="158"/>
    <cellStyle name="Title 2 3" xfId="317"/>
    <cellStyle name="Title 2 4" xfId="405"/>
    <cellStyle name="Title 2 5" xfId="492"/>
    <cellStyle name="Title 2 6" xfId="614"/>
    <cellStyle name="Title 2 7" xfId="732"/>
    <cellStyle name="Title 2 8" xfId="850"/>
    <cellStyle name="Title 2 9" xfId="969"/>
    <cellStyle name="Title 3" xfId="202"/>
    <cellStyle name="Title 4" xfId="273"/>
    <cellStyle name="Title 5" xfId="361"/>
    <cellStyle name="Title 6" xfId="497"/>
    <cellStyle name="Title 7" xfId="503"/>
    <cellStyle name="Title 8" xfId="622"/>
    <cellStyle name="Title 9" xfId="740"/>
    <cellStyle name="Total 10" xfId="858"/>
    <cellStyle name="Total 11" xfId="976"/>
    <cellStyle name="Total 12" xfId="1255"/>
    <cellStyle name="Total 2" xfId="42"/>
    <cellStyle name="Total 2 10" xfId="1087"/>
    <cellStyle name="Total 2 11" xfId="1163"/>
    <cellStyle name="Total 2 2" xfId="159"/>
    <cellStyle name="Total 2 3" xfId="318"/>
    <cellStyle name="Total 2 4" xfId="406"/>
    <cellStyle name="Total 2 5" xfId="493"/>
    <cellStyle name="Total 2 6" xfId="615"/>
    <cellStyle name="Total 2 7" xfId="733"/>
    <cellStyle name="Total 2 8" xfId="851"/>
    <cellStyle name="Total 2 9" xfId="970"/>
    <cellStyle name="Total 3" xfId="203"/>
    <cellStyle name="Total 4" xfId="272"/>
    <cellStyle name="Total 5" xfId="360"/>
    <cellStyle name="Total 6" xfId="498"/>
    <cellStyle name="Total 7" xfId="502"/>
    <cellStyle name="Total 8" xfId="621"/>
    <cellStyle name="Total 9" xfId="739"/>
    <cellStyle name="Warning Text 10" xfId="857"/>
    <cellStyle name="Warning Text 11" xfId="975"/>
    <cellStyle name="Warning Text 2" xfId="43"/>
    <cellStyle name="Warning Text 2 10" xfId="1088"/>
    <cellStyle name="Warning Text 2 11" xfId="1164"/>
    <cellStyle name="Warning Text 2 2" xfId="160"/>
    <cellStyle name="Warning Text 2 3" xfId="319"/>
    <cellStyle name="Warning Text 2 4" xfId="407"/>
    <cellStyle name="Warning Text 2 5" xfId="494"/>
    <cellStyle name="Warning Text 2 6" xfId="616"/>
    <cellStyle name="Warning Text 2 7" xfId="734"/>
    <cellStyle name="Warning Text 2 8" xfId="852"/>
    <cellStyle name="Warning Text 2 9" xfId="971"/>
    <cellStyle name="Warning Text 3" xfId="204"/>
    <cellStyle name="Warning Text 4" xfId="205"/>
    <cellStyle name="Warning Text 5" xfId="271"/>
    <cellStyle name="Warning Text 6" xfId="499"/>
    <cellStyle name="Warning Text 7" xfId="618"/>
    <cellStyle name="Warning Text 8" xfId="736"/>
    <cellStyle name="Warning Text 9" xfId="854"/>
  </cellStyles>
  <dxfs count="1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 in HH tariff (£/kW)</a:t>
            </a:r>
          </a:p>
        </c:rich>
      </c:tx>
      <c:overlay val="0"/>
    </c:title>
    <c:autoTitleDeleted val="0"/>
    <c:plotArea>
      <c:layout>
        <c:manualLayout>
          <c:layoutTarget val="inner"/>
          <c:xMode val="edge"/>
          <c:yMode val="edge"/>
          <c:x val="9.3085739282589675E-2"/>
          <c:y val="0.1694967132129632"/>
          <c:w val="0.66917694663167104"/>
          <c:h val="0.72959028157734063"/>
        </c:manualLayout>
      </c:layout>
      <c:barChart>
        <c:barDir val="col"/>
        <c:grouping val="clustered"/>
        <c:varyColors val="0"/>
        <c:ser>
          <c:idx val="1"/>
          <c:order val="0"/>
          <c:tx>
            <c:strRef>
              <c:f>Dem!$AF$5</c:f>
              <c:strCache>
                <c:ptCount val="1"/>
                <c:pt idx="0">
                  <c:v>July to C5 15/16</c:v>
                </c:pt>
              </c:strCache>
            </c:strRef>
          </c:tx>
          <c:spPr>
            <a:solidFill>
              <a:schemeClr val="accent1"/>
            </a:solidFill>
          </c:spPr>
          <c:invertIfNegative val="0"/>
          <c:cat>
            <c:numRef>
              <c:f>Dem!$AC$6:$AC$19</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Dem!$AF$6:$AF$19</c:f>
              <c:numCache>
                <c:formatCode>0.00</c:formatCode>
                <c:ptCount val="14"/>
                <c:pt idx="0">
                  <c:v>0.98976299999999995</c:v>
                </c:pt>
                <c:pt idx="1">
                  <c:v>0.5536209999999997</c:v>
                </c:pt>
                <c:pt idx="2">
                  <c:v>0.43260700000000085</c:v>
                </c:pt>
                <c:pt idx="3">
                  <c:v>0.42302899999999966</c:v>
                </c:pt>
                <c:pt idx="4">
                  <c:v>0.42918399999999934</c:v>
                </c:pt>
                <c:pt idx="5">
                  <c:v>0.39084300000000027</c:v>
                </c:pt>
                <c:pt idx="6">
                  <c:v>0.34672499999999928</c:v>
                </c:pt>
                <c:pt idx="7">
                  <c:v>0.35176700000000238</c:v>
                </c:pt>
                <c:pt idx="8">
                  <c:v>0.35011699999999735</c:v>
                </c:pt>
                <c:pt idx="9">
                  <c:v>0.35761899999999969</c:v>
                </c:pt>
                <c:pt idx="10">
                  <c:v>0.34177199999999885</c:v>
                </c:pt>
                <c:pt idx="11">
                  <c:v>0.33484700000000345</c:v>
                </c:pt>
                <c:pt idx="12">
                  <c:v>0.33820999999999657</c:v>
                </c:pt>
                <c:pt idx="13">
                  <c:v>0.3391420000000025</c:v>
                </c:pt>
              </c:numCache>
            </c:numRef>
          </c:val>
        </c:ser>
        <c:dLbls>
          <c:showLegendKey val="0"/>
          <c:showVal val="0"/>
          <c:showCatName val="0"/>
          <c:showSerName val="0"/>
          <c:showPercent val="0"/>
          <c:showBubbleSize val="0"/>
        </c:dLbls>
        <c:gapWidth val="150"/>
        <c:axId val="179462144"/>
        <c:axId val="179463680"/>
      </c:barChart>
      <c:lineChart>
        <c:grouping val="standard"/>
        <c:varyColors val="0"/>
        <c:ser>
          <c:idx val="0"/>
          <c:order val="1"/>
          <c:tx>
            <c:v>Change in Residual</c:v>
          </c:tx>
          <c:spPr>
            <a:ln>
              <a:solidFill>
                <a:srgbClr val="FF0000"/>
              </a:solidFill>
            </a:ln>
          </c:spPr>
          <c:marker>
            <c:symbol val="none"/>
          </c:marker>
          <c:val>
            <c:numRef>
              <c:f>Dem!$AG$6:$AG$19</c:f>
              <c:numCache>
                <c:formatCode>General</c:formatCode>
                <c:ptCount val="14"/>
                <c:pt idx="0">
                  <c:v>0.43</c:v>
                </c:pt>
                <c:pt idx="1">
                  <c:v>0.43</c:v>
                </c:pt>
                <c:pt idx="2">
                  <c:v>0.43</c:v>
                </c:pt>
                <c:pt idx="3">
                  <c:v>0.43</c:v>
                </c:pt>
                <c:pt idx="4">
                  <c:v>0.43</c:v>
                </c:pt>
                <c:pt idx="5">
                  <c:v>0.43</c:v>
                </c:pt>
                <c:pt idx="6">
                  <c:v>0.43</c:v>
                </c:pt>
                <c:pt idx="7">
                  <c:v>0.43</c:v>
                </c:pt>
                <c:pt idx="8">
                  <c:v>0.43</c:v>
                </c:pt>
                <c:pt idx="9">
                  <c:v>0.43</c:v>
                </c:pt>
                <c:pt idx="10">
                  <c:v>0.43</c:v>
                </c:pt>
                <c:pt idx="11">
                  <c:v>0.43</c:v>
                </c:pt>
                <c:pt idx="12">
                  <c:v>0.43</c:v>
                </c:pt>
                <c:pt idx="13">
                  <c:v>0.43</c:v>
                </c:pt>
              </c:numCache>
            </c:numRef>
          </c:val>
          <c:smooth val="0"/>
        </c:ser>
        <c:dLbls>
          <c:showLegendKey val="0"/>
          <c:showVal val="0"/>
          <c:showCatName val="0"/>
          <c:showSerName val="0"/>
          <c:showPercent val="0"/>
          <c:showBubbleSize val="0"/>
        </c:dLbls>
        <c:marker val="1"/>
        <c:smooth val="0"/>
        <c:axId val="179462144"/>
        <c:axId val="179463680"/>
      </c:lineChart>
      <c:catAx>
        <c:axId val="179462144"/>
        <c:scaling>
          <c:orientation val="minMax"/>
        </c:scaling>
        <c:delete val="0"/>
        <c:axPos val="b"/>
        <c:numFmt formatCode="0_)" sourceLinked="1"/>
        <c:majorTickMark val="out"/>
        <c:minorTickMark val="none"/>
        <c:tickLblPos val="nextTo"/>
        <c:crossAx val="179463680"/>
        <c:crosses val="autoZero"/>
        <c:auto val="1"/>
        <c:lblAlgn val="ctr"/>
        <c:lblOffset val="100"/>
        <c:noMultiLvlLbl val="0"/>
      </c:catAx>
      <c:valAx>
        <c:axId val="179463680"/>
        <c:scaling>
          <c:orientation val="minMax"/>
        </c:scaling>
        <c:delete val="0"/>
        <c:axPos val="l"/>
        <c:majorGridlines/>
        <c:numFmt formatCode="0.00" sourceLinked="1"/>
        <c:majorTickMark val="out"/>
        <c:minorTickMark val="none"/>
        <c:tickLblPos val="nextTo"/>
        <c:crossAx val="179462144"/>
        <c:crosses val="autoZero"/>
        <c:crossBetween val="between"/>
      </c:valAx>
    </c:plotArea>
    <c:legend>
      <c:legendPos val="r"/>
      <c:layout>
        <c:manualLayout>
          <c:xMode val="edge"/>
          <c:yMode val="edge"/>
          <c:x val="0.75948600174978131"/>
          <c:y val="0.33520632837562003"/>
          <c:w val="0.22384733158355219"/>
          <c:h val="0.32021216097987809"/>
        </c:manualLayout>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 in NHH tariff (p/kWh)</a:t>
            </a:r>
          </a:p>
        </c:rich>
      </c:tx>
      <c:overlay val="0"/>
    </c:title>
    <c:autoTitleDeleted val="0"/>
    <c:plotArea>
      <c:layout>
        <c:manualLayout>
          <c:layoutTarget val="inner"/>
          <c:xMode val="edge"/>
          <c:yMode val="edge"/>
          <c:x val="0.11408573928258978"/>
          <c:y val="0.19480351414406533"/>
          <c:w val="0.69370734908136433"/>
          <c:h val="0.7537959317585311"/>
        </c:manualLayout>
      </c:layout>
      <c:barChart>
        <c:barDir val="col"/>
        <c:grouping val="clustered"/>
        <c:varyColors val="0"/>
        <c:ser>
          <c:idx val="1"/>
          <c:order val="0"/>
          <c:tx>
            <c:strRef>
              <c:f>Dem!$AF$5</c:f>
              <c:strCache>
                <c:ptCount val="1"/>
                <c:pt idx="0">
                  <c:v>July to C5 15/16</c:v>
                </c:pt>
              </c:strCache>
            </c:strRef>
          </c:tx>
          <c:spPr>
            <a:solidFill>
              <a:schemeClr val="accent1"/>
            </a:solidFill>
          </c:spPr>
          <c:invertIfNegative val="0"/>
          <c:cat>
            <c:numRef>
              <c:f>Dem!$AC$6:$AC$19</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Dem!$AF$23:$AF$36</c:f>
              <c:numCache>
                <c:formatCode>0.00</c:formatCode>
                <c:ptCount val="14"/>
                <c:pt idx="0">
                  <c:v>0.43837799999999971</c:v>
                </c:pt>
                <c:pt idx="1">
                  <c:v>0.16032100000000016</c:v>
                </c:pt>
                <c:pt idx="2">
                  <c:v>-0.27214599999999978</c:v>
                </c:pt>
                <c:pt idx="3">
                  <c:v>-1.8343999999999916E-2</c:v>
                </c:pt>
                <c:pt idx="4">
                  <c:v>3.9153999999999911E-2</c:v>
                </c:pt>
                <c:pt idx="5">
                  <c:v>0.59858399999999978</c:v>
                </c:pt>
                <c:pt idx="6">
                  <c:v>-0.10289799999999971</c:v>
                </c:pt>
                <c:pt idx="7">
                  <c:v>7.2859999999996816E-3</c:v>
                </c:pt>
                <c:pt idx="8">
                  <c:v>-7.8406000000000198E-2</c:v>
                </c:pt>
                <c:pt idx="9">
                  <c:v>0.1058589999999997</c:v>
                </c:pt>
                <c:pt idx="10">
                  <c:v>-0.10315600000000025</c:v>
                </c:pt>
                <c:pt idx="11">
                  <c:v>-9.4725999999999644E-2</c:v>
                </c:pt>
                <c:pt idx="12">
                  <c:v>-0.1060869999999996</c:v>
                </c:pt>
                <c:pt idx="13">
                  <c:v>-0.17483399999999971</c:v>
                </c:pt>
              </c:numCache>
            </c:numRef>
          </c:val>
        </c:ser>
        <c:dLbls>
          <c:showLegendKey val="0"/>
          <c:showVal val="0"/>
          <c:showCatName val="0"/>
          <c:showSerName val="0"/>
          <c:showPercent val="0"/>
          <c:showBubbleSize val="0"/>
        </c:dLbls>
        <c:gapWidth val="150"/>
        <c:axId val="179479680"/>
        <c:axId val="179481216"/>
      </c:barChart>
      <c:catAx>
        <c:axId val="179479680"/>
        <c:scaling>
          <c:orientation val="minMax"/>
        </c:scaling>
        <c:delete val="0"/>
        <c:axPos val="b"/>
        <c:numFmt formatCode="0_)" sourceLinked="1"/>
        <c:majorTickMark val="out"/>
        <c:minorTickMark val="none"/>
        <c:tickLblPos val="nextTo"/>
        <c:crossAx val="179481216"/>
        <c:crosses val="autoZero"/>
        <c:auto val="1"/>
        <c:lblAlgn val="ctr"/>
        <c:lblOffset val="100"/>
        <c:noMultiLvlLbl val="0"/>
      </c:catAx>
      <c:valAx>
        <c:axId val="179481216"/>
        <c:scaling>
          <c:orientation val="minMax"/>
        </c:scaling>
        <c:delete val="0"/>
        <c:axPos val="l"/>
        <c:majorGridlines/>
        <c:numFmt formatCode="0.00" sourceLinked="1"/>
        <c:majorTickMark val="out"/>
        <c:minorTickMark val="none"/>
        <c:tickLblPos val="nextTo"/>
        <c:crossAx val="179479680"/>
        <c:crosses val="autoZero"/>
        <c:crossBetween val="between"/>
      </c:valAx>
    </c:plotArea>
    <c:legend>
      <c:legendPos val="r"/>
      <c:layout>
        <c:manualLayout>
          <c:xMode val="edge"/>
          <c:yMode val="edge"/>
          <c:x val="0.80393044619422571"/>
          <c:y val="0.33520632837562025"/>
          <c:w val="0.17940288713910779"/>
          <c:h val="0.32021216097987842"/>
        </c:manualLayout>
      </c:layout>
      <c:overlay val="0"/>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Average Triad Peak Demand</a:t>
            </a:r>
          </a:p>
        </c:rich>
      </c:tx>
      <c:layout>
        <c:manualLayout>
          <c:xMode val="edge"/>
          <c:yMode val="edge"/>
          <c:x val="0.28970740103270226"/>
          <c:y val="5.5555555555555552E-2"/>
        </c:manualLayout>
      </c:layout>
      <c:overlay val="0"/>
    </c:title>
    <c:autoTitleDeleted val="0"/>
    <c:plotArea>
      <c:layout>
        <c:manualLayout>
          <c:layoutTarget val="inner"/>
          <c:xMode val="edge"/>
          <c:yMode val="edge"/>
          <c:x val="0.1445034442896804"/>
          <c:y val="0.19480351414406533"/>
          <c:w val="0.78347802192595961"/>
          <c:h val="0.68921660834062404"/>
        </c:manualLayout>
      </c:layout>
      <c:lineChart>
        <c:grouping val="standard"/>
        <c:varyColors val="0"/>
        <c:ser>
          <c:idx val="0"/>
          <c:order val="0"/>
          <c:tx>
            <c:v>Demand (GW)</c:v>
          </c:tx>
          <c:cat>
            <c:strRef>
              <c:f>'Tables 6 - 11'!$T$39:$T$43</c:f>
              <c:strCache>
                <c:ptCount val="5"/>
                <c:pt idx="0">
                  <c:v>2013/14</c:v>
                </c:pt>
                <c:pt idx="1">
                  <c:v>2012/13</c:v>
                </c:pt>
                <c:pt idx="2">
                  <c:v>2011/12</c:v>
                </c:pt>
                <c:pt idx="3">
                  <c:v>2010/11</c:v>
                </c:pt>
                <c:pt idx="4">
                  <c:v>2009/10</c:v>
                </c:pt>
              </c:strCache>
            </c:strRef>
          </c:cat>
          <c:val>
            <c:numRef>
              <c:f>'Tables 6 - 11'!$AD$39:$AD$43</c:f>
              <c:numCache>
                <c:formatCode>#,##0.0_ ;\-#,##0.0\ </c:formatCode>
                <c:ptCount val="5"/>
                <c:pt idx="0">
                  <c:v>50.191054666666666</c:v>
                </c:pt>
                <c:pt idx="1">
                  <c:v>54.191682666666658</c:v>
                </c:pt>
                <c:pt idx="2">
                  <c:v>53.452444000000007</c:v>
                </c:pt>
                <c:pt idx="3">
                  <c:v>57.523663999999997</c:v>
                </c:pt>
                <c:pt idx="4">
                  <c:v>56.072889999999994</c:v>
                </c:pt>
              </c:numCache>
            </c:numRef>
          </c:val>
          <c:smooth val="0"/>
        </c:ser>
        <c:dLbls>
          <c:showLegendKey val="0"/>
          <c:showVal val="0"/>
          <c:showCatName val="0"/>
          <c:showSerName val="0"/>
          <c:showPercent val="0"/>
          <c:showBubbleSize val="0"/>
        </c:dLbls>
        <c:marker val="1"/>
        <c:smooth val="0"/>
        <c:axId val="179666304"/>
        <c:axId val="179696768"/>
      </c:lineChart>
      <c:catAx>
        <c:axId val="179666304"/>
        <c:scaling>
          <c:orientation val="maxMin"/>
        </c:scaling>
        <c:delete val="0"/>
        <c:axPos val="b"/>
        <c:majorTickMark val="out"/>
        <c:minorTickMark val="none"/>
        <c:tickLblPos val="nextTo"/>
        <c:crossAx val="179696768"/>
        <c:crosses val="autoZero"/>
        <c:auto val="1"/>
        <c:lblAlgn val="ctr"/>
        <c:lblOffset val="100"/>
        <c:noMultiLvlLbl val="0"/>
      </c:catAx>
      <c:valAx>
        <c:axId val="179696768"/>
        <c:scaling>
          <c:orientation val="minMax"/>
        </c:scaling>
        <c:delete val="0"/>
        <c:axPos val="r"/>
        <c:majorGridlines/>
        <c:title>
          <c:tx>
            <c:rich>
              <a:bodyPr rot="-5400000" vert="horz"/>
              <a:lstStyle/>
              <a:p>
                <a:pPr>
                  <a:defRPr/>
                </a:pPr>
                <a:r>
                  <a:rPr lang="en-GB" sz="1200"/>
                  <a:t>GWs</a:t>
                </a:r>
              </a:p>
            </c:rich>
          </c:tx>
          <c:layout>
            <c:manualLayout>
              <c:xMode val="edge"/>
              <c:yMode val="edge"/>
              <c:x val="2.660014971052806E-2"/>
              <c:y val="0.46135608048993876"/>
            </c:manualLayout>
          </c:layout>
          <c:overlay val="0"/>
        </c:title>
        <c:numFmt formatCode="#,##0.0_ ;\-#,##0.0\ " sourceLinked="1"/>
        <c:majorTickMark val="none"/>
        <c:minorTickMark val="none"/>
        <c:tickLblPos val="high"/>
        <c:crossAx val="179666304"/>
        <c:crosses val="autoZero"/>
        <c:crossBetween val="between"/>
      </c:valAx>
      <c:spPr>
        <a:ln>
          <a:solidFill>
            <a:schemeClr val="tx1"/>
          </a:solidFill>
        </a:ln>
      </c:spPr>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 in Generation</a:t>
            </a:r>
            <a:r>
              <a:rPr lang="en-US" baseline="0"/>
              <a:t> Tariff </a:t>
            </a:r>
            <a:r>
              <a:rPr lang="en-US"/>
              <a:t>July</a:t>
            </a:r>
            <a:r>
              <a:rPr lang="en-US" baseline="0"/>
              <a:t> </a:t>
            </a:r>
            <a:r>
              <a:rPr lang="en-US"/>
              <a:t>to May</a:t>
            </a:r>
          </a:p>
        </c:rich>
      </c:tx>
      <c:overlay val="0"/>
    </c:title>
    <c:autoTitleDeleted val="0"/>
    <c:plotArea>
      <c:layout>
        <c:manualLayout>
          <c:layoutTarget val="inner"/>
          <c:xMode val="edge"/>
          <c:yMode val="edge"/>
          <c:x val="8.7617694507959185E-2"/>
          <c:y val="0.22380562256307557"/>
          <c:w val="0.87135930647505411"/>
          <c:h val="0.73341010119399819"/>
        </c:manualLayout>
      </c:layout>
      <c:barChart>
        <c:barDir val="col"/>
        <c:grouping val="clustered"/>
        <c:varyColors val="0"/>
        <c:ser>
          <c:idx val="2"/>
          <c:order val="0"/>
          <c:tx>
            <c:strRef>
              <c:f>'Tables 12 - 14'!$F$5</c:f>
              <c:strCache>
                <c:ptCount val="1"/>
                <c:pt idx="0">
                  <c:v>Change from May forecast</c:v>
                </c:pt>
              </c:strCache>
            </c:strRef>
          </c:tx>
          <c:spPr>
            <a:solidFill>
              <a:schemeClr val="accent1"/>
            </a:solidFill>
          </c:spPr>
          <c:invertIfNegative val="0"/>
          <c:cat>
            <c:numRef>
              <c:f>'Tables 12 - 14'!$B$6:$B$32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'Tables 12 - 14'!$F$6:$F$32</c:f>
              <c:numCache>
                <c:formatCode>0.00</c:formatCode>
                <c:ptCount val="27"/>
                <c:pt idx="0">
                  <c:v>0.12055342750279863</c:v>
                </c:pt>
                <c:pt idx="1">
                  <c:v>8.6071926611182903E-2</c:v>
                </c:pt>
                <c:pt idx="2">
                  <c:v>1.1814903900717155E-2</c:v>
                </c:pt>
                <c:pt idx="3">
                  <c:v>-3.2621285403422462E-3</c:v>
                </c:pt>
                <c:pt idx="4">
                  <c:v>0.29905930245909929</c:v>
                </c:pt>
                <c:pt idx="5">
                  <c:v>-4.6474255989419788E-2</c:v>
                </c:pt>
                <c:pt idx="6">
                  <c:v>0.21175567142935137</c:v>
                </c:pt>
                <c:pt idx="7">
                  <c:v>7.1377943765746465E-2</c:v>
                </c:pt>
                <c:pt idx="8">
                  <c:v>6.4330186667529432E-2</c:v>
                </c:pt>
                <c:pt idx="9">
                  <c:v>-2.2153215514542524E-2</c:v>
                </c:pt>
                <c:pt idx="10">
                  <c:v>7.6097480589401911E-2</c:v>
                </c:pt>
                <c:pt idx="11">
                  <c:v>0.14074164996043947</c:v>
                </c:pt>
                <c:pt idx="12">
                  <c:v>0.10763509443086328</c:v>
                </c:pt>
                <c:pt idx="13">
                  <c:v>0.11796105153483438</c:v>
                </c:pt>
                <c:pt idx="14">
                  <c:v>0.13639009052350559</c:v>
                </c:pt>
                <c:pt idx="15">
                  <c:v>0.24630201973987553</c:v>
                </c:pt>
                <c:pt idx="16">
                  <c:v>0.19603620756807461</c:v>
                </c:pt>
                <c:pt idx="17">
                  <c:v>0.20001216819388734</c:v>
                </c:pt>
                <c:pt idx="18">
                  <c:v>0.16951175521121442</c:v>
                </c:pt>
                <c:pt idx="19">
                  <c:v>0.19043970487545892</c:v>
                </c:pt>
                <c:pt idx="20">
                  <c:v>0.19797543014528962</c:v>
                </c:pt>
                <c:pt idx="21">
                  <c:v>0.20741519075590009</c:v>
                </c:pt>
                <c:pt idx="22">
                  <c:v>0.2206578013723357</c:v>
                </c:pt>
                <c:pt idx="23">
                  <c:v>0.20761117718841415</c:v>
                </c:pt>
                <c:pt idx="24">
                  <c:v>0.21267881020339541</c:v>
                </c:pt>
                <c:pt idx="25">
                  <c:v>0.21857793515594981</c:v>
                </c:pt>
                <c:pt idx="26">
                  <c:v>0.22439347307705315</c:v>
                </c:pt>
              </c:numCache>
            </c:numRef>
          </c:val>
        </c:ser>
        <c:dLbls>
          <c:showLegendKey val="0"/>
          <c:showVal val="0"/>
          <c:showCatName val="0"/>
          <c:showSerName val="0"/>
          <c:showPercent val="0"/>
          <c:showBubbleSize val="0"/>
        </c:dLbls>
        <c:gapWidth val="150"/>
        <c:axId val="180173824"/>
        <c:axId val="180180096"/>
      </c:barChart>
      <c:lineChart>
        <c:grouping val="standard"/>
        <c:varyColors val="0"/>
        <c:ser>
          <c:idx val="0"/>
          <c:order val="1"/>
          <c:spPr>
            <a:ln>
              <a:solidFill>
                <a:srgbClr val="FF0000"/>
              </a:solidFill>
              <a:prstDash val="sysDash"/>
            </a:ln>
          </c:spPr>
          <c:marker>
            <c:symbol val="none"/>
          </c:marker>
          <c:val>
            <c:numRef>
              <c:f>'Tables 12 - 14'!$AG$6:$AG$32</c:f>
              <c:numCache>
                <c:formatCode>General</c:formatCode>
                <c:ptCount val="27"/>
                <c:pt idx="0">
                  <c:v>0.12</c:v>
                </c:pt>
                <c:pt idx="1">
                  <c:v>0.12</c:v>
                </c:pt>
                <c:pt idx="2">
                  <c:v>0.12</c:v>
                </c:pt>
                <c:pt idx="3">
                  <c:v>0.12</c:v>
                </c:pt>
                <c:pt idx="4">
                  <c:v>0.12</c:v>
                </c:pt>
                <c:pt idx="5">
                  <c:v>0.12</c:v>
                </c:pt>
                <c:pt idx="6">
                  <c:v>0.12</c:v>
                </c:pt>
                <c:pt idx="7">
                  <c:v>0.12</c:v>
                </c:pt>
                <c:pt idx="8">
                  <c:v>0.12</c:v>
                </c:pt>
                <c:pt idx="9">
                  <c:v>0.12</c:v>
                </c:pt>
                <c:pt idx="10">
                  <c:v>0.12</c:v>
                </c:pt>
                <c:pt idx="11">
                  <c:v>0.12</c:v>
                </c:pt>
                <c:pt idx="12">
                  <c:v>0.12</c:v>
                </c:pt>
                <c:pt idx="13">
                  <c:v>0.12</c:v>
                </c:pt>
                <c:pt idx="14">
                  <c:v>0.12</c:v>
                </c:pt>
                <c:pt idx="15">
                  <c:v>0.12</c:v>
                </c:pt>
                <c:pt idx="16">
                  <c:v>0.12</c:v>
                </c:pt>
                <c:pt idx="17">
                  <c:v>0.12</c:v>
                </c:pt>
                <c:pt idx="18">
                  <c:v>0.12</c:v>
                </c:pt>
                <c:pt idx="19">
                  <c:v>0.12</c:v>
                </c:pt>
                <c:pt idx="20">
                  <c:v>0.12</c:v>
                </c:pt>
                <c:pt idx="21">
                  <c:v>0.12</c:v>
                </c:pt>
                <c:pt idx="22">
                  <c:v>0.12</c:v>
                </c:pt>
                <c:pt idx="23">
                  <c:v>0.12</c:v>
                </c:pt>
                <c:pt idx="24">
                  <c:v>0.12</c:v>
                </c:pt>
                <c:pt idx="25">
                  <c:v>0.12</c:v>
                </c:pt>
                <c:pt idx="26">
                  <c:v>0.12</c:v>
                </c:pt>
              </c:numCache>
            </c:numRef>
          </c:val>
          <c:smooth val="0"/>
        </c:ser>
        <c:dLbls>
          <c:showLegendKey val="0"/>
          <c:showVal val="0"/>
          <c:showCatName val="0"/>
          <c:showSerName val="0"/>
          <c:showPercent val="0"/>
          <c:showBubbleSize val="0"/>
        </c:dLbls>
        <c:marker val="1"/>
        <c:smooth val="0"/>
        <c:axId val="180173824"/>
        <c:axId val="180180096"/>
      </c:lineChart>
      <c:catAx>
        <c:axId val="180173824"/>
        <c:scaling>
          <c:orientation val="minMax"/>
        </c:scaling>
        <c:delete val="0"/>
        <c:axPos val="b"/>
        <c:title>
          <c:tx>
            <c:rich>
              <a:bodyPr/>
              <a:lstStyle/>
              <a:p>
                <a:pPr>
                  <a:defRPr/>
                </a:pPr>
                <a:r>
                  <a:rPr lang="en-US"/>
                  <a:t>Generation Zone</a:t>
                </a:r>
              </a:p>
            </c:rich>
          </c:tx>
          <c:overlay val="0"/>
        </c:title>
        <c:numFmt formatCode="0_)" sourceLinked="1"/>
        <c:majorTickMark val="out"/>
        <c:minorTickMark val="none"/>
        <c:tickLblPos val="nextTo"/>
        <c:crossAx val="180180096"/>
        <c:crosses val="autoZero"/>
        <c:auto val="1"/>
        <c:lblAlgn val="ctr"/>
        <c:lblOffset val="100"/>
        <c:noMultiLvlLbl val="0"/>
      </c:catAx>
      <c:valAx>
        <c:axId val="180180096"/>
        <c:scaling>
          <c:orientation val="minMax"/>
        </c:scaling>
        <c:delete val="0"/>
        <c:axPos val="l"/>
        <c:majorGridlines/>
        <c:title>
          <c:tx>
            <c:rich>
              <a:bodyPr rot="-5400000" vert="horz"/>
              <a:lstStyle/>
              <a:p>
                <a:pPr>
                  <a:defRPr/>
                </a:pPr>
                <a:r>
                  <a:rPr lang="en-US"/>
                  <a:t>Change £/kW</a:t>
                </a:r>
              </a:p>
            </c:rich>
          </c:tx>
          <c:overlay val="0"/>
        </c:title>
        <c:numFmt formatCode="0.00" sourceLinked="1"/>
        <c:majorTickMark val="out"/>
        <c:minorTickMark val="none"/>
        <c:tickLblPos val="nextTo"/>
        <c:crossAx val="180173824"/>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 in HH tariff (£/kW)</a:t>
            </a:r>
          </a:p>
        </c:rich>
      </c:tx>
      <c:overlay val="0"/>
    </c:title>
    <c:autoTitleDeleted val="0"/>
    <c:plotArea>
      <c:layout>
        <c:manualLayout>
          <c:layoutTarget val="inner"/>
          <c:xMode val="edge"/>
          <c:yMode val="edge"/>
          <c:x val="9.3085739282589675E-2"/>
          <c:y val="0.1694967132129632"/>
          <c:w val="0.66917694663167104"/>
          <c:h val="0.72959028157734063"/>
        </c:manualLayout>
      </c:layout>
      <c:barChart>
        <c:barDir val="col"/>
        <c:grouping val="clustered"/>
        <c:varyColors val="0"/>
        <c:ser>
          <c:idx val="1"/>
          <c:order val="0"/>
          <c:tx>
            <c:strRef>
              <c:f>'Tables 12 - 14'!$L$37</c:f>
              <c:strCache>
                <c:ptCount val="1"/>
                <c:pt idx="0">
                  <c:v>Change from May forecast (£/kW)</c:v>
                </c:pt>
              </c:strCache>
            </c:strRef>
          </c:tx>
          <c:spPr>
            <a:solidFill>
              <a:schemeClr val="accent1"/>
            </a:solidFill>
          </c:spPr>
          <c:invertIfNegative val="0"/>
          <c:cat>
            <c:numRef>
              <c:f>Dem!$AC$6:$AC$19</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Dem!$AF$6:$AF$19</c:f>
              <c:numCache>
                <c:formatCode>0.00</c:formatCode>
                <c:ptCount val="14"/>
                <c:pt idx="0">
                  <c:v>0.98976299999999995</c:v>
                </c:pt>
                <c:pt idx="1">
                  <c:v>0.5536209999999997</c:v>
                </c:pt>
                <c:pt idx="2">
                  <c:v>0.43260700000000085</c:v>
                </c:pt>
                <c:pt idx="3">
                  <c:v>0.42302899999999966</c:v>
                </c:pt>
                <c:pt idx="4">
                  <c:v>0.42918399999999934</c:v>
                </c:pt>
                <c:pt idx="5">
                  <c:v>0.39084300000000027</c:v>
                </c:pt>
                <c:pt idx="6">
                  <c:v>0.34672499999999928</c:v>
                </c:pt>
                <c:pt idx="7">
                  <c:v>0.35176700000000238</c:v>
                </c:pt>
                <c:pt idx="8">
                  <c:v>0.35011699999999735</c:v>
                </c:pt>
                <c:pt idx="9">
                  <c:v>0.35761899999999969</c:v>
                </c:pt>
                <c:pt idx="10">
                  <c:v>0.34177199999999885</c:v>
                </c:pt>
                <c:pt idx="11">
                  <c:v>0.33484700000000345</c:v>
                </c:pt>
                <c:pt idx="12">
                  <c:v>0.33820999999999657</c:v>
                </c:pt>
                <c:pt idx="13">
                  <c:v>0.3391420000000025</c:v>
                </c:pt>
              </c:numCache>
            </c:numRef>
          </c:val>
        </c:ser>
        <c:dLbls>
          <c:showLegendKey val="0"/>
          <c:showVal val="0"/>
          <c:showCatName val="0"/>
          <c:showSerName val="0"/>
          <c:showPercent val="0"/>
          <c:showBubbleSize val="0"/>
        </c:dLbls>
        <c:gapWidth val="150"/>
        <c:axId val="180202496"/>
        <c:axId val="180206592"/>
      </c:barChart>
      <c:lineChart>
        <c:grouping val="standard"/>
        <c:varyColors val="0"/>
        <c:ser>
          <c:idx val="0"/>
          <c:order val="1"/>
          <c:tx>
            <c:v>Change in Residual</c:v>
          </c:tx>
          <c:spPr>
            <a:ln>
              <a:solidFill>
                <a:srgbClr val="FF0000"/>
              </a:solidFill>
            </a:ln>
          </c:spPr>
          <c:marker>
            <c:symbol val="none"/>
          </c:marker>
          <c:val>
            <c:numRef>
              <c:f>Dem!$AG$6:$AG$19</c:f>
              <c:numCache>
                <c:formatCode>General</c:formatCode>
                <c:ptCount val="14"/>
                <c:pt idx="0">
                  <c:v>0.43</c:v>
                </c:pt>
                <c:pt idx="1">
                  <c:v>0.43</c:v>
                </c:pt>
                <c:pt idx="2">
                  <c:v>0.43</c:v>
                </c:pt>
                <c:pt idx="3">
                  <c:v>0.43</c:v>
                </c:pt>
                <c:pt idx="4">
                  <c:v>0.43</c:v>
                </c:pt>
                <c:pt idx="5">
                  <c:v>0.43</c:v>
                </c:pt>
                <c:pt idx="6">
                  <c:v>0.43</c:v>
                </c:pt>
                <c:pt idx="7">
                  <c:v>0.43</c:v>
                </c:pt>
                <c:pt idx="8">
                  <c:v>0.43</c:v>
                </c:pt>
                <c:pt idx="9">
                  <c:v>0.43</c:v>
                </c:pt>
                <c:pt idx="10">
                  <c:v>0.43</c:v>
                </c:pt>
                <c:pt idx="11">
                  <c:v>0.43</c:v>
                </c:pt>
                <c:pt idx="12">
                  <c:v>0.43</c:v>
                </c:pt>
                <c:pt idx="13">
                  <c:v>0.43</c:v>
                </c:pt>
              </c:numCache>
            </c:numRef>
          </c:val>
          <c:smooth val="0"/>
        </c:ser>
        <c:dLbls>
          <c:showLegendKey val="0"/>
          <c:showVal val="0"/>
          <c:showCatName val="0"/>
          <c:showSerName val="0"/>
          <c:showPercent val="0"/>
          <c:showBubbleSize val="0"/>
        </c:dLbls>
        <c:marker val="1"/>
        <c:smooth val="0"/>
        <c:axId val="180202496"/>
        <c:axId val="180206592"/>
      </c:lineChart>
      <c:catAx>
        <c:axId val="180202496"/>
        <c:scaling>
          <c:orientation val="minMax"/>
        </c:scaling>
        <c:delete val="0"/>
        <c:axPos val="b"/>
        <c:numFmt formatCode="0_)" sourceLinked="1"/>
        <c:majorTickMark val="out"/>
        <c:minorTickMark val="none"/>
        <c:tickLblPos val="nextTo"/>
        <c:crossAx val="180206592"/>
        <c:crosses val="autoZero"/>
        <c:auto val="1"/>
        <c:lblAlgn val="ctr"/>
        <c:lblOffset val="100"/>
        <c:noMultiLvlLbl val="0"/>
      </c:catAx>
      <c:valAx>
        <c:axId val="180206592"/>
        <c:scaling>
          <c:orientation val="minMax"/>
        </c:scaling>
        <c:delete val="0"/>
        <c:axPos val="l"/>
        <c:majorGridlines/>
        <c:numFmt formatCode="0.00" sourceLinked="1"/>
        <c:majorTickMark val="out"/>
        <c:minorTickMark val="none"/>
        <c:tickLblPos val="nextTo"/>
        <c:crossAx val="180202496"/>
        <c:crosses val="autoZero"/>
        <c:crossBetween val="between"/>
      </c:valAx>
    </c:plotArea>
    <c:legend>
      <c:legendPos val="r"/>
      <c:layout>
        <c:manualLayout>
          <c:xMode val="edge"/>
          <c:yMode val="edge"/>
          <c:x val="0.75948600174978131"/>
          <c:y val="0.33520632837562003"/>
          <c:w val="0.22384733158355219"/>
          <c:h val="0.32021216097987809"/>
        </c:manualLayout>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 in NHH tariff (p/kWh)</a:t>
            </a:r>
          </a:p>
        </c:rich>
      </c:tx>
      <c:overlay val="0"/>
    </c:title>
    <c:autoTitleDeleted val="0"/>
    <c:plotArea>
      <c:layout>
        <c:manualLayout>
          <c:layoutTarget val="inner"/>
          <c:xMode val="edge"/>
          <c:yMode val="edge"/>
          <c:x val="0.11408573928258978"/>
          <c:y val="0.19480351414406533"/>
          <c:w val="0.69370734908136433"/>
          <c:h val="0.7537959317585311"/>
        </c:manualLayout>
      </c:layout>
      <c:barChart>
        <c:barDir val="col"/>
        <c:grouping val="clustered"/>
        <c:varyColors val="0"/>
        <c:ser>
          <c:idx val="1"/>
          <c:order val="0"/>
          <c:tx>
            <c:strRef>
              <c:f>Dem!$AF$5</c:f>
              <c:strCache>
                <c:ptCount val="1"/>
                <c:pt idx="0">
                  <c:v>July to C5 15/16</c:v>
                </c:pt>
              </c:strCache>
            </c:strRef>
          </c:tx>
          <c:spPr>
            <a:solidFill>
              <a:schemeClr val="accent1"/>
            </a:solidFill>
          </c:spPr>
          <c:invertIfNegative val="0"/>
          <c:cat>
            <c:numRef>
              <c:f>Dem!$AC$6:$AC$19</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Dem!$AF$23:$AF$36</c:f>
              <c:numCache>
                <c:formatCode>0.00</c:formatCode>
                <c:ptCount val="14"/>
                <c:pt idx="0">
                  <c:v>0.43837799999999971</c:v>
                </c:pt>
                <c:pt idx="1">
                  <c:v>0.16032100000000016</c:v>
                </c:pt>
                <c:pt idx="2">
                  <c:v>-0.27214599999999978</c:v>
                </c:pt>
                <c:pt idx="3">
                  <c:v>-1.8343999999999916E-2</c:v>
                </c:pt>
                <c:pt idx="4">
                  <c:v>3.9153999999999911E-2</c:v>
                </c:pt>
                <c:pt idx="5">
                  <c:v>0.59858399999999978</c:v>
                </c:pt>
                <c:pt idx="6">
                  <c:v>-0.10289799999999971</c:v>
                </c:pt>
                <c:pt idx="7">
                  <c:v>7.2859999999996816E-3</c:v>
                </c:pt>
                <c:pt idx="8">
                  <c:v>-7.8406000000000198E-2</c:v>
                </c:pt>
                <c:pt idx="9">
                  <c:v>0.1058589999999997</c:v>
                </c:pt>
                <c:pt idx="10">
                  <c:v>-0.10315600000000025</c:v>
                </c:pt>
                <c:pt idx="11">
                  <c:v>-9.4725999999999644E-2</c:v>
                </c:pt>
                <c:pt idx="12">
                  <c:v>-0.1060869999999996</c:v>
                </c:pt>
                <c:pt idx="13">
                  <c:v>-0.17483399999999971</c:v>
                </c:pt>
              </c:numCache>
            </c:numRef>
          </c:val>
        </c:ser>
        <c:dLbls>
          <c:showLegendKey val="0"/>
          <c:showVal val="0"/>
          <c:showCatName val="0"/>
          <c:showSerName val="0"/>
          <c:showPercent val="0"/>
          <c:showBubbleSize val="0"/>
        </c:dLbls>
        <c:gapWidth val="150"/>
        <c:axId val="180222976"/>
        <c:axId val="181166848"/>
      </c:barChart>
      <c:catAx>
        <c:axId val="180222976"/>
        <c:scaling>
          <c:orientation val="minMax"/>
        </c:scaling>
        <c:delete val="0"/>
        <c:axPos val="b"/>
        <c:numFmt formatCode="0_)" sourceLinked="1"/>
        <c:majorTickMark val="out"/>
        <c:minorTickMark val="none"/>
        <c:tickLblPos val="nextTo"/>
        <c:crossAx val="181166848"/>
        <c:crosses val="autoZero"/>
        <c:auto val="1"/>
        <c:lblAlgn val="ctr"/>
        <c:lblOffset val="100"/>
        <c:noMultiLvlLbl val="0"/>
      </c:catAx>
      <c:valAx>
        <c:axId val="181166848"/>
        <c:scaling>
          <c:orientation val="minMax"/>
        </c:scaling>
        <c:delete val="0"/>
        <c:axPos val="l"/>
        <c:majorGridlines/>
        <c:numFmt formatCode="0.00" sourceLinked="1"/>
        <c:majorTickMark val="out"/>
        <c:minorTickMark val="none"/>
        <c:tickLblPos val="nextTo"/>
        <c:crossAx val="180222976"/>
        <c:crosses val="autoZero"/>
        <c:crossBetween val="between"/>
      </c:valAx>
    </c:plotArea>
    <c:legend>
      <c:legendPos val="r"/>
      <c:layout>
        <c:manualLayout>
          <c:xMode val="edge"/>
          <c:yMode val="edge"/>
          <c:x val="0.80393044619422571"/>
          <c:y val="0.33520632837562025"/>
          <c:w val="0.17940288713910779"/>
          <c:h val="0.32021216097987842"/>
        </c:manualLayout>
      </c:layout>
      <c:overlay val="0"/>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33</xdr:col>
      <xdr:colOff>285750</xdr:colOff>
      <xdr:row>5</xdr:row>
      <xdr:rowOff>104775</xdr:rowOff>
    </xdr:from>
    <xdr:to>
      <xdr:col>40</xdr:col>
      <xdr:colOff>590550</xdr:colOff>
      <xdr:row>19</xdr:row>
      <xdr:rowOff>171450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33</xdr:col>
      <xdr:colOff>0</xdr:colOff>
      <xdr:row>21</xdr:row>
      <xdr:rowOff>0</xdr:rowOff>
    </xdr:from>
    <xdr:to>
      <xdr:col>40</xdr:col>
      <xdr:colOff>304800</xdr:colOff>
      <xdr:row>35</xdr:row>
      <xdr:rowOff>66675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18</xdr:col>
      <xdr:colOff>609599</xdr:colOff>
      <xdr:row>45</xdr:row>
      <xdr:rowOff>100012</xdr:rowOff>
    </xdr:from>
    <xdr:to>
      <xdr:col>27</xdr:col>
      <xdr:colOff>409575</xdr:colOff>
      <xdr:row>59</xdr:row>
      <xdr:rowOff>176212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9526</xdr:colOff>
      <xdr:row>5</xdr:row>
      <xdr:rowOff>19050</xdr:rowOff>
    </xdr:from>
    <xdr:to>
      <xdr:col>15</xdr:col>
      <xdr:colOff>542925</xdr:colOff>
      <xdr:row>22</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36</xdr:row>
      <xdr:rowOff>0</xdr:rowOff>
    </xdr:from>
    <xdr:to>
      <xdr:col>18</xdr:col>
      <xdr:colOff>476250</xdr:colOff>
      <xdr:row>49</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51</xdr:row>
      <xdr:rowOff>0</xdr:rowOff>
    </xdr:from>
    <xdr:to>
      <xdr:col>26</xdr:col>
      <xdr:colOff>304800</xdr:colOff>
      <xdr:row>62</xdr:row>
      <xdr:rowOff>19050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TO_Charge%20Setting/FY_2015_16/TNUoS/3%20July%20Forecast/1%20Transport%20and%20Tariff%20model/2015-16%20July%20Forecast%20Status%20Quo%2027_7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TO_Charge%20Setting/FY_2015_16/TNUoS/3%20July%20Forecast/1%20Transport%20and%20Tariff%20model/2015-16%20July%20Forecast%20Status%20Quo%2024_7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TO_Charge%20Setting/MAR/2015-16%20Tariffs/Jul%202014%20Update/MAR%20RIIO%202014-07-22%20JUL%20UPD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tuart.boyle\AppData\Local\Microsoft\Windows\Temporary%20Internet%20Files\Content.Outlook\UHIQ16B5\2014-06-11%20STC24-1%20Draft%20RIIO-T1%20Revenue%20Template%20V1%201-%20SPTL%20July%20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tuart.boyle\AppData\Local\Microsoft\Windows\Temporary%20Internet%20Files\Content.Outlook\UHIQ16B5\SHET%20STCP24-1%20Draft%20RIIO-T1%20Revenue%20Template_1807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mercial/Charging_and_Revenue/Revenue/Budget/Budget13/12%20March%202014/MAR/Offshore%202%20yr%20Tracker%20MAr%20updated%20for%20TRS%20predicto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ercial/Charging_and_Revenue/Revenue/Budget/Budget14/03%20June%2014/MAR/Offshore%202%20yr%20Tracker%20June%202006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order"/>
      <sheetName val="SparseMath"/>
      <sheetName val="DCLoadflow"/>
      <sheetName val="Frontsheet"/>
      <sheetName val="LocalAssetCharging"/>
      <sheetName val="Transport"/>
      <sheetName val="Gen Base"/>
      <sheetName val="Tariff"/>
      <sheetName val="Quarterly Update Graphs"/>
      <sheetName val="Comparison"/>
      <sheetName val="Tables"/>
      <sheetName val="Tariff Comparison"/>
    </sheetNames>
    <sheetDataSet>
      <sheetData sheetId="0" refreshError="1"/>
      <sheetData sheetId="1" refreshError="1"/>
      <sheetData sheetId="2" refreshError="1"/>
      <sheetData sheetId="3"/>
      <sheetData sheetId="4"/>
      <sheetData sheetId="5"/>
      <sheetData sheetId="6"/>
      <sheetData sheetId="7">
        <row r="7">
          <cell r="U7">
            <v>26.981422227275509</v>
          </cell>
        </row>
        <row r="8">
          <cell r="U8">
            <v>22.614519396070932</v>
          </cell>
        </row>
        <row r="9">
          <cell r="U9">
            <v>25.027580491952985</v>
          </cell>
        </row>
        <row r="10">
          <cell r="U10">
            <v>30.465419676394838</v>
          </cell>
        </row>
        <row r="11">
          <cell r="U11">
            <v>23.700879045319624</v>
          </cell>
        </row>
        <row r="12">
          <cell r="U12">
            <v>22.350962150494905</v>
          </cell>
        </row>
        <row r="13">
          <cell r="U13">
            <v>22.554919260911809</v>
          </cell>
        </row>
        <row r="14">
          <cell r="U14">
            <v>19.164715297267044</v>
          </cell>
        </row>
        <row r="15">
          <cell r="U15">
            <v>18.319670003645474</v>
          </cell>
        </row>
        <row r="16">
          <cell r="U16">
            <v>17.099610871425593</v>
          </cell>
        </row>
        <row r="17">
          <cell r="U17">
            <v>14.40477174989347</v>
          </cell>
        </row>
        <row r="18">
          <cell r="U18">
            <v>12.929526643502275</v>
          </cell>
        </row>
        <row r="19">
          <cell r="U19">
            <v>9.6712007146834473</v>
          </cell>
        </row>
        <row r="20">
          <cell r="U20">
            <v>9.0318034897039929</v>
          </cell>
        </row>
        <row r="21">
          <cell r="U21">
            <v>7.3615443624222348</v>
          </cell>
        </row>
        <row r="22">
          <cell r="U22">
            <v>5.9499714381562194</v>
          </cell>
        </row>
        <row r="23">
          <cell r="U23">
            <v>4.12211389198165</v>
          </cell>
        </row>
        <row r="24">
          <cell r="U24">
            <v>3.1739619977612503</v>
          </cell>
        </row>
        <row r="25">
          <cell r="U25">
            <v>8.4256614089344986</v>
          </cell>
        </row>
        <row r="26">
          <cell r="U26">
            <v>6.3215226727415734</v>
          </cell>
        </row>
        <row r="27">
          <cell r="U27">
            <v>3.7422057520312921</v>
          </cell>
        </row>
        <row r="28">
          <cell r="U28">
            <v>0.5110432071505473</v>
          </cell>
        </row>
        <row r="29">
          <cell r="U29">
            <v>-4.0619575618288808</v>
          </cell>
        </row>
        <row r="30">
          <cell r="U30">
            <v>0.36472268261400398</v>
          </cell>
        </row>
        <row r="31">
          <cell r="U31">
            <v>-1.2827700540583891</v>
          </cell>
        </row>
        <row r="32">
          <cell r="U32">
            <v>-3.3143966454565925</v>
          </cell>
        </row>
        <row r="33">
          <cell r="U33">
            <v>-5.3040053706181931</v>
          </cell>
        </row>
        <row r="38">
          <cell r="Z38">
            <v>19.602454999999999</v>
          </cell>
          <cell r="AA38">
            <v>2.9586589999999999</v>
          </cell>
        </row>
        <row r="39">
          <cell r="Z39">
            <v>22.838628</v>
          </cell>
          <cell r="AA39">
            <v>3.2569560000000002</v>
          </cell>
        </row>
        <row r="40">
          <cell r="Z40">
            <v>29.106235999999999</v>
          </cell>
          <cell r="AA40">
            <v>3.6301830000000002</v>
          </cell>
        </row>
        <row r="41">
          <cell r="Z41">
            <v>32.046852000000001</v>
          </cell>
          <cell r="AA41">
            <v>4.5093670000000001</v>
          </cell>
        </row>
        <row r="42">
          <cell r="Z42">
            <v>32.717894000000001</v>
          </cell>
          <cell r="AA42">
            <v>4.429214</v>
          </cell>
        </row>
        <row r="43">
          <cell r="Z43">
            <v>32.067793999999999</v>
          </cell>
          <cell r="AA43">
            <v>5.07193</v>
          </cell>
        </row>
        <row r="44">
          <cell r="Z44">
            <v>35.516489</v>
          </cell>
          <cell r="AA44">
            <v>4.7679309999999999</v>
          </cell>
        </row>
        <row r="45">
          <cell r="Z45">
            <v>36.252110999999999</v>
          </cell>
          <cell r="AA45">
            <v>5.0443210000000001</v>
          </cell>
        </row>
        <row r="46">
          <cell r="Z46">
            <v>37.439203999999997</v>
          </cell>
          <cell r="AA46">
            <v>5.0105750000000002</v>
          </cell>
        </row>
        <row r="47">
          <cell r="Z47">
            <v>34.717677000000002</v>
          </cell>
          <cell r="AA47">
            <v>4.6462009999999996</v>
          </cell>
        </row>
        <row r="48">
          <cell r="Z48">
            <v>40.180692000000001</v>
          </cell>
          <cell r="AA48">
            <v>5.3665589999999996</v>
          </cell>
        </row>
        <row r="49">
          <cell r="Z49">
            <v>42.583896000000003</v>
          </cell>
          <cell r="AA49">
            <v>5.5379550000000002</v>
          </cell>
        </row>
        <row r="50">
          <cell r="Z50">
            <v>41.361725</v>
          </cell>
          <cell r="AA50">
            <v>5.5845820000000002</v>
          </cell>
        </row>
        <row r="51">
          <cell r="Z51">
            <v>41.044007000000001</v>
          </cell>
          <cell r="AA51">
            <v>5.3339509999999999</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order"/>
      <sheetName val="SparseMath"/>
      <sheetName val="DCLoadflow"/>
      <sheetName val="Frontsheet"/>
      <sheetName val="LocalAssetCharging"/>
      <sheetName val="Transport"/>
      <sheetName val="Gen Base"/>
      <sheetName val="Tariff"/>
      <sheetName val="Quarterly Update Graphs"/>
      <sheetName val="Comparison"/>
      <sheetName val="Tables"/>
      <sheetName val="Tariff Comparison"/>
    </sheetNames>
    <sheetDataSet>
      <sheetData sheetId="3"/>
      <sheetData sheetId="4"/>
      <sheetData sheetId="5"/>
      <sheetData sheetId="6"/>
      <sheetData sheetId="7">
        <row r="38">
          <cell r="U38">
            <v>25.696746000000001</v>
          </cell>
          <cell r="Z38">
            <v>21.340803000000001</v>
          </cell>
          <cell r="AA38">
            <v>3.2213319999999999</v>
          </cell>
        </row>
        <row r="39">
          <cell r="U39">
            <v>21.329843</v>
          </cell>
          <cell r="Z39">
            <v>24.576975999999998</v>
          </cell>
          <cell r="AA39">
            <v>3.5049630000000001</v>
          </cell>
        </row>
        <row r="40">
          <cell r="U40">
            <v>23.742903999999999</v>
          </cell>
          <cell r="Z40">
            <v>30.844584000000001</v>
          </cell>
          <cell r="AA40">
            <v>3.8468420000000001</v>
          </cell>
        </row>
        <row r="41">
          <cell r="U41">
            <v>29.180743</v>
          </cell>
          <cell r="Z41">
            <v>33.785200000000003</v>
          </cell>
          <cell r="AA41">
            <v>4.7540209999999998</v>
          </cell>
        </row>
        <row r="42">
          <cell r="U42">
            <v>22.416202999999999</v>
          </cell>
          <cell r="Z42">
            <v>34.456242000000003</v>
          </cell>
          <cell r="AA42">
            <v>4.6645320000000003</v>
          </cell>
        </row>
        <row r="43">
          <cell r="U43">
            <v>21.066286000000002</v>
          </cell>
          <cell r="Z43">
            <v>33.806142000000001</v>
          </cell>
          <cell r="AA43">
            <v>5.3471169999999999</v>
          </cell>
        </row>
        <row r="44">
          <cell r="U44">
            <v>21.270243000000001</v>
          </cell>
          <cell r="Z44">
            <v>37.254837000000002</v>
          </cell>
          <cell r="AA44">
            <v>5.0012740000000004</v>
          </cell>
        </row>
        <row r="45">
          <cell r="U45">
            <v>17.880039</v>
          </cell>
          <cell r="Z45">
            <v>37.990459000000001</v>
          </cell>
          <cell r="AA45">
            <v>5.2862299999999998</v>
          </cell>
        </row>
        <row r="46">
          <cell r="U46">
            <v>17.034994000000001</v>
          </cell>
          <cell r="Z46">
            <v>39.177551999999999</v>
          </cell>
          <cell r="AA46">
            <v>5.2431970000000003</v>
          </cell>
        </row>
        <row r="47">
          <cell r="U47">
            <v>15.814933999999999</v>
          </cell>
          <cell r="Z47">
            <v>36.456024999999997</v>
          </cell>
          <cell r="AA47">
            <v>4.8788140000000002</v>
          </cell>
        </row>
        <row r="48">
          <cell r="U48">
            <v>13.120094999999999</v>
          </cell>
          <cell r="Z48">
            <v>41.919040000000003</v>
          </cell>
          <cell r="AA48">
            <v>5.5987090000000004</v>
          </cell>
        </row>
        <row r="49">
          <cell r="U49">
            <v>11.64485</v>
          </cell>
          <cell r="Z49">
            <v>44.322243999999998</v>
          </cell>
          <cell r="AA49">
            <v>5.7639740000000002</v>
          </cell>
        </row>
        <row r="50">
          <cell r="U50">
            <v>8.3865239999999996</v>
          </cell>
          <cell r="Z50">
            <v>43.100073000000002</v>
          </cell>
          <cell r="AA50">
            <v>5.8192789999999999</v>
          </cell>
        </row>
        <row r="51">
          <cell r="U51">
            <v>7.7471269999999999</v>
          </cell>
          <cell r="Z51">
            <v>42.782355000000003</v>
          </cell>
          <cell r="AA51">
            <v>5.5598080000000003</v>
          </cell>
        </row>
        <row r="52">
          <cell r="U52">
            <v>6.0768680000000002</v>
          </cell>
        </row>
        <row r="53">
          <cell r="U53">
            <v>4.6652950000000004</v>
          </cell>
        </row>
        <row r="54">
          <cell r="U54">
            <v>2.837437</v>
          </cell>
        </row>
        <row r="55">
          <cell r="U55">
            <v>1.889286</v>
          </cell>
        </row>
        <row r="56">
          <cell r="U56">
            <v>7.1409849999999997</v>
          </cell>
        </row>
        <row r="57">
          <cell r="U57">
            <v>5.0368459999999997</v>
          </cell>
        </row>
        <row r="58">
          <cell r="U58">
            <v>2.4575290000000001</v>
          </cell>
        </row>
        <row r="59">
          <cell r="U59">
            <v>-0.77363300000000002</v>
          </cell>
        </row>
        <row r="60">
          <cell r="U60">
            <v>-5.3466339999999999</v>
          </cell>
        </row>
        <row r="61">
          <cell r="U61">
            <v>-0.91995400000000005</v>
          </cell>
        </row>
        <row r="62">
          <cell r="U62">
            <v>-2.5674459999999999</v>
          </cell>
        </row>
        <row r="63">
          <cell r="U63">
            <v>-4.5990729999999997</v>
          </cell>
        </row>
        <row r="64">
          <cell r="U64">
            <v>-6.5886820000000004</v>
          </cell>
        </row>
      </sheetData>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Assumptions"/>
      <sheetName val="Reconcilation"/>
      <sheetName val="Key"/>
      <sheetName val="Input_State"/>
      <sheetName val="Locking"/>
      <sheetName val="Summary"/>
      <sheetName val="TNUoS Revenues"/>
      <sheetName val="1.TO"/>
      <sheetName val="RPIF"/>
      <sheetName val="RPIA"/>
      <sheetName val="GRPIF"/>
      <sheetName val="2.BR"/>
      <sheetName val="2.PT"/>
      <sheetName val="2.OIP"/>
      <sheetName val="2.NIA"/>
      <sheetName val="2.NICF"/>
      <sheetName val="2.TIRG"/>
      <sheetName val="2.DIS"/>
      <sheetName val="2.TS"/>
      <sheetName val="2.K"/>
      <sheetName val="3.TRU"/>
      <sheetName val="3.RB"/>
      <sheetName val="3.LF"/>
      <sheetName val="3.TPD"/>
      <sheetName val="3.ITC"/>
      <sheetName val="3.TSP"/>
      <sheetName val="3.TSH"/>
      <sheetName val="3.RI"/>
      <sheetName val="3.SSO"/>
      <sheetName val="3.SFI"/>
      <sheetName val="3.EDR"/>
      <sheetName val="3.I"/>
      <sheetName val="4.REV"/>
      <sheetName val="4.PVF"/>
      <sheetName val="4.SSS"/>
      <sheetName val="4.CTE"/>
      <sheetName val="4.PTIS"/>
      <sheetName val="5.IPTIRG"/>
      <sheetName val="5.FTIRG"/>
      <sheetName val="5.ETIRG"/>
      <sheetName val="5.ATIRG"/>
    </sheetNames>
    <sheetDataSet>
      <sheetData sheetId="0"/>
      <sheetData sheetId="1"/>
      <sheetData sheetId="2"/>
      <sheetData sheetId="3"/>
      <sheetData sheetId="4"/>
      <sheetData sheetId="5"/>
      <sheetData sheetId="6">
        <row r="14">
          <cell r="P14">
            <v>43.3</v>
          </cell>
          <cell r="Q14">
            <v>46.954162359999998</v>
          </cell>
          <cell r="R14">
            <v>46.954162359999998</v>
          </cell>
        </row>
      </sheetData>
      <sheetData sheetId="7">
        <row r="11">
          <cell r="R11">
            <v>2612.3525782786633</v>
          </cell>
        </row>
      </sheetData>
      <sheetData sheetId="8">
        <row r="32">
          <cell r="P32">
            <v>6.1096035060000053</v>
          </cell>
          <cell r="Q32">
            <v>10.915977512381877</v>
          </cell>
          <cell r="R32">
            <v>10.734296322778736</v>
          </cell>
        </row>
        <row r="36">
          <cell r="P36">
            <v>0</v>
          </cell>
          <cell r="Q36">
            <v>17.849214</v>
          </cell>
          <cell r="R36">
            <v>16.664400000000001</v>
          </cell>
        </row>
        <row r="42">
          <cell r="P42">
            <v>15.992450216000002</v>
          </cell>
          <cell r="Q42">
            <v>15.997326508799999</v>
          </cell>
          <cell r="R42">
            <v>15.798167206399999</v>
          </cell>
        </row>
        <row r="47">
          <cell r="P47">
            <v>-1.5721460552370914</v>
          </cell>
          <cell r="Q47">
            <v>3.3882984233646098</v>
          </cell>
          <cell r="R47">
            <v>0</v>
          </cell>
        </row>
        <row r="59">
          <cell r="P59">
            <v>-0.38250000000000001</v>
          </cell>
          <cell r="Q59">
            <v>-1.3362975400000001</v>
          </cell>
          <cell r="R59">
            <v>0</v>
          </cell>
        </row>
        <row r="75">
          <cell r="P75">
            <v>2.6897980800000174</v>
          </cell>
          <cell r="R75">
            <v>-56.430143713915285</v>
          </cell>
        </row>
      </sheetData>
      <sheetData sheetId="9"/>
      <sheetData sheetId="10"/>
      <sheetData sheetId="11"/>
      <sheetData sheetId="12">
        <row r="13">
          <cell r="P13">
            <v>1342.2809999999999</v>
          </cell>
          <cell r="Q13">
            <v>1443.829</v>
          </cell>
          <cell r="R13">
            <v>1475.5930000000001</v>
          </cell>
        </row>
        <row r="18">
          <cell r="Q18">
            <v>-5.5</v>
          </cell>
          <cell r="R18">
            <v>-100</v>
          </cell>
        </row>
        <row r="29">
          <cell r="Q29">
            <v>-0.49420577893597345</v>
          </cell>
          <cell r="R29">
            <v>4.7185352974950332</v>
          </cell>
        </row>
      </sheetData>
      <sheetData sheetId="13">
        <row r="16">
          <cell r="R16">
            <v>1.2434203947268254</v>
          </cell>
        </row>
        <row r="20">
          <cell r="R20">
            <v>2.033520231158092</v>
          </cell>
        </row>
        <row r="23">
          <cell r="Q23">
            <v>0.14395339862662926</v>
          </cell>
          <cell r="R23">
            <v>1.2415646242496929E-2</v>
          </cell>
        </row>
        <row r="26">
          <cell r="R26">
            <v>3.8464256453252252</v>
          </cell>
        </row>
        <row r="32">
          <cell r="P32">
            <v>2.5662115399999998</v>
          </cell>
          <cell r="Q32">
            <v>0</v>
          </cell>
          <cell r="R32">
            <v>0</v>
          </cell>
        </row>
        <row r="46">
          <cell r="P46">
            <v>271.27374789999999</v>
          </cell>
          <cell r="Q46">
            <v>312.179148</v>
          </cell>
        </row>
        <row r="50">
          <cell r="P50">
            <v>172.45986191999998</v>
          </cell>
          <cell r="Q50">
            <v>213.95951766583201</v>
          </cell>
        </row>
        <row r="54">
          <cell r="P54">
            <v>105.42911884999999</v>
          </cell>
          <cell r="Q54">
            <v>218.38037349491276</v>
          </cell>
        </row>
        <row r="68">
          <cell r="P68">
            <v>0.58614454000000005</v>
          </cell>
          <cell r="Q68">
            <v>0.43733608355648018</v>
          </cell>
          <cell r="R68">
            <v>0.44798914231471693</v>
          </cell>
        </row>
      </sheetData>
      <sheetData sheetId="14">
        <row r="16">
          <cell r="P16">
            <v>12.431056749367089</v>
          </cell>
          <cell r="R16">
            <v>2.3764787226060062</v>
          </cell>
        </row>
        <row r="19">
          <cell r="R19">
            <v>6.153476518398513</v>
          </cell>
        </row>
        <row r="25">
          <cell r="R25">
            <v>2.9787567793713867</v>
          </cell>
        </row>
        <row r="32">
          <cell r="R32">
            <v>0</v>
          </cell>
        </row>
      </sheetData>
      <sheetData sheetId="15"/>
      <sheetData sheetId="16"/>
      <sheetData sheetId="17"/>
      <sheetData sheetId="18"/>
      <sheetData sheetId="19"/>
      <sheetData sheetId="20">
        <row r="11">
          <cell r="Q11">
            <v>2089.5655309200001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
      <sheetName val="SPT"/>
      <sheetName val="SHETL"/>
      <sheetName val="OFTO"/>
    </sheetNames>
    <sheetDataSet>
      <sheetData sheetId="0">
        <row r="6">
          <cell r="F6">
            <v>251.73333333333301</v>
          </cell>
          <cell r="G6">
            <v>0</v>
          </cell>
          <cell r="H6">
            <v>0</v>
          </cell>
        </row>
        <row r="7">
          <cell r="F7">
            <v>1.1666890673736021</v>
          </cell>
          <cell r="G7">
            <v>0</v>
          </cell>
          <cell r="H7">
            <v>0</v>
          </cell>
        </row>
        <row r="8">
          <cell r="F8">
            <v>5.0000000000000001E-3</v>
          </cell>
          <cell r="G8">
            <v>5.0000000000000001E-3</v>
          </cell>
          <cell r="H8">
            <v>5.0000000000000001E-3</v>
          </cell>
        </row>
        <row r="15">
          <cell r="F15">
            <v>1.163</v>
          </cell>
          <cell r="G15">
            <v>1.2051000000000001</v>
          </cell>
          <cell r="H15">
            <v>1.2343999999999999</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
      <sheetName val="SPT"/>
      <sheetName val="SHET"/>
      <sheetName val="OFTO"/>
    </sheetNames>
    <sheetDataSet>
      <sheetData sheetId="0">
        <row r="6">
          <cell r="F6">
            <v>251.73333333333301</v>
          </cell>
          <cell r="G6">
            <v>0</v>
          </cell>
          <cell r="H6">
            <v>0</v>
          </cell>
        </row>
        <row r="7">
          <cell r="F7">
            <v>1.1666890673736021</v>
          </cell>
          <cell r="G7">
            <v>0</v>
          </cell>
          <cell r="H7">
            <v>0</v>
          </cell>
        </row>
        <row r="8">
          <cell r="F8">
            <v>5.0000000000000001E-3</v>
          </cell>
        </row>
        <row r="15">
          <cell r="F15">
            <v>1.163</v>
          </cell>
          <cell r="G15">
            <v>1.2051000000000001</v>
          </cell>
          <cell r="H15">
            <v>1.2343999999999999</v>
          </cell>
        </row>
      </sheetData>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Table"/>
      <sheetName val="15_16 Tariffs"/>
      <sheetName val="14_15 Tariffs"/>
      <sheetName val="13_14 Tariffs"/>
      <sheetName val="RPI"/>
      <sheetName val="Future years"/>
      <sheetName val="OFTOt"/>
      <sheetName val="OFTOt 2012_13 Central View"/>
      <sheetName val="West of Duddon Sands"/>
      <sheetName val="Humber Gateway"/>
      <sheetName val="Lincs"/>
      <sheetName val="Gwynt y Mor"/>
      <sheetName val="Thanet"/>
      <sheetName val="Westermost Rough"/>
      <sheetName val="London Array"/>
      <sheetName val="Greater Gabbard"/>
      <sheetName val="Sheringham"/>
      <sheetName val="Sheet1"/>
    </sheetNames>
    <sheetDataSet>
      <sheetData sheetId="0">
        <row r="34">
          <cell r="B34" t="str">
            <v>Barrow</v>
          </cell>
          <cell r="C34">
            <v>441279.0573017546</v>
          </cell>
          <cell r="D34">
            <v>441279.0573017546</v>
          </cell>
          <cell r="E34">
            <v>441279.0573017546</v>
          </cell>
          <cell r="F34">
            <v>441279.0573017546</v>
          </cell>
          <cell r="G34">
            <v>441279.0573017546</v>
          </cell>
          <cell r="H34">
            <v>441279.0573017546</v>
          </cell>
          <cell r="I34">
            <v>441279.0573017546</v>
          </cell>
          <cell r="J34">
            <v>441279.0573017546</v>
          </cell>
          <cell r="K34">
            <v>441279.0573017546</v>
          </cell>
          <cell r="L34">
            <v>441279.0573017546</v>
          </cell>
          <cell r="M34">
            <v>441279.0573017546</v>
          </cell>
          <cell r="N34">
            <v>441279.0573017546</v>
          </cell>
          <cell r="O34">
            <v>5295348.6876210552</v>
          </cell>
        </row>
        <row r="35">
          <cell r="B35" t="str">
            <v>Gunfleet</v>
          </cell>
          <cell r="C35">
            <v>553430.93835731433</v>
          </cell>
          <cell r="D35">
            <v>553430.93835731433</v>
          </cell>
          <cell r="E35">
            <v>553430.93835731433</v>
          </cell>
          <cell r="F35">
            <v>553430.93835731433</v>
          </cell>
          <cell r="G35">
            <v>553430.93835731433</v>
          </cell>
          <cell r="H35">
            <v>553430.93835731433</v>
          </cell>
          <cell r="I35">
            <v>553430.93835731433</v>
          </cell>
          <cell r="J35">
            <v>553430.93835731433</v>
          </cell>
          <cell r="K35">
            <v>553430.93835731433</v>
          </cell>
          <cell r="L35">
            <v>553430.93835731433</v>
          </cell>
          <cell r="M35">
            <v>553430.93835731433</v>
          </cell>
          <cell r="N35">
            <v>553430.93835731433</v>
          </cell>
          <cell r="O35">
            <v>6641171.2602877701</v>
          </cell>
        </row>
        <row r="36">
          <cell r="B36" t="str">
            <v>Walney 1</v>
          </cell>
          <cell r="C36">
            <v>1010281.067168804</v>
          </cell>
          <cell r="D36">
            <v>1010281.067168804</v>
          </cell>
          <cell r="E36">
            <v>1010281.067168804</v>
          </cell>
          <cell r="F36">
            <v>1010281.067168804</v>
          </cell>
          <cell r="G36">
            <v>1010281.067168804</v>
          </cell>
          <cell r="H36">
            <v>1010281.067168804</v>
          </cell>
          <cell r="I36">
            <v>1010281.067168804</v>
          </cell>
          <cell r="J36">
            <v>1010281.067168804</v>
          </cell>
          <cell r="K36">
            <v>1010281.067168804</v>
          </cell>
          <cell r="L36">
            <v>1010281.067168804</v>
          </cell>
          <cell r="M36">
            <v>1010281.067168804</v>
          </cell>
          <cell r="N36">
            <v>1010281.067168804</v>
          </cell>
          <cell r="O36">
            <v>12123372.806025648</v>
          </cell>
        </row>
        <row r="37">
          <cell r="B37" t="str">
            <v>Thanet</v>
          </cell>
          <cell r="C37">
            <v>0</v>
          </cell>
          <cell r="D37">
            <v>0</v>
          </cell>
          <cell r="E37">
            <v>0</v>
          </cell>
          <cell r="F37">
            <v>0</v>
          </cell>
          <cell r="G37">
            <v>0</v>
          </cell>
          <cell r="H37">
            <v>0</v>
          </cell>
          <cell r="I37">
            <v>0</v>
          </cell>
          <cell r="J37">
            <v>0</v>
          </cell>
          <cell r="K37">
            <v>0</v>
          </cell>
          <cell r="L37">
            <v>0</v>
          </cell>
          <cell r="M37">
            <v>0</v>
          </cell>
          <cell r="N37">
            <v>0</v>
          </cell>
          <cell r="O37">
            <v>0</v>
          </cell>
        </row>
        <row r="38">
          <cell r="B38" t="str">
            <v>Robin Rigg</v>
          </cell>
          <cell r="C38">
            <v>623634.94377941149</v>
          </cell>
          <cell r="D38">
            <v>623634.94377941149</v>
          </cell>
          <cell r="E38">
            <v>623634.94377941149</v>
          </cell>
          <cell r="F38">
            <v>623634.94377941149</v>
          </cell>
          <cell r="G38">
            <v>623634.94377941149</v>
          </cell>
          <cell r="H38">
            <v>623634.94377941149</v>
          </cell>
          <cell r="I38">
            <v>623634.94377941149</v>
          </cell>
          <cell r="J38">
            <v>623634.94377941149</v>
          </cell>
          <cell r="K38">
            <v>623634.94377941149</v>
          </cell>
          <cell r="L38">
            <v>623634.94377941149</v>
          </cell>
          <cell r="M38">
            <v>623634.94377941149</v>
          </cell>
          <cell r="N38">
            <v>623634.94377941149</v>
          </cell>
          <cell r="O38">
            <v>7483619.3253529398</v>
          </cell>
        </row>
        <row r="39">
          <cell r="B39" t="str">
            <v>Walney 2</v>
          </cell>
          <cell r="C39">
            <v>1052341.8343038529</v>
          </cell>
          <cell r="D39">
            <v>1052341.8343038529</v>
          </cell>
          <cell r="E39">
            <v>1052341.8343038529</v>
          </cell>
          <cell r="F39">
            <v>1052341.8343038529</v>
          </cell>
          <cell r="G39">
            <v>1052341.8343038529</v>
          </cell>
          <cell r="H39">
            <v>1052341.8343038529</v>
          </cell>
          <cell r="I39">
            <v>1052341.8343038529</v>
          </cell>
          <cell r="J39">
            <v>1052341.8343038529</v>
          </cell>
          <cell r="K39">
            <v>1052341.8343038529</v>
          </cell>
          <cell r="L39">
            <v>1052341.8343038529</v>
          </cell>
          <cell r="M39">
            <v>1052341.8343038529</v>
          </cell>
          <cell r="N39">
            <v>1052341.8343038529</v>
          </cell>
          <cell r="O39">
            <v>12628102.011646232</v>
          </cell>
        </row>
        <row r="40">
          <cell r="B40" t="str">
            <v>Sheringham Shoal</v>
          </cell>
          <cell r="C40">
            <v>0</v>
          </cell>
          <cell r="D40">
            <v>0</v>
          </cell>
          <cell r="E40">
            <v>0</v>
          </cell>
          <cell r="F40">
            <v>3346475.2649509469</v>
          </cell>
          <cell r="G40">
            <v>1533595.2649509469</v>
          </cell>
          <cell r="H40">
            <v>1533595.2649509469</v>
          </cell>
          <cell r="I40">
            <v>1533595.2649509469</v>
          </cell>
          <cell r="J40">
            <v>1533595.2649509469</v>
          </cell>
          <cell r="K40">
            <v>1533595.2649509469</v>
          </cell>
          <cell r="L40">
            <v>1533595.2649509469</v>
          </cell>
          <cell r="M40">
            <v>1533595.2649509469</v>
          </cell>
          <cell r="N40">
            <v>1533595.2649509469</v>
          </cell>
          <cell r="O40">
            <v>15615237.384558517</v>
          </cell>
        </row>
        <row r="41">
          <cell r="B41" t="str">
            <v>Ormonde</v>
          </cell>
          <cell r="C41">
            <v>935928.19806976849</v>
          </cell>
          <cell r="D41">
            <v>935928.19806976849</v>
          </cell>
          <cell r="E41">
            <v>935928.19806976849</v>
          </cell>
          <cell r="F41">
            <v>935928.19806976849</v>
          </cell>
          <cell r="G41">
            <v>935928.19806976849</v>
          </cell>
          <cell r="H41">
            <v>935928.19806976849</v>
          </cell>
          <cell r="I41">
            <v>935928.19806976849</v>
          </cell>
          <cell r="J41">
            <v>935928.19806976849</v>
          </cell>
          <cell r="K41">
            <v>935928.19806976849</v>
          </cell>
          <cell r="L41">
            <v>935928.19806976849</v>
          </cell>
          <cell r="M41">
            <v>935928.19806976849</v>
          </cell>
          <cell r="N41">
            <v>935928.19806976849</v>
          </cell>
          <cell r="O41">
            <v>11231138.376837218</v>
          </cell>
        </row>
        <row r="42">
          <cell r="B42" t="str">
            <v>Greater Gabbard</v>
          </cell>
          <cell r="C42">
            <v>0</v>
          </cell>
          <cell r="D42">
            <v>0</v>
          </cell>
          <cell r="E42">
            <v>0</v>
          </cell>
          <cell r="F42">
            <v>0</v>
          </cell>
          <cell r="G42">
            <v>0</v>
          </cell>
          <cell r="H42">
            <v>0</v>
          </cell>
          <cell r="I42">
            <v>0</v>
          </cell>
          <cell r="J42">
            <v>4608545.2786516082</v>
          </cell>
          <cell r="K42">
            <v>1702857.7686516084</v>
          </cell>
          <cell r="L42">
            <v>1702857.7686516084</v>
          </cell>
          <cell r="M42">
            <v>1702857.7686516084</v>
          </cell>
          <cell r="N42">
            <v>1702857.7686516084</v>
          </cell>
          <cell r="O42">
            <v>11419976.353258042</v>
          </cell>
        </row>
        <row r="43">
          <cell r="B43" t="str">
            <v>London Array</v>
          </cell>
          <cell r="C43">
            <v>0</v>
          </cell>
          <cell r="D43">
            <v>0</v>
          </cell>
          <cell r="E43">
            <v>0</v>
          </cell>
          <cell r="F43">
            <v>0</v>
          </cell>
          <cell r="G43">
            <v>0</v>
          </cell>
          <cell r="H43">
            <v>6713195.8124709111</v>
          </cell>
          <cell r="I43">
            <v>2712992.8124709106</v>
          </cell>
          <cell r="J43">
            <v>2712992.8124709106</v>
          </cell>
          <cell r="K43">
            <v>2712992.8124709106</v>
          </cell>
          <cell r="L43">
            <v>2712992.8124709106</v>
          </cell>
          <cell r="M43">
            <v>2712992.8124709106</v>
          </cell>
          <cell r="N43">
            <v>2712992.8124709106</v>
          </cell>
          <cell r="O43">
            <v>22991152.687296372</v>
          </cell>
        </row>
        <row r="44">
          <cell r="B44" t="str">
            <v>Lincs</v>
          </cell>
          <cell r="C44">
            <v>0</v>
          </cell>
          <cell r="D44">
            <v>0</v>
          </cell>
          <cell r="E44">
            <v>0</v>
          </cell>
          <cell r="F44">
            <v>0</v>
          </cell>
          <cell r="G44">
            <v>0</v>
          </cell>
          <cell r="H44">
            <v>0</v>
          </cell>
          <cell r="I44">
            <v>0</v>
          </cell>
          <cell r="J44">
            <v>0</v>
          </cell>
          <cell r="K44">
            <v>0</v>
          </cell>
          <cell r="L44">
            <v>0</v>
          </cell>
          <cell r="M44">
            <v>0</v>
          </cell>
          <cell r="N44">
            <v>0</v>
          </cell>
          <cell r="O44">
            <v>0</v>
          </cell>
        </row>
        <row r="45">
          <cell r="B45" t="str">
            <v>Humber Gateway</v>
          </cell>
          <cell r="C45">
            <v>0</v>
          </cell>
          <cell r="D45">
            <v>0</v>
          </cell>
          <cell r="E45">
            <v>0</v>
          </cell>
          <cell r="F45">
            <v>0</v>
          </cell>
          <cell r="G45">
            <v>0</v>
          </cell>
          <cell r="H45">
            <v>0</v>
          </cell>
          <cell r="I45">
            <v>0</v>
          </cell>
          <cell r="J45">
            <v>0</v>
          </cell>
          <cell r="K45">
            <v>0</v>
          </cell>
          <cell r="L45">
            <v>0</v>
          </cell>
          <cell r="M45">
            <v>0</v>
          </cell>
          <cell r="N45">
            <v>0</v>
          </cell>
          <cell r="O45">
            <v>0</v>
          </cell>
        </row>
        <row r="46">
          <cell r="B46" t="str">
            <v>West of Duddon Sands</v>
          </cell>
          <cell r="C46">
            <v>0</v>
          </cell>
          <cell r="D46">
            <v>0</v>
          </cell>
          <cell r="E46">
            <v>0</v>
          </cell>
          <cell r="F46">
            <v>0</v>
          </cell>
          <cell r="G46">
            <v>0</v>
          </cell>
          <cell r="H46">
            <v>0</v>
          </cell>
          <cell r="I46">
            <v>0</v>
          </cell>
          <cell r="J46">
            <v>0</v>
          </cell>
          <cell r="K46">
            <v>0</v>
          </cell>
          <cell r="L46">
            <v>0</v>
          </cell>
          <cell r="M46">
            <v>0</v>
          </cell>
          <cell r="N46">
            <v>0</v>
          </cell>
          <cell r="O46">
            <v>0</v>
          </cell>
        </row>
        <row r="47">
          <cell r="B47" t="str">
            <v>Gwynt y mor</v>
          </cell>
          <cell r="C47">
            <v>0</v>
          </cell>
          <cell r="D47">
            <v>0</v>
          </cell>
          <cell r="E47">
            <v>0</v>
          </cell>
          <cell r="F47">
            <v>0</v>
          </cell>
          <cell r="G47">
            <v>0</v>
          </cell>
          <cell r="H47">
            <v>0</v>
          </cell>
          <cell r="I47">
            <v>0</v>
          </cell>
          <cell r="J47">
            <v>0</v>
          </cell>
          <cell r="K47">
            <v>0</v>
          </cell>
          <cell r="L47">
            <v>0</v>
          </cell>
          <cell r="M47">
            <v>0</v>
          </cell>
          <cell r="N47">
            <v>0</v>
          </cell>
          <cell r="O47">
            <v>0</v>
          </cell>
        </row>
        <row r="48">
          <cell r="B48" t="str">
            <v>Total</v>
          </cell>
          <cell r="C48">
            <v>4616896.0389809068</v>
          </cell>
          <cell r="D48">
            <v>4616896.0389809068</v>
          </cell>
          <cell r="E48">
            <v>4616896.0389809068</v>
          </cell>
          <cell r="F48">
            <v>7963371.3039318528</v>
          </cell>
          <cell r="G48">
            <v>6150491.3039318528</v>
          </cell>
          <cell r="H48">
            <v>12863687.116402764</v>
          </cell>
          <cell r="I48">
            <v>8863484.1164027639</v>
          </cell>
          <cell r="J48">
            <v>13472029.395054372</v>
          </cell>
          <cell r="K48">
            <v>10566341.885054372</v>
          </cell>
          <cell r="L48">
            <v>10566341.885054372</v>
          </cell>
          <cell r="M48">
            <v>10566341.885054372</v>
          </cell>
          <cell r="N48">
            <v>10566341.885054372</v>
          </cell>
          <cell r="O48">
            <v>105429118.89288381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Output Table"/>
      <sheetName val="15_16 Tariffs"/>
      <sheetName val="14_15 Tariffs"/>
      <sheetName val="13_14 Tariffs"/>
      <sheetName val="RPI"/>
      <sheetName val="Future years"/>
      <sheetName val="OFTOt"/>
      <sheetName val="Charge Setting 1415"/>
      <sheetName val="OFTOt 2012_13 Central View"/>
      <sheetName val="West of Duddon Sands"/>
      <sheetName val="Humber Gateway"/>
      <sheetName val="Lincs"/>
      <sheetName val="Gwynt y Mor"/>
      <sheetName val="Thanet"/>
      <sheetName val="Westermost Rough"/>
      <sheetName val="London Array"/>
      <sheetName val="Greater Gabbard"/>
      <sheetName val="Sheringham"/>
    </sheetNames>
    <sheetDataSet>
      <sheetData sheetId="0"/>
      <sheetData sheetId="1">
        <row r="34">
          <cell r="B34" t="str">
            <v>Barrow</v>
          </cell>
          <cell r="C34">
            <v>456329.03225292329</v>
          </cell>
          <cell r="D34">
            <v>456329.03225292329</v>
          </cell>
          <cell r="E34">
            <v>456329.03225292329</v>
          </cell>
          <cell r="F34">
            <v>456329.03225292329</v>
          </cell>
          <cell r="G34">
            <v>456329.03225292329</v>
          </cell>
          <cell r="H34">
            <v>456329.03225292329</v>
          </cell>
          <cell r="I34">
            <v>456329.03225292329</v>
          </cell>
          <cell r="J34">
            <v>456329.03225292329</v>
          </cell>
          <cell r="K34">
            <v>456329.03225292329</v>
          </cell>
          <cell r="L34">
            <v>456329.03225292329</v>
          </cell>
          <cell r="M34">
            <v>456329.03225292329</v>
          </cell>
          <cell r="N34">
            <v>456329.03225292329</v>
          </cell>
          <cell r="O34">
            <v>5475948.3870350793</v>
          </cell>
        </row>
        <row r="35">
          <cell r="B35" t="str">
            <v>Gunfleet</v>
          </cell>
          <cell r="C35">
            <v>571096.03521582752</v>
          </cell>
          <cell r="D35">
            <v>571096.03521582752</v>
          </cell>
          <cell r="E35">
            <v>571096.03521582752</v>
          </cell>
          <cell r="F35">
            <v>571096.03521582752</v>
          </cell>
          <cell r="G35">
            <v>571096.03521582752</v>
          </cell>
          <cell r="H35">
            <v>571096.03521582752</v>
          </cell>
          <cell r="I35">
            <v>571096.03521582752</v>
          </cell>
          <cell r="J35">
            <v>571096.03521582752</v>
          </cell>
          <cell r="K35">
            <v>571096.03521582752</v>
          </cell>
          <cell r="L35">
            <v>571096.03521582752</v>
          </cell>
          <cell r="M35">
            <v>571096.03521582752</v>
          </cell>
          <cell r="N35">
            <v>571096.03521582752</v>
          </cell>
          <cell r="O35">
            <v>6853152.4225899307</v>
          </cell>
        </row>
        <row r="36">
          <cell r="B36" t="str">
            <v>Walney 1</v>
          </cell>
          <cell r="C36">
            <v>1040921.6255252798</v>
          </cell>
          <cell r="D36">
            <v>1040921.6255252798</v>
          </cell>
          <cell r="E36">
            <v>1040921.6255252798</v>
          </cell>
          <cell r="F36">
            <v>1040921.6255252798</v>
          </cell>
          <cell r="G36">
            <v>1040921.6255252798</v>
          </cell>
          <cell r="H36">
            <v>1040921.6255252798</v>
          </cell>
          <cell r="I36">
            <v>1040921.6255252798</v>
          </cell>
          <cell r="J36">
            <v>1040921.6255252798</v>
          </cell>
          <cell r="K36">
            <v>1040921.6255252798</v>
          </cell>
          <cell r="L36">
            <v>1040921.6255252798</v>
          </cell>
          <cell r="M36">
            <v>1040921.6255252798</v>
          </cell>
          <cell r="N36">
            <v>1040921.6255252798</v>
          </cell>
          <cell r="O36">
            <v>12491059.506303355</v>
          </cell>
        </row>
        <row r="37">
          <cell r="B37" t="str">
            <v>Thanet</v>
          </cell>
          <cell r="C37">
            <v>0</v>
          </cell>
          <cell r="D37">
            <v>0</v>
          </cell>
          <cell r="E37">
            <v>0</v>
          </cell>
          <cell r="F37">
            <v>0</v>
          </cell>
          <cell r="G37">
            <v>0</v>
          </cell>
          <cell r="H37">
            <v>0</v>
          </cell>
          <cell r="I37">
            <v>3720125.8019720921</v>
          </cell>
          <cell r="J37">
            <v>1720125.8019720921</v>
          </cell>
          <cell r="K37">
            <v>1720125.8019720921</v>
          </cell>
          <cell r="L37">
            <v>1720125.8019720921</v>
          </cell>
          <cell r="M37">
            <v>1720125.8019720921</v>
          </cell>
          <cell r="N37">
            <v>1720125.8019720921</v>
          </cell>
          <cell r="O37">
            <v>12320754.811832551</v>
          </cell>
        </row>
        <row r="38">
          <cell r="B38" t="str">
            <v>Robin Rigg</v>
          </cell>
          <cell r="C38">
            <v>642456.00537464605</v>
          </cell>
          <cell r="D38">
            <v>642456.00537464605</v>
          </cell>
          <cell r="E38">
            <v>642456.00537464605</v>
          </cell>
          <cell r="F38">
            <v>642456.00537464605</v>
          </cell>
          <cell r="G38">
            <v>642456.00537464605</v>
          </cell>
          <cell r="H38">
            <v>642456.00537464605</v>
          </cell>
          <cell r="I38">
            <v>642456.00537464605</v>
          </cell>
          <cell r="J38">
            <v>642456.00537464605</v>
          </cell>
          <cell r="K38">
            <v>642456.00537464605</v>
          </cell>
          <cell r="L38">
            <v>642456.00537464605</v>
          </cell>
          <cell r="M38">
            <v>642456.00537464605</v>
          </cell>
          <cell r="N38">
            <v>642456.00537464605</v>
          </cell>
          <cell r="O38">
            <v>7709472.0644957507</v>
          </cell>
        </row>
        <row r="39">
          <cell r="B39" t="str">
            <v>Walney 2</v>
          </cell>
          <cell r="C39">
            <v>1077246.7275474386</v>
          </cell>
          <cell r="D39">
            <v>1077246.7275474386</v>
          </cell>
          <cell r="E39">
            <v>1077246.7275474386</v>
          </cell>
          <cell r="F39">
            <v>1077246.7275474386</v>
          </cell>
          <cell r="G39">
            <v>1077246.7275474386</v>
          </cell>
          <cell r="H39">
            <v>1077246.7275474386</v>
          </cell>
          <cell r="I39">
            <v>1077246.7275474386</v>
          </cell>
          <cell r="J39">
            <v>1077246.7275474386</v>
          </cell>
          <cell r="K39">
            <v>1077246.7275474386</v>
          </cell>
          <cell r="L39">
            <v>1077246.7275474386</v>
          </cell>
          <cell r="M39">
            <v>1077246.7275474386</v>
          </cell>
          <cell r="N39">
            <v>1077246.7275474386</v>
          </cell>
          <cell r="O39">
            <v>12926960.730569264</v>
          </cell>
        </row>
        <row r="40">
          <cell r="B40" t="str">
            <v>Sheringham Shoal</v>
          </cell>
          <cell r="C40">
            <v>1577010.3425413708</v>
          </cell>
          <cell r="D40">
            <v>1577010.3425413708</v>
          </cell>
          <cell r="E40">
            <v>1577010.3425413708</v>
          </cell>
          <cell r="F40">
            <v>1577010.3425413708</v>
          </cell>
          <cell r="G40">
            <v>1577010.3425413708</v>
          </cell>
          <cell r="H40">
            <v>1577010.3425413708</v>
          </cell>
          <cell r="I40">
            <v>1577010.3425413708</v>
          </cell>
          <cell r="J40">
            <v>1577010.3425413708</v>
          </cell>
          <cell r="K40">
            <v>1577010.3425413708</v>
          </cell>
          <cell r="L40">
            <v>1577010.3425413708</v>
          </cell>
          <cell r="M40">
            <v>1577010.3425413708</v>
          </cell>
          <cell r="N40">
            <v>1577010.3425413708</v>
          </cell>
          <cell r="O40">
            <v>18924124.11049645</v>
          </cell>
        </row>
        <row r="41">
          <cell r="B41" t="str">
            <v>Ormonde</v>
          </cell>
          <cell r="C41">
            <v>964208.49060915865</v>
          </cell>
          <cell r="D41">
            <v>964208.49060915865</v>
          </cell>
          <cell r="E41">
            <v>964208.49060915865</v>
          </cell>
          <cell r="F41">
            <v>964208.49060915865</v>
          </cell>
          <cell r="G41">
            <v>964208.49060915865</v>
          </cell>
          <cell r="H41">
            <v>964208.49060915865</v>
          </cell>
          <cell r="I41">
            <v>964208.49060915865</v>
          </cell>
          <cell r="J41">
            <v>964208.49060915865</v>
          </cell>
          <cell r="K41">
            <v>964208.49060915865</v>
          </cell>
          <cell r="L41">
            <v>964208.49060915865</v>
          </cell>
          <cell r="M41">
            <v>964208.49060915865</v>
          </cell>
          <cell r="N41">
            <v>964208.49060915865</v>
          </cell>
          <cell r="O41">
            <v>11570501.887309901</v>
          </cell>
        </row>
        <row r="42">
          <cell r="B42" t="str">
            <v>Greater Gabbard</v>
          </cell>
          <cell r="C42">
            <v>2166626.6579691241</v>
          </cell>
          <cell r="D42">
            <v>2166626.6579691241</v>
          </cell>
          <cell r="E42">
            <v>2166626.6579691241</v>
          </cell>
          <cell r="F42">
            <v>2166626.6579691241</v>
          </cell>
          <cell r="G42">
            <v>2166626.6579691241</v>
          </cell>
          <cell r="H42">
            <v>2166626.6579691241</v>
          </cell>
          <cell r="I42">
            <v>2166626.6579691241</v>
          </cell>
          <cell r="J42">
            <v>2166626.6579691241</v>
          </cell>
          <cell r="K42">
            <v>2166626.6579691241</v>
          </cell>
          <cell r="L42">
            <v>2166626.6579691241</v>
          </cell>
          <cell r="M42">
            <v>2166626.6579691241</v>
          </cell>
          <cell r="N42">
            <v>2166626.6579691241</v>
          </cell>
          <cell r="O42">
            <v>25999519.895629492</v>
          </cell>
        </row>
        <row r="43">
          <cell r="B43" t="str">
            <v>London Array</v>
          </cell>
          <cell r="C43">
            <v>3131079.401974475</v>
          </cell>
          <cell r="D43">
            <v>3131079.401974475</v>
          </cell>
          <cell r="E43">
            <v>3131079.401974475</v>
          </cell>
          <cell r="F43">
            <v>3131079.401974475</v>
          </cell>
          <cell r="G43">
            <v>3131079.401974475</v>
          </cell>
          <cell r="H43">
            <v>3131079.401974475</v>
          </cell>
          <cell r="I43">
            <v>3131079.401974475</v>
          </cell>
          <cell r="J43">
            <v>3131079.401974475</v>
          </cell>
          <cell r="K43">
            <v>3131079.401974475</v>
          </cell>
          <cell r="L43">
            <v>3131079.401974475</v>
          </cell>
          <cell r="M43">
            <v>3131079.401974475</v>
          </cell>
          <cell r="N43">
            <v>3131079.401974475</v>
          </cell>
          <cell r="O43">
            <v>37572952.823693708</v>
          </cell>
        </row>
        <row r="44">
          <cell r="B44" t="str">
            <v>Lincs</v>
          </cell>
          <cell r="C44">
            <v>0</v>
          </cell>
          <cell r="D44">
            <v>0</v>
          </cell>
          <cell r="E44">
            <v>0</v>
          </cell>
          <cell r="F44">
            <v>0</v>
          </cell>
          <cell r="G44">
            <v>0</v>
          </cell>
          <cell r="H44">
            <v>3964284.9599056421</v>
          </cell>
          <cell r="I44">
            <v>1964284.9599056423</v>
          </cell>
          <cell r="J44">
            <v>1964284.9599056423</v>
          </cell>
          <cell r="K44">
            <v>1964284.9599056423</v>
          </cell>
          <cell r="L44">
            <v>1964284.9599056423</v>
          </cell>
          <cell r="M44">
            <v>1964284.9599056423</v>
          </cell>
          <cell r="N44">
            <v>1964284.9599056423</v>
          </cell>
          <cell r="O44">
            <v>15749994.719339497</v>
          </cell>
        </row>
        <row r="45">
          <cell r="B45" t="str">
            <v>Humber Gateway</v>
          </cell>
          <cell r="C45">
            <v>0</v>
          </cell>
          <cell r="D45">
            <v>0</v>
          </cell>
          <cell r="E45">
            <v>0</v>
          </cell>
          <cell r="F45">
            <v>0</v>
          </cell>
          <cell r="G45">
            <v>0</v>
          </cell>
          <cell r="H45">
            <v>0</v>
          </cell>
          <cell r="I45">
            <v>0</v>
          </cell>
          <cell r="J45">
            <v>0</v>
          </cell>
          <cell r="K45">
            <v>0</v>
          </cell>
          <cell r="L45">
            <v>0</v>
          </cell>
          <cell r="M45">
            <v>0</v>
          </cell>
          <cell r="N45">
            <v>0</v>
          </cell>
          <cell r="O45">
            <v>0</v>
          </cell>
        </row>
        <row r="46">
          <cell r="B46" t="str">
            <v>West of Duddon Sands</v>
          </cell>
          <cell r="C46">
            <v>0</v>
          </cell>
          <cell r="D46">
            <v>0</v>
          </cell>
          <cell r="E46">
            <v>0</v>
          </cell>
          <cell r="F46">
            <v>0</v>
          </cell>
          <cell r="G46">
            <v>0</v>
          </cell>
          <cell r="H46">
            <v>0</v>
          </cell>
          <cell r="I46">
            <v>0</v>
          </cell>
          <cell r="J46">
            <v>0</v>
          </cell>
          <cell r="K46">
            <v>0</v>
          </cell>
          <cell r="L46">
            <v>0</v>
          </cell>
          <cell r="M46">
            <v>0</v>
          </cell>
          <cell r="N46">
            <v>0</v>
          </cell>
          <cell r="O46">
            <v>0</v>
          </cell>
        </row>
        <row r="47">
          <cell r="B47" t="str">
            <v>Gwynt y mor</v>
          </cell>
          <cell r="C47">
            <v>0</v>
          </cell>
          <cell r="D47">
            <v>0</v>
          </cell>
          <cell r="E47">
            <v>0</v>
          </cell>
          <cell r="F47">
            <v>0</v>
          </cell>
          <cell r="G47">
            <v>0</v>
          </cell>
          <cell r="H47">
            <v>0</v>
          </cell>
          <cell r="I47">
            <v>0</v>
          </cell>
          <cell r="J47">
            <v>0</v>
          </cell>
          <cell r="K47">
            <v>5699753.1861738535</v>
          </cell>
          <cell r="L47">
            <v>2199753.1861738535</v>
          </cell>
          <cell r="M47">
            <v>2199753.1861738535</v>
          </cell>
          <cell r="N47">
            <v>2199753.1861738535</v>
          </cell>
          <cell r="O47">
            <v>12299012.744695414</v>
          </cell>
        </row>
      </sheetData>
      <sheetData sheetId="2"/>
      <sheetData sheetId="3"/>
      <sheetData sheetId="4"/>
      <sheetData sheetId="5"/>
      <sheetData sheetId="6"/>
      <sheetData sheetId="7">
        <row r="5">
          <cell r="AP5" t="str">
            <v>Barrow</v>
          </cell>
          <cell r="AQ5">
            <v>40813</v>
          </cell>
          <cell r="AR5">
            <v>4991000</v>
          </cell>
          <cell r="AS5">
            <v>-172000</v>
          </cell>
          <cell r="AT5">
            <v>1.1497826816267196</v>
          </cell>
          <cell r="AU5">
            <v>1</v>
          </cell>
          <cell r="AV5">
            <v>5540802.7427591616</v>
          </cell>
          <cell r="AW5">
            <v>87513.553952436458</v>
          </cell>
          <cell r="AX5">
            <v>0</v>
          </cell>
          <cell r="AY5">
            <v>0</v>
          </cell>
          <cell r="AZ5">
            <v>0</v>
          </cell>
          <cell r="BA5">
            <v>0</v>
          </cell>
          <cell r="BB5">
            <v>5628316.2967115985</v>
          </cell>
        </row>
        <row r="6">
          <cell r="AP6" t="str">
            <v>Gunfleet</v>
          </cell>
          <cell r="AQ6">
            <v>40743</v>
          </cell>
          <cell r="AR6">
            <v>6106000</v>
          </cell>
          <cell r="AS6">
            <v>-123000</v>
          </cell>
          <cell r="AT6">
            <v>1.1497826816267196</v>
          </cell>
          <cell r="AU6">
            <v>1</v>
          </cell>
          <cell r="AV6">
            <v>6879149.7841726635</v>
          </cell>
          <cell r="AW6">
            <v>165025.55416900836</v>
          </cell>
          <cell r="AX6">
            <v>0</v>
          </cell>
          <cell r="AY6">
            <v>0</v>
          </cell>
          <cell r="AZ6">
            <v>0</v>
          </cell>
          <cell r="BA6">
            <v>0</v>
          </cell>
          <cell r="BB6">
            <v>7044175.338341672</v>
          </cell>
        </row>
        <row r="7">
          <cell r="AP7" t="str">
            <v>Walney 1</v>
          </cell>
          <cell r="AQ7">
            <v>40847</v>
          </cell>
          <cell r="AR7">
            <v>11558175</v>
          </cell>
          <cell r="AS7">
            <v>-591635</v>
          </cell>
          <cell r="AT7">
            <v>1.1497826816267196</v>
          </cell>
          <cell r="AU7">
            <v>1</v>
          </cell>
          <cell r="AV7">
            <v>12609137.769366685</v>
          </cell>
          <cell r="AW7">
            <v>228573.24652182858</v>
          </cell>
          <cell r="AX7">
            <v>0</v>
          </cell>
          <cell r="AY7">
            <v>0</v>
          </cell>
          <cell r="AZ7">
            <v>0</v>
          </cell>
          <cell r="BA7">
            <v>0</v>
          </cell>
          <cell r="BB7">
            <v>12837711.015888514</v>
          </cell>
        </row>
        <row r="8">
          <cell r="AP8" t="str">
            <v>Thanet</v>
          </cell>
          <cell r="AQ8">
            <v>41913</v>
          </cell>
          <cell r="AR8">
            <v>0</v>
          </cell>
          <cell r="AS8">
            <v>0</v>
          </cell>
          <cell r="AT8">
            <v>1.0277286509179353</v>
          </cell>
          <cell r="AU8">
            <v>1</v>
          </cell>
          <cell r="AV8">
            <v>20743656.452976737</v>
          </cell>
          <cell r="AW8">
            <v>257198.15188035389</v>
          </cell>
          <cell r="AX8">
            <v>0</v>
          </cell>
          <cell r="AY8">
            <v>0</v>
          </cell>
          <cell r="AZ8">
            <v>0</v>
          </cell>
          <cell r="BA8">
            <v>0</v>
          </cell>
          <cell r="BB8">
            <v>21000854.604857091</v>
          </cell>
        </row>
        <row r="9">
          <cell r="AP9" t="str">
            <v>Robin Rigg</v>
          </cell>
          <cell r="AQ9">
            <v>40634</v>
          </cell>
          <cell r="AR9">
            <v>6533000</v>
          </cell>
          <cell r="AS9">
            <v>-33500</v>
          </cell>
          <cell r="AT9">
            <v>1.2029178691209734</v>
          </cell>
          <cell r="AU9">
            <v>1</v>
          </cell>
          <cell r="AV9">
            <v>7818364.6903517665</v>
          </cell>
          <cell r="AW9">
            <v>105516.34655335483</v>
          </cell>
          <cell r="AX9">
            <v>0</v>
          </cell>
          <cell r="AY9">
            <v>0</v>
          </cell>
          <cell r="AZ9">
            <v>0</v>
          </cell>
          <cell r="BA9">
            <v>0</v>
          </cell>
          <cell r="BB9">
            <v>7923881.0369051211</v>
          </cell>
        </row>
        <row r="10">
          <cell r="AP10" t="str">
            <v>Walney 2</v>
          </cell>
          <cell r="AQ10">
            <v>41186</v>
          </cell>
          <cell r="AR10">
            <v>12465590</v>
          </cell>
          <cell r="AS10">
            <v>-650580</v>
          </cell>
          <cell r="AT10">
            <v>1.092949472043087</v>
          </cell>
          <cell r="AU10">
            <v>1</v>
          </cell>
          <cell r="AV10">
            <v>12913208.941683793</v>
          </cell>
          <cell r="AW10">
            <v>372673.77150298137</v>
          </cell>
          <cell r="AX10">
            <v>0</v>
          </cell>
          <cell r="AY10">
            <v>0</v>
          </cell>
          <cell r="AZ10">
            <v>0</v>
          </cell>
          <cell r="BA10">
            <v>0</v>
          </cell>
          <cell r="BB10">
            <v>13285882.713186774</v>
          </cell>
        </row>
        <row r="11">
          <cell r="AP11" t="str">
            <v>Sheringham Shoal</v>
          </cell>
          <cell r="AQ11">
            <v>41460</v>
          </cell>
          <cell r="AR11">
            <v>19128230</v>
          </cell>
          <cell r="AS11">
            <v>-1180310</v>
          </cell>
          <cell r="AT11">
            <v>1.058990627253064</v>
          </cell>
          <cell r="AU11">
            <v>1</v>
          </cell>
          <cell r="AV11">
            <v>19006679.058687814</v>
          </cell>
          <cell r="AW11">
            <v>571433.11630457151</v>
          </cell>
          <cell r="AX11">
            <v>0</v>
          </cell>
          <cell r="AY11">
            <v>0</v>
          </cell>
          <cell r="AZ11">
            <v>0</v>
          </cell>
          <cell r="BA11">
            <v>0</v>
          </cell>
          <cell r="BB11">
            <v>19578112.174992386</v>
          </cell>
        </row>
        <row r="12">
          <cell r="AP12" t="str">
            <v>Ormonde</v>
          </cell>
          <cell r="AQ12">
            <v>41100</v>
          </cell>
          <cell r="AR12">
            <v>10603000</v>
          </cell>
          <cell r="AS12">
            <v>0</v>
          </cell>
          <cell r="AT12">
            <v>1.092949472043087</v>
          </cell>
          <cell r="AU12">
            <v>1</v>
          </cell>
          <cell r="AV12">
            <v>11588543.252072852</v>
          </cell>
          <cell r="AW12">
            <v>305047.24461654451</v>
          </cell>
          <cell r="AX12">
            <v>0</v>
          </cell>
          <cell r="AY12">
            <v>0</v>
          </cell>
          <cell r="AZ12">
            <v>0</v>
          </cell>
          <cell r="BA12">
            <v>0</v>
          </cell>
          <cell r="BB12">
            <v>11893590.496689396</v>
          </cell>
        </row>
        <row r="13">
          <cell r="AP13" t="str">
            <v>Greater Gabbard</v>
          </cell>
          <cell r="AQ13">
            <v>41607</v>
          </cell>
          <cell r="AR13">
            <v>26793000</v>
          </cell>
          <cell r="AS13">
            <v>-2032000</v>
          </cell>
          <cell r="AT13">
            <v>1.058990627253064</v>
          </cell>
          <cell r="AU13">
            <v>1</v>
          </cell>
          <cell r="AV13">
            <v>26221666.92141312</v>
          </cell>
          <cell r="AW13">
            <v>500328.32064435515</v>
          </cell>
          <cell r="AX13">
            <v>0</v>
          </cell>
          <cell r="AY13">
            <v>0</v>
          </cell>
          <cell r="AZ13">
            <v>0</v>
          </cell>
          <cell r="BA13">
            <v>0</v>
          </cell>
          <cell r="BB13">
            <v>26721995.242057476</v>
          </cell>
        </row>
        <row r="14">
          <cell r="AP14" t="str">
            <v>London Array</v>
          </cell>
          <cell r="AQ14">
            <v>41535</v>
          </cell>
          <cell r="AR14">
            <v>34935510</v>
          </cell>
          <cell r="AS14">
            <v>110320</v>
          </cell>
          <cell r="AT14">
            <v>1.0601345092802126</v>
          </cell>
          <cell r="AU14">
            <v>1</v>
          </cell>
          <cell r="AV14">
            <v>37153293.78936775</v>
          </cell>
          <cell r="AW14">
            <v>506836.32924405468</v>
          </cell>
          <cell r="AX14">
            <v>0</v>
          </cell>
          <cell r="AY14">
            <v>0</v>
          </cell>
          <cell r="AZ14">
            <v>0</v>
          </cell>
          <cell r="BA14">
            <v>0</v>
          </cell>
          <cell r="BB14">
            <v>37660130.118611805</v>
          </cell>
        </row>
        <row r="15">
          <cell r="AP15" t="str">
            <v>Lincs</v>
          </cell>
          <cell r="AQ15">
            <v>41883</v>
          </cell>
          <cell r="AR15">
            <v>23161651.690170791</v>
          </cell>
          <cell r="AS15">
            <v>0</v>
          </cell>
          <cell r="AT15">
            <v>1.0277286509179353</v>
          </cell>
          <cell r="AU15">
            <v>1</v>
          </cell>
          <cell r="AV15">
            <v>23803893.044570342</v>
          </cell>
          <cell r="AW15">
            <v>299535.29622279893</v>
          </cell>
          <cell r="AX15">
            <v>0</v>
          </cell>
          <cell r="AY15">
            <v>0</v>
          </cell>
          <cell r="AZ15">
            <v>0</v>
          </cell>
          <cell r="BA15">
            <v>0</v>
          </cell>
          <cell r="BB15">
            <v>24103428.34079314</v>
          </cell>
        </row>
        <row r="16">
          <cell r="AP16" t="str">
            <v>Humber Gateway</v>
          </cell>
          <cell r="AQ16">
            <v>42309</v>
          </cell>
          <cell r="AR16">
            <v>18084200</v>
          </cell>
          <cell r="AS16">
            <v>0</v>
          </cell>
          <cell r="AT16">
            <v>1</v>
          </cell>
          <cell r="AU16">
            <v>0.41409993155373037</v>
          </cell>
          <cell r="AV16">
            <v>7488665.9822039707</v>
          </cell>
          <cell r="AW16">
            <v>207049.9657768652</v>
          </cell>
          <cell r="AX16">
            <v>3000000</v>
          </cell>
          <cell r="AY16">
            <v>0</v>
          </cell>
          <cell r="AZ16">
            <v>0</v>
          </cell>
          <cell r="BA16">
            <v>0</v>
          </cell>
          <cell r="BB16">
            <v>10695715.947980836</v>
          </cell>
        </row>
        <row r="17">
          <cell r="AP17" t="str">
            <v>West of Duddon Sands</v>
          </cell>
          <cell r="AQ17">
            <v>42095</v>
          </cell>
          <cell r="AR17">
            <v>26385160</v>
          </cell>
          <cell r="AS17">
            <v>0</v>
          </cell>
          <cell r="AT17">
            <v>1.0277286509179353</v>
          </cell>
          <cell r="AU17">
            <v>1</v>
          </cell>
          <cell r="AV17">
            <v>27116784.89105387</v>
          </cell>
          <cell r="AW17">
            <v>0</v>
          </cell>
          <cell r="AX17">
            <v>3000000</v>
          </cell>
          <cell r="AY17">
            <v>0</v>
          </cell>
          <cell r="AZ17">
            <v>0</v>
          </cell>
          <cell r="BA17">
            <v>0</v>
          </cell>
          <cell r="BB17">
            <v>30116784.89105387</v>
          </cell>
        </row>
        <row r="18">
          <cell r="AP18" t="str">
            <v>Westermost Rough</v>
          </cell>
          <cell r="AQ18">
            <v>42095</v>
          </cell>
          <cell r="AR18">
            <v>18442000</v>
          </cell>
          <cell r="AS18">
            <v>0</v>
          </cell>
          <cell r="AT18">
            <v>1</v>
          </cell>
          <cell r="AU18">
            <v>1</v>
          </cell>
          <cell r="AV18">
            <v>18442000</v>
          </cell>
          <cell r="AW18">
            <v>500000</v>
          </cell>
          <cell r="AX18">
            <v>3000000</v>
          </cell>
          <cell r="AZ18">
            <v>0</v>
          </cell>
          <cell r="BA18">
            <v>0</v>
          </cell>
          <cell r="BB18">
            <v>21942000</v>
          </cell>
        </row>
        <row r="19">
          <cell r="AP19" t="str">
            <v>Gwynt y mor</v>
          </cell>
          <cell r="AQ19">
            <v>41974</v>
          </cell>
          <cell r="AR19">
            <v>26005892</v>
          </cell>
          <cell r="AS19">
            <v>0</v>
          </cell>
          <cell r="AT19">
            <v>1.0277286509179353</v>
          </cell>
          <cell r="AU19">
            <v>1</v>
          </cell>
          <cell r="AV19">
            <v>26727000.301077526</v>
          </cell>
          <cell r="AW19">
            <v>171112.62505071558</v>
          </cell>
          <cell r="AX19">
            <v>0</v>
          </cell>
          <cell r="AY19">
            <v>0</v>
          </cell>
          <cell r="AZ19">
            <v>0</v>
          </cell>
          <cell r="BA19">
            <v>0</v>
          </cell>
          <cell r="BB19">
            <v>26898112.926128242</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47"/>
  <sheetViews>
    <sheetView workbookViewId="0">
      <selection activeCell="L14" sqref="L14"/>
    </sheetView>
  </sheetViews>
  <sheetFormatPr defaultRowHeight="15"/>
  <cols>
    <col min="2" max="2" width="14.85546875" customWidth="1"/>
    <col min="5" max="5" width="14.28515625" customWidth="1"/>
    <col min="6" max="6" width="13.140625" customWidth="1"/>
  </cols>
  <sheetData>
    <row r="3" spans="2:7" ht="15.75" thickBot="1">
      <c r="B3" t="s">
        <v>99</v>
      </c>
      <c r="F3" t="s">
        <v>84</v>
      </c>
      <c r="G3" t="s">
        <v>85</v>
      </c>
    </row>
    <row r="4" spans="2:7" ht="15.75" thickBot="1">
      <c r="B4" s="392">
        <v>1</v>
      </c>
      <c r="C4" s="102" t="s">
        <v>100</v>
      </c>
      <c r="D4" s="103"/>
      <c r="E4" s="103"/>
      <c r="F4" s="105"/>
      <c r="G4" s="104"/>
    </row>
    <row r="5" spans="2:7" ht="15.75" thickBot="1">
      <c r="B5" s="393"/>
      <c r="C5" s="102" t="s">
        <v>101</v>
      </c>
      <c r="D5" s="103"/>
      <c r="E5" s="104"/>
      <c r="F5" s="106"/>
      <c r="G5" s="101"/>
    </row>
    <row r="6" spans="2:7" ht="15.75" thickBot="1">
      <c r="B6" s="392">
        <v>2</v>
      </c>
      <c r="C6" s="102" t="s">
        <v>100</v>
      </c>
      <c r="D6" s="103"/>
      <c r="E6" s="103"/>
      <c r="F6" s="105"/>
      <c r="G6" s="104"/>
    </row>
    <row r="7" spans="2:7" ht="15.75" thickBot="1">
      <c r="B7" s="393"/>
      <c r="C7" s="102" t="s">
        <v>101</v>
      </c>
      <c r="D7" s="103"/>
      <c r="E7" s="104"/>
      <c r="F7" s="106"/>
      <c r="G7" s="101"/>
    </row>
    <row r="8" spans="2:7" ht="15.75" thickBot="1">
      <c r="B8" s="392">
        <v>3</v>
      </c>
      <c r="C8" s="102" t="s">
        <v>100</v>
      </c>
      <c r="D8" s="103"/>
      <c r="E8" s="103"/>
      <c r="F8" s="105"/>
      <c r="G8" s="104"/>
    </row>
    <row r="9" spans="2:7" ht="15.75" thickBot="1">
      <c r="B9" s="393"/>
      <c r="C9" s="102" t="s">
        <v>101</v>
      </c>
      <c r="D9" s="103"/>
      <c r="E9" s="104"/>
      <c r="F9" s="106"/>
      <c r="G9" s="101"/>
    </row>
    <row r="10" spans="2:7" ht="15.75" thickBot="1">
      <c r="B10" s="392">
        <v>4</v>
      </c>
      <c r="C10" s="102" t="s">
        <v>100</v>
      </c>
      <c r="D10" s="103"/>
      <c r="E10" s="103"/>
      <c r="F10" s="105"/>
      <c r="G10" s="104"/>
    </row>
    <row r="11" spans="2:7" ht="15.75" thickBot="1">
      <c r="B11" s="393"/>
      <c r="C11" s="102" t="s">
        <v>101</v>
      </c>
      <c r="D11" s="103"/>
      <c r="E11" s="104"/>
      <c r="F11" s="106"/>
      <c r="G11" s="101"/>
    </row>
    <row r="12" spans="2:7" ht="15.75" thickBot="1">
      <c r="B12" s="392">
        <v>5</v>
      </c>
      <c r="C12" s="102" t="s">
        <v>100</v>
      </c>
      <c r="D12" s="103"/>
      <c r="E12" s="103"/>
      <c r="F12" s="105"/>
      <c r="G12" s="104"/>
    </row>
    <row r="13" spans="2:7" ht="15.75" thickBot="1">
      <c r="B13" s="393"/>
      <c r="C13" s="102" t="s">
        <v>101</v>
      </c>
      <c r="D13" s="103"/>
      <c r="E13" s="104"/>
      <c r="F13" s="106"/>
      <c r="G13" s="101"/>
    </row>
    <row r="14" spans="2:7" ht="15.75" thickBot="1">
      <c r="B14" s="392">
        <v>6</v>
      </c>
      <c r="C14" s="102" t="s">
        <v>100</v>
      </c>
      <c r="D14" s="103"/>
      <c r="E14" s="103"/>
      <c r="F14" s="105"/>
      <c r="G14" s="104"/>
    </row>
    <row r="15" spans="2:7" ht="15.75" thickBot="1">
      <c r="B15" s="393"/>
      <c r="C15" s="102" t="s">
        <v>101</v>
      </c>
      <c r="D15" s="103"/>
      <c r="E15" s="104"/>
      <c r="F15" s="106"/>
      <c r="G15" s="101"/>
    </row>
    <row r="16" spans="2:7" ht="15.75" thickBot="1">
      <c r="B16" s="392">
        <v>7</v>
      </c>
      <c r="C16" s="102" t="s">
        <v>100</v>
      </c>
      <c r="D16" s="103"/>
      <c r="E16" s="103"/>
      <c r="F16" s="105"/>
      <c r="G16" s="104"/>
    </row>
    <row r="17" spans="2:7" ht="15.75" thickBot="1">
      <c r="B17" s="393"/>
      <c r="C17" s="102" t="s">
        <v>101</v>
      </c>
      <c r="D17" s="103"/>
      <c r="E17" s="104"/>
      <c r="F17" s="106"/>
      <c r="G17" s="101"/>
    </row>
    <row r="18" spans="2:7" ht="15.75" thickBot="1">
      <c r="B18" s="392">
        <v>8</v>
      </c>
      <c r="C18" s="102" t="s">
        <v>100</v>
      </c>
      <c r="D18" s="103"/>
      <c r="E18" s="103"/>
      <c r="F18" s="105"/>
      <c r="G18" s="104"/>
    </row>
    <row r="19" spans="2:7" ht="15.75" thickBot="1">
      <c r="B19" s="393"/>
      <c r="C19" s="102" t="s">
        <v>101</v>
      </c>
      <c r="D19" s="103"/>
      <c r="E19" s="104"/>
      <c r="F19" s="106"/>
      <c r="G19" s="101"/>
    </row>
    <row r="20" spans="2:7" ht="15.75" thickBot="1">
      <c r="B20" s="392">
        <v>9</v>
      </c>
      <c r="C20" s="102" t="s">
        <v>100</v>
      </c>
      <c r="D20" s="103"/>
      <c r="E20" s="103"/>
      <c r="F20" s="105"/>
      <c r="G20" s="104"/>
    </row>
    <row r="21" spans="2:7" ht="15.75" thickBot="1">
      <c r="B21" s="393"/>
      <c r="C21" s="102" t="s">
        <v>101</v>
      </c>
      <c r="D21" s="103"/>
      <c r="E21" s="104"/>
      <c r="F21" s="106"/>
      <c r="G21" s="101"/>
    </row>
    <row r="22" spans="2:7" ht="15.75" thickBot="1">
      <c r="B22" s="392">
        <v>10</v>
      </c>
      <c r="C22" s="102" t="s">
        <v>100</v>
      </c>
      <c r="D22" s="103"/>
      <c r="E22" s="103"/>
      <c r="F22" s="105"/>
      <c r="G22" s="104"/>
    </row>
    <row r="23" spans="2:7" ht="15.75" thickBot="1">
      <c r="B23" s="393"/>
      <c r="C23" s="102" t="s">
        <v>101</v>
      </c>
      <c r="D23" s="103"/>
      <c r="E23" s="104"/>
      <c r="F23" s="106"/>
      <c r="G23" s="101"/>
    </row>
    <row r="24" spans="2:7" ht="15.75" thickBot="1">
      <c r="B24" s="392">
        <v>11</v>
      </c>
      <c r="C24" s="102" t="s">
        <v>100</v>
      </c>
      <c r="D24" s="103"/>
      <c r="E24" s="103"/>
      <c r="F24" s="105"/>
      <c r="G24" s="104"/>
    </row>
    <row r="25" spans="2:7" ht="15.75" thickBot="1">
      <c r="B25" s="393"/>
      <c r="C25" s="102" t="s">
        <v>101</v>
      </c>
      <c r="D25" s="103"/>
      <c r="E25" s="104"/>
      <c r="F25" s="106"/>
      <c r="G25" s="101"/>
    </row>
    <row r="26" spans="2:7" ht="15.75" thickBot="1">
      <c r="B26" s="392">
        <v>12</v>
      </c>
      <c r="C26" s="102" t="s">
        <v>100</v>
      </c>
      <c r="D26" s="103"/>
      <c r="E26" s="103"/>
      <c r="F26" s="105"/>
      <c r="G26" s="104"/>
    </row>
    <row r="27" spans="2:7" ht="15.75" thickBot="1">
      <c r="B27" s="393"/>
      <c r="C27" s="102" t="s">
        <v>101</v>
      </c>
      <c r="D27" s="103"/>
      <c r="E27" s="104"/>
      <c r="F27" s="106"/>
      <c r="G27" s="101"/>
    </row>
    <row r="28" spans="2:7" ht="15.75" thickBot="1">
      <c r="B28" s="392">
        <v>13</v>
      </c>
      <c r="C28" s="102" t="s">
        <v>100</v>
      </c>
      <c r="D28" s="103"/>
      <c r="E28" s="103"/>
      <c r="F28" s="105"/>
      <c r="G28" s="104"/>
    </row>
    <row r="29" spans="2:7" ht="15.75" thickBot="1">
      <c r="B29" s="393"/>
      <c r="C29" s="102" t="s">
        <v>101</v>
      </c>
      <c r="D29" s="103"/>
      <c r="E29" s="104"/>
      <c r="F29" s="106"/>
      <c r="G29" s="101"/>
    </row>
    <row r="30" spans="2:7" ht="15.75" thickBot="1">
      <c r="B30" s="392">
        <v>14</v>
      </c>
      <c r="C30" s="102" t="s">
        <v>100</v>
      </c>
      <c r="D30" s="103"/>
      <c r="E30" s="103"/>
      <c r="F30" s="105"/>
      <c r="G30" s="104"/>
    </row>
    <row r="31" spans="2:7" ht="15.75" thickBot="1">
      <c r="B31" s="393"/>
      <c r="C31" s="102" t="s">
        <v>101</v>
      </c>
      <c r="D31" s="103"/>
      <c r="E31" s="104"/>
      <c r="F31" s="106"/>
      <c r="G31" s="101"/>
    </row>
    <row r="32" spans="2:7" ht="15.75" thickBot="1">
      <c r="B32" s="392">
        <v>15</v>
      </c>
      <c r="C32" s="102" t="s">
        <v>100</v>
      </c>
      <c r="D32" s="103"/>
      <c r="E32" s="103"/>
      <c r="F32" s="105"/>
      <c r="G32" s="104"/>
    </row>
    <row r="33" spans="2:7" ht="15.75" thickBot="1">
      <c r="B33" s="393"/>
      <c r="C33" s="102" t="s">
        <v>101</v>
      </c>
      <c r="D33" s="103"/>
      <c r="E33" s="104"/>
      <c r="F33" s="106"/>
      <c r="G33" s="101"/>
    </row>
    <row r="34" spans="2:7" ht="15.75" thickBot="1">
      <c r="B34" s="392">
        <v>16</v>
      </c>
      <c r="C34" s="102" t="s">
        <v>100</v>
      </c>
      <c r="D34" s="103"/>
      <c r="E34" s="103"/>
      <c r="F34" s="105"/>
      <c r="G34" s="104"/>
    </row>
    <row r="35" spans="2:7" ht="15.75" thickBot="1">
      <c r="B35" s="393"/>
      <c r="C35" s="102" t="s">
        <v>101</v>
      </c>
      <c r="D35" s="103"/>
      <c r="E35" s="104"/>
      <c r="F35" s="106"/>
      <c r="G35" s="101"/>
    </row>
    <row r="36" spans="2:7" ht="15.75" thickBot="1">
      <c r="B36" s="392">
        <v>17</v>
      </c>
      <c r="C36" s="102" t="s">
        <v>100</v>
      </c>
      <c r="D36" s="103"/>
      <c r="E36" s="103"/>
      <c r="F36" s="105"/>
      <c r="G36" s="104"/>
    </row>
    <row r="37" spans="2:7" ht="15.75" thickBot="1">
      <c r="B37" s="393"/>
      <c r="C37" s="102" t="s">
        <v>101</v>
      </c>
      <c r="D37" s="103"/>
      <c r="E37" s="104"/>
      <c r="F37" s="106"/>
      <c r="G37" s="101"/>
    </row>
    <row r="38" spans="2:7" ht="15.75" thickBot="1">
      <c r="B38" s="392">
        <v>18</v>
      </c>
      <c r="C38" s="102" t="s">
        <v>100</v>
      </c>
      <c r="D38" s="103"/>
      <c r="E38" s="103"/>
      <c r="F38" s="105"/>
      <c r="G38" s="104"/>
    </row>
    <row r="39" spans="2:7" ht="15.75" thickBot="1">
      <c r="B39" s="393"/>
      <c r="C39" s="102" t="s">
        <v>101</v>
      </c>
      <c r="D39" s="103"/>
      <c r="E39" s="104"/>
      <c r="F39" s="106"/>
      <c r="G39" s="101"/>
    </row>
    <row r="40" spans="2:7" ht="15.75" thickBot="1">
      <c r="B40" s="392">
        <v>19</v>
      </c>
      <c r="C40" s="102" t="s">
        <v>100</v>
      </c>
      <c r="D40" s="103"/>
      <c r="E40" s="103"/>
      <c r="F40" s="105"/>
      <c r="G40" s="104"/>
    </row>
    <row r="41" spans="2:7" ht="15.75" thickBot="1">
      <c r="B41" s="393"/>
      <c r="C41" s="102" t="s">
        <v>101</v>
      </c>
      <c r="D41" s="103"/>
      <c r="E41" s="104"/>
      <c r="F41" s="106"/>
      <c r="G41" s="101"/>
    </row>
    <row r="42" spans="2:7" ht="15.75" thickBot="1">
      <c r="B42" s="392">
        <v>20</v>
      </c>
      <c r="C42" s="102" t="s">
        <v>100</v>
      </c>
      <c r="D42" s="103"/>
      <c r="E42" s="103"/>
      <c r="F42" s="105"/>
      <c r="G42" s="104"/>
    </row>
    <row r="43" spans="2:7" ht="15.75" thickBot="1">
      <c r="B43" s="393"/>
      <c r="C43" s="102" t="s">
        <v>101</v>
      </c>
      <c r="D43" s="103"/>
      <c r="E43" s="104"/>
      <c r="F43" s="106"/>
      <c r="G43" s="101"/>
    </row>
    <row r="44" spans="2:7" ht="15.75" thickBot="1">
      <c r="B44" s="392">
        <v>21</v>
      </c>
      <c r="C44" s="102" t="s">
        <v>100</v>
      </c>
      <c r="D44" s="103"/>
      <c r="E44" s="103"/>
      <c r="F44" s="105"/>
      <c r="G44" s="104"/>
    </row>
    <row r="45" spans="2:7" ht="15.75" thickBot="1">
      <c r="B45" s="393"/>
      <c r="C45" s="102" t="s">
        <v>101</v>
      </c>
      <c r="D45" s="103"/>
      <c r="E45" s="104"/>
      <c r="F45" s="106"/>
      <c r="G45" s="101"/>
    </row>
    <row r="46" spans="2:7" ht="15.75" thickBot="1">
      <c r="B46" s="392">
        <v>22</v>
      </c>
      <c r="C46" s="102" t="s">
        <v>100</v>
      </c>
      <c r="D46" s="103"/>
      <c r="E46" s="103"/>
      <c r="F46" s="105"/>
      <c r="G46" s="104"/>
    </row>
    <row r="47" spans="2:7" ht="15.75" thickBot="1">
      <c r="B47" s="393"/>
      <c r="C47" s="102" t="s">
        <v>101</v>
      </c>
      <c r="D47" s="103"/>
      <c r="E47" s="104"/>
      <c r="F47" s="106"/>
      <c r="G47" s="101"/>
    </row>
  </sheetData>
  <mergeCells count="22">
    <mergeCell ref="B40:B41"/>
    <mergeCell ref="B42:B43"/>
    <mergeCell ref="B44:B45"/>
    <mergeCell ref="B46:B47"/>
    <mergeCell ref="B28:B29"/>
    <mergeCell ref="B30:B31"/>
    <mergeCell ref="B32:B33"/>
    <mergeCell ref="B34:B35"/>
    <mergeCell ref="B36:B37"/>
    <mergeCell ref="B38:B39"/>
    <mergeCell ref="B26:B27"/>
    <mergeCell ref="B4:B5"/>
    <mergeCell ref="B6:B7"/>
    <mergeCell ref="B8:B9"/>
    <mergeCell ref="B10:B11"/>
    <mergeCell ref="B12:B13"/>
    <mergeCell ref="B14:B15"/>
    <mergeCell ref="B16:B17"/>
    <mergeCell ref="B18:B19"/>
    <mergeCell ref="B20:B21"/>
    <mergeCell ref="B22:B23"/>
    <mergeCell ref="B24:B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75" zoomScaleNormal="75" workbookViewId="0">
      <pane ySplit="5" topLeftCell="A6" activePane="bottomLeft" state="frozen"/>
      <selection activeCell="A3" sqref="A3:L46"/>
      <selection pane="bottomLeft" activeCell="K16" sqref="K16"/>
    </sheetView>
  </sheetViews>
  <sheetFormatPr defaultRowHeight="15"/>
  <cols>
    <col min="1" max="1" width="68.28515625" bestFit="1" customWidth="1"/>
    <col min="2" max="2" width="4.28515625" bestFit="1" customWidth="1"/>
    <col min="3" max="3" width="12.28515625" bestFit="1" customWidth="1"/>
    <col min="4" max="4" width="13.5703125" bestFit="1" customWidth="1"/>
    <col min="5" max="5" width="14.85546875" bestFit="1" customWidth="1"/>
    <col min="6" max="8" width="11.140625" bestFit="1" customWidth="1"/>
    <col min="9" max="9" width="49.42578125" bestFit="1" customWidth="1"/>
  </cols>
  <sheetData>
    <row r="1" spans="1:9">
      <c r="A1" t="str">
        <f>'Appendix B NG'!A1</f>
        <v>DRAFT STC-P24.1 Template V1.1</v>
      </c>
    </row>
    <row r="3" spans="1:9" ht="26.25">
      <c r="A3" s="455" t="s">
        <v>452</v>
      </c>
      <c r="B3" s="455"/>
      <c r="C3" s="455"/>
      <c r="D3" s="455"/>
      <c r="E3" s="203" t="s">
        <v>283</v>
      </c>
      <c r="F3" s="453">
        <v>41822</v>
      </c>
      <c r="G3" s="453"/>
      <c r="H3" s="453"/>
      <c r="I3" s="204"/>
    </row>
    <row r="4" spans="1:9" ht="31.5">
      <c r="A4" s="205" t="s">
        <v>284</v>
      </c>
      <c r="B4" s="205"/>
      <c r="C4" s="206" t="s">
        <v>285</v>
      </c>
      <c r="D4" s="206" t="s">
        <v>286</v>
      </c>
      <c r="E4" s="205" t="s">
        <v>287</v>
      </c>
      <c r="F4" s="207" t="s">
        <v>288</v>
      </c>
      <c r="G4" s="207" t="s">
        <v>289</v>
      </c>
      <c r="H4" s="207" t="s">
        <v>290</v>
      </c>
      <c r="I4" s="454" t="s">
        <v>291</v>
      </c>
    </row>
    <row r="5" spans="1:9" ht="15.75">
      <c r="A5" s="205" t="s">
        <v>292</v>
      </c>
      <c r="B5" s="206"/>
      <c r="C5" s="206"/>
      <c r="D5" s="206"/>
      <c r="E5" s="206"/>
      <c r="F5" s="208" t="s">
        <v>293</v>
      </c>
      <c r="G5" s="209" t="s">
        <v>48</v>
      </c>
      <c r="H5" s="209" t="s">
        <v>49</v>
      </c>
      <c r="I5" s="454"/>
    </row>
    <row r="6" spans="1:9" ht="15.75">
      <c r="A6" s="265" t="s">
        <v>294</v>
      </c>
      <c r="B6" s="230"/>
      <c r="C6" s="268"/>
      <c r="D6" s="230"/>
      <c r="E6" s="230"/>
      <c r="F6" s="267">
        <f>[4]NG!F6</f>
        <v>251.73333333333301</v>
      </c>
      <c r="G6" s="267">
        <f>[4]NG!G6</f>
        <v>0</v>
      </c>
      <c r="H6" s="267">
        <f>[4]NG!H6</f>
        <v>0</v>
      </c>
      <c r="I6" s="232" t="s">
        <v>295</v>
      </c>
    </row>
    <row r="7" spans="1:9" ht="15.75">
      <c r="A7" s="260" t="s">
        <v>296</v>
      </c>
      <c r="B7" s="236"/>
      <c r="C7" s="259" t="s">
        <v>297</v>
      </c>
      <c r="D7" s="236"/>
      <c r="E7" s="236"/>
      <c r="F7" s="266">
        <f>[4]NG!F7</f>
        <v>1.1666890673736021</v>
      </c>
      <c r="G7" s="266">
        <f>[4]NG!G7</f>
        <v>0</v>
      </c>
      <c r="H7" s="266">
        <f>[4]NG!H7</f>
        <v>0</v>
      </c>
      <c r="I7" s="232" t="s">
        <v>299</v>
      </c>
    </row>
    <row r="8" spans="1:9" ht="15.75">
      <c r="A8" s="265" t="s">
        <v>300</v>
      </c>
      <c r="B8" s="230"/>
      <c r="C8" s="264" t="s">
        <v>301</v>
      </c>
      <c r="D8" s="230"/>
      <c r="E8" s="230"/>
      <c r="F8" s="263">
        <f>[4]NG!F8</f>
        <v>5.0000000000000001E-3</v>
      </c>
      <c r="G8" s="263">
        <f>[4]NG!G8</f>
        <v>5.0000000000000001E-3</v>
      </c>
      <c r="H8" s="263">
        <f>[4]NG!H8</f>
        <v>5.0000000000000001E-3</v>
      </c>
      <c r="I8" s="232" t="s">
        <v>451</v>
      </c>
    </row>
    <row r="9" spans="1:9" ht="15.75">
      <c r="A9" s="217" t="s">
        <v>303</v>
      </c>
      <c r="B9" s="220" t="s">
        <v>304</v>
      </c>
      <c r="C9" s="219" t="s">
        <v>305</v>
      </c>
      <c r="D9" s="220" t="s">
        <v>298</v>
      </c>
      <c r="E9" s="220" t="s">
        <v>306</v>
      </c>
      <c r="F9" s="262">
        <v>225.12200000000001</v>
      </c>
      <c r="G9" s="262">
        <v>236.95</v>
      </c>
      <c r="H9" s="262">
        <v>258.63299999999998</v>
      </c>
      <c r="I9" s="216" t="s">
        <v>307</v>
      </c>
    </row>
    <row r="10" spans="1:9" ht="15.75">
      <c r="A10" s="217" t="s">
        <v>308</v>
      </c>
      <c r="B10" s="220" t="s">
        <v>309</v>
      </c>
      <c r="C10" s="219" t="s">
        <v>310</v>
      </c>
      <c r="D10" s="220" t="s">
        <v>298</v>
      </c>
      <c r="E10" s="220" t="s">
        <v>306</v>
      </c>
      <c r="F10" s="225"/>
      <c r="G10" s="226">
        <v>6.2</v>
      </c>
      <c r="H10" s="261">
        <v>-2.8</v>
      </c>
      <c r="I10" s="216" t="s">
        <v>311</v>
      </c>
    </row>
    <row r="11" spans="1:9" ht="15.75">
      <c r="A11" s="217" t="s">
        <v>312</v>
      </c>
      <c r="B11" s="220" t="s">
        <v>313</v>
      </c>
      <c r="C11" s="219" t="s">
        <v>314</v>
      </c>
      <c r="D11" s="220" t="s">
        <v>298</v>
      </c>
      <c r="E11" s="220" t="s">
        <v>306</v>
      </c>
      <c r="F11" s="227"/>
      <c r="G11" s="226">
        <v>-0.1</v>
      </c>
      <c r="H11" s="226">
        <v>0.8</v>
      </c>
      <c r="I11" s="216" t="s">
        <v>315</v>
      </c>
    </row>
    <row r="12" spans="1:9" ht="15.75">
      <c r="A12" s="260" t="s">
        <v>323</v>
      </c>
      <c r="B12" s="236" t="s">
        <v>324</v>
      </c>
      <c r="C12" s="259" t="s">
        <v>325</v>
      </c>
      <c r="D12" s="236" t="s">
        <v>298</v>
      </c>
      <c r="E12" s="236" t="s">
        <v>306</v>
      </c>
      <c r="F12" s="258">
        <f>[4]NG!F15</f>
        <v>1.163</v>
      </c>
      <c r="G12" s="258">
        <f>[4]NG!G15</f>
        <v>1.2051000000000001</v>
      </c>
      <c r="H12" s="258">
        <f>[4]NG!H15</f>
        <v>1.2343999999999999</v>
      </c>
      <c r="I12" s="232" t="s">
        <v>450</v>
      </c>
    </row>
    <row r="13" spans="1:9" ht="15.75">
      <c r="A13" s="229" t="s">
        <v>327</v>
      </c>
      <c r="B13" s="230" t="s">
        <v>328</v>
      </c>
      <c r="C13" s="230" t="s">
        <v>329</v>
      </c>
      <c r="D13" s="230" t="s">
        <v>298</v>
      </c>
      <c r="E13" s="230" t="s">
        <v>306</v>
      </c>
      <c r="F13" s="231">
        <f t="shared" ref="F13:H13" si="0">SUM(F9:F11)*F12</f>
        <v>261.81688600000001</v>
      </c>
      <c r="G13" s="231">
        <f t="shared" si="0"/>
        <v>292.89955500000002</v>
      </c>
      <c r="H13" s="231">
        <f t="shared" si="0"/>
        <v>316.78777519999994</v>
      </c>
      <c r="I13" s="232"/>
    </row>
    <row r="14" spans="1:9" ht="15.75">
      <c r="A14" s="233" t="s">
        <v>330</v>
      </c>
      <c r="B14" s="218" t="s">
        <v>331</v>
      </c>
      <c r="C14" s="218" t="s">
        <v>332</v>
      </c>
      <c r="D14" s="218" t="s">
        <v>333</v>
      </c>
      <c r="E14" s="218" t="s">
        <v>306</v>
      </c>
      <c r="F14" s="227"/>
      <c r="G14" s="227"/>
      <c r="H14" s="226">
        <v>-19.2</v>
      </c>
      <c r="I14" s="216" t="s">
        <v>315</v>
      </c>
    </row>
    <row r="15" spans="1:9" ht="15.75">
      <c r="A15" s="233" t="s">
        <v>334</v>
      </c>
      <c r="B15" s="218" t="s">
        <v>335</v>
      </c>
      <c r="C15" s="218" t="s">
        <v>336</v>
      </c>
      <c r="D15" s="218" t="s">
        <v>333</v>
      </c>
      <c r="E15" s="218" t="s">
        <v>306</v>
      </c>
      <c r="F15" s="227"/>
      <c r="G15" s="226">
        <v>0</v>
      </c>
      <c r="H15" s="226">
        <v>0</v>
      </c>
      <c r="I15" s="216" t="s">
        <v>315</v>
      </c>
    </row>
    <row r="16" spans="1:9" ht="15.75">
      <c r="A16" s="238" t="s">
        <v>449</v>
      </c>
      <c r="B16" s="230" t="s">
        <v>364</v>
      </c>
      <c r="C16" s="230" t="s">
        <v>365</v>
      </c>
      <c r="D16" s="230" t="s">
        <v>333</v>
      </c>
      <c r="E16" s="230" t="s">
        <v>306</v>
      </c>
      <c r="F16" s="231">
        <f t="shared" ref="F16:H16" si="1">SUM(F14:F15)</f>
        <v>0</v>
      </c>
      <c r="G16" s="231">
        <f t="shared" si="1"/>
        <v>0</v>
      </c>
      <c r="H16" s="231">
        <f t="shared" si="1"/>
        <v>-19.2</v>
      </c>
      <c r="I16" s="232"/>
    </row>
    <row r="17" spans="1:9" ht="15.75">
      <c r="A17" s="233" t="s">
        <v>366</v>
      </c>
      <c r="B17" s="218" t="s">
        <v>367</v>
      </c>
      <c r="C17" s="218" t="s">
        <v>368</v>
      </c>
      <c r="D17" s="218" t="s">
        <v>369</v>
      </c>
      <c r="E17" s="218" t="s">
        <v>306</v>
      </c>
      <c r="F17" s="226">
        <v>0.5</v>
      </c>
      <c r="G17" s="227"/>
      <c r="H17" s="226">
        <v>2.6</v>
      </c>
      <c r="I17" s="216" t="s">
        <v>370</v>
      </c>
    </row>
    <row r="18" spans="1:9" ht="15.75">
      <c r="A18" s="233" t="s">
        <v>371</v>
      </c>
      <c r="B18" s="218" t="s">
        <v>372</v>
      </c>
      <c r="C18" s="218" t="s">
        <v>373</v>
      </c>
      <c r="D18" s="218" t="s">
        <v>374</v>
      </c>
      <c r="E18" s="218" t="s">
        <v>306</v>
      </c>
      <c r="F18" s="227"/>
      <c r="G18" s="227"/>
      <c r="H18" s="226">
        <v>0.6</v>
      </c>
      <c r="I18" s="216" t="s">
        <v>370</v>
      </c>
    </row>
    <row r="19" spans="1:9" ht="15.75">
      <c r="A19" s="233" t="s">
        <v>375</v>
      </c>
      <c r="B19" s="218" t="s">
        <v>376</v>
      </c>
      <c r="C19" s="218" t="s">
        <v>377</v>
      </c>
      <c r="D19" s="218" t="s">
        <v>378</v>
      </c>
      <c r="E19" s="218" t="s">
        <v>306</v>
      </c>
      <c r="F19" s="227"/>
      <c r="G19" s="227"/>
      <c r="H19" s="226">
        <v>-0.2</v>
      </c>
      <c r="I19" s="216" t="s">
        <v>370</v>
      </c>
    </row>
    <row r="20" spans="1:9" ht="15.75">
      <c r="A20" s="233" t="s">
        <v>379</v>
      </c>
      <c r="B20" s="218" t="s">
        <v>380</v>
      </c>
      <c r="C20" s="218" t="s">
        <v>381</v>
      </c>
      <c r="D20" s="218" t="s">
        <v>382</v>
      </c>
      <c r="E20" s="218" t="s">
        <v>306</v>
      </c>
      <c r="F20" s="227"/>
      <c r="G20" s="227"/>
      <c r="H20" s="226">
        <v>0</v>
      </c>
      <c r="I20" s="216" t="s">
        <v>383</v>
      </c>
    </row>
    <row r="21" spans="1:9" ht="15.75">
      <c r="A21" s="233" t="s">
        <v>448</v>
      </c>
      <c r="B21" s="218" t="s">
        <v>447</v>
      </c>
      <c r="C21" s="257" t="s">
        <v>446</v>
      </c>
      <c r="D21" s="218" t="s">
        <v>445</v>
      </c>
      <c r="E21" s="218" t="s">
        <v>436</v>
      </c>
      <c r="F21" s="227"/>
      <c r="G21" s="227"/>
      <c r="H21" s="226">
        <v>0</v>
      </c>
      <c r="I21" s="216" t="s">
        <v>370</v>
      </c>
    </row>
    <row r="22" spans="1:9" ht="15.75">
      <c r="A22" s="238" t="s">
        <v>444</v>
      </c>
      <c r="B22" s="230" t="s">
        <v>385</v>
      </c>
      <c r="C22" s="230" t="s">
        <v>386</v>
      </c>
      <c r="D22" s="230" t="s">
        <v>298</v>
      </c>
      <c r="E22" s="230" t="s">
        <v>306</v>
      </c>
      <c r="F22" s="231">
        <f t="shared" ref="F22:H22" si="2">SUM(F17:F21)</f>
        <v>0.5</v>
      </c>
      <c r="G22" s="231">
        <f t="shared" si="2"/>
        <v>0</v>
      </c>
      <c r="H22" s="231">
        <f t="shared" si="2"/>
        <v>3</v>
      </c>
      <c r="I22" s="232"/>
    </row>
    <row r="23" spans="1:9" ht="15.75">
      <c r="A23" s="239" t="s">
        <v>387</v>
      </c>
      <c r="B23" s="220" t="s">
        <v>239</v>
      </c>
      <c r="C23" s="220" t="s">
        <v>388</v>
      </c>
      <c r="D23" s="220" t="s">
        <v>389</v>
      </c>
      <c r="E23" s="220" t="s">
        <v>306</v>
      </c>
      <c r="F23" s="237">
        <v>0.6</v>
      </c>
      <c r="G23" s="237">
        <v>0.8</v>
      </c>
      <c r="H23" s="237">
        <v>0.8</v>
      </c>
      <c r="I23" s="216" t="s">
        <v>370</v>
      </c>
    </row>
    <row r="24" spans="1:9" ht="15.75">
      <c r="A24" s="239" t="s">
        <v>397</v>
      </c>
      <c r="B24" s="220" t="s">
        <v>238</v>
      </c>
      <c r="C24" s="220" t="s">
        <v>398</v>
      </c>
      <c r="D24" s="220" t="s">
        <v>399</v>
      </c>
      <c r="E24" s="220" t="s">
        <v>306</v>
      </c>
      <c r="F24" s="237">
        <v>25.5</v>
      </c>
      <c r="G24" s="237">
        <v>29.3</v>
      </c>
      <c r="H24" s="237">
        <v>34.6</v>
      </c>
      <c r="I24" s="216" t="s">
        <v>315</v>
      </c>
    </row>
    <row r="25" spans="1:9" ht="15.75">
      <c r="A25" s="242" t="s">
        <v>406</v>
      </c>
      <c r="B25" s="220" t="s">
        <v>407</v>
      </c>
      <c r="C25" s="220" t="s">
        <v>408</v>
      </c>
      <c r="D25" s="220" t="s">
        <v>298</v>
      </c>
      <c r="E25" s="220" t="s">
        <v>306</v>
      </c>
      <c r="F25" s="237">
        <v>-0.8</v>
      </c>
      <c r="G25" s="227"/>
      <c r="H25" s="237">
        <v>8.6999999999999993</v>
      </c>
      <c r="I25" s="240" t="s">
        <v>409</v>
      </c>
    </row>
    <row r="26" spans="1:9" ht="15.75">
      <c r="A26" s="243" t="s">
        <v>443</v>
      </c>
      <c r="B26" s="244" t="s">
        <v>411</v>
      </c>
      <c r="C26" s="230" t="s">
        <v>412</v>
      </c>
      <c r="D26" s="245"/>
      <c r="E26" s="230" t="s">
        <v>306</v>
      </c>
      <c r="F26" s="231">
        <f t="shared" ref="F26:H26" si="3">SUM(F13,F16,F22:F25)</f>
        <v>287.61688600000002</v>
      </c>
      <c r="G26" s="231">
        <f t="shared" si="3"/>
        <v>322.99955500000004</v>
      </c>
      <c r="H26" s="231">
        <f t="shared" si="3"/>
        <v>344.68777519999998</v>
      </c>
      <c r="I26" s="232"/>
    </row>
    <row r="27" spans="1:9" ht="15.75">
      <c r="A27" s="256" t="s">
        <v>442</v>
      </c>
      <c r="B27" s="220" t="s">
        <v>415</v>
      </c>
      <c r="C27" s="220" t="s">
        <v>441</v>
      </c>
      <c r="D27" s="241"/>
      <c r="E27" s="220" t="s">
        <v>436</v>
      </c>
      <c r="F27" s="237">
        <v>7</v>
      </c>
      <c r="G27" s="237">
        <v>7.7</v>
      </c>
      <c r="H27" s="237">
        <v>8</v>
      </c>
      <c r="I27" s="255" t="s">
        <v>440</v>
      </c>
    </row>
    <row r="28" spans="1:9" ht="15.75">
      <c r="A28" s="247" t="s">
        <v>439</v>
      </c>
      <c r="B28" s="248" t="s">
        <v>438</v>
      </c>
      <c r="C28" s="248" t="s">
        <v>437</v>
      </c>
      <c r="D28" s="248"/>
      <c r="E28" s="218" t="s">
        <v>436</v>
      </c>
      <c r="F28" s="226">
        <v>15.03315364136</v>
      </c>
      <c r="G28" s="226">
        <v>18.5</v>
      </c>
      <c r="H28" s="226">
        <f>(10.8/$G$26*H26)+H27</f>
        <v>19.52517987883915</v>
      </c>
      <c r="I28" s="255" t="s">
        <v>435</v>
      </c>
    </row>
    <row r="29" spans="1:9" ht="15.75">
      <c r="A29" s="250" t="s">
        <v>434</v>
      </c>
      <c r="B29" s="230" t="s">
        <v>417</v>
      </c>
      <c r="C29" s="230" t="s">
        <v>350</v>
      </c>
      <c r="D29" s="229"/>
      <c r="E29" s="230" t="s">
        <v>340</v>
      </c>
      <c r="F29" s="231">
        <f t="shared" ref="F29:H29" si="4">F26+F27-F28</f>
        <v>279.58373235864002</v>
      </c>
      <c r="G29" s="231">
        <f t="shared" si="4"/>
        <v>312.19955500000003</v>
      </c>
      <c r="H29" s="231">
        <f t="shared" si="4"/>
        <v>333.16259532116084</v>
      </c>
      <c r="I29" s="232" t="s">
        <v>433</v>
      </c>
    </row>
    <row r="30" spans="1:9" ht="15.75">
      <c r="A30" s="241" t="s">
        <v>418</v>
      </c>
      <c r="B30" s="218" t="s">
        <v>419</v>
      </c>
      <c r="C30" s="218" t="s">
        <v>420</v>
      </c>
      <c r="D30" s="218"/>
      <c r="E30" s="218" t="s">
        <v>306</v>
      </c>
      <c r="F30" s="226">
        <v>271.3</v>
      </c>
      <c r="G30" s="226">
        <v>312.2</v>
      </c>
      <c r="H30" s="226">
        <v>333.2</v>
      </c>
      <c r="I30" s="216" t="s">
        <v>315</v>
      </c>
    </row>
    <row r="31" spans="1:9" ht="15.75">
      <c r="A31" s="251" t="s">
        <v>421</v>
      </c>
      <c r="B31" s="236" t="s">
        <v>422</v>
      </c>
      <c r="C31" s="236"/>
      <c r="D31" s="236"/>
      <c r="E31" s="236" t="s">
        <v>306</v>
      </c>
      <c r="F31" s="227">
        <f t="shared" ref="F31:H31" si="5">F30-F29</f>
        <v>-8.2837323586400089</v>
      </c>
      <c r="G31" s="227">
        <f t="shared" si="5"/>
        <v>4.4499999995650796E-4</v>
      </c>
      <c r="H31" s="227">
        <f t="shared" si="5"/>
        <v>3.7404678839152439E-2</v>
      </c>
      <c r="I31" s="232"/>
    </row>
    <row r="32" spans="1:9" ht="15.75">
      <c r="A32" s="229" t="s">
        <v>423</v>
      </c>
      <c r="B32" s="230"/>
      <c r="C32" s="230"/>
      <c r="D32" s="230"/>
      <c r="E32" s="230" t="s">
        <v>306</v>
      </c>
      <c r="F32" s="252"/>
      <c r="G32" s="252">
        <f>G26/F26-1</f>
        <v>0.12302013797618283</v>
      </c>
      <c r="H32" s="252">
        <f>H26/G26-1</f>
        <v>6.7146285077698931E-2</v>
      </c>
      <c r="I32" s="232"/>
    </row>
    <row r="34" spans="1:8">
      <c r="A34" s="1" t="s">
        <v>430</v>
      </c>
    </row>
    <row r="35" spans="1:8">
      <c r="A35" t="s">
        <v>429</v>
      </c>
    </row>
    <row r="36" spans="1:8">
      <c r="A36" t="s">
        <v>428</v>
      </c>
    </row>
    <row r="37" spans="1:8">
      <c r="A37" t="s">
        <v>427</v>
      </c>
      <c r="F37" s="57"/>
      <c r="G37" s="57"/>
      <c r="H37" s="57"/>
    </row>
    <row r="38" spans="1:8">
      <c r="A38" t="s">
        <v>432</v>
      </c>
    </row>
  </sheetData>
  <mergeCells count="3">
    <mergeCell ref="F3:H3"/>
    <mergeCell ref="I4:I5"/>
    <mergeCell ref="A3:D3"/>
  </mergeCells>
  <conditionalFormatting sqref="G10 A8 C8:C12 A10:A12 F11:H32">
    <cfRule type="cellIs" dxfId="8" priority="3" operator="lessThan">
      <formula>0</formula>
    </cfRule>
  </conditionalFormatting>
  <conditionalFormatting sqref="A6:A7 C6:C7 F7:H7">
    <cfRule type="cellIs" dxfId="7" priority="2" operator="lessThan">
      <formula>0</formula>
    </cfRule>
  </conditionalFormatting>
  <conditionalFormatting sqref="A9">
    <cfRule type="cellIs" dxfId="6" priority="1" operator="less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zoomScale="75" zoomScaleNormal="75" workbookViewId="0">
      <pane ySplit="5" topLeftCell="A12" activePane="bottomLeft" state="frozen"/>
      <selection activeCell="A3" sqref="A3:L46"/>
      <selection pane="bottomLeft" activeCell="A3" sqref="A3:I33"/>
    </sheetView>
  </sheetViews>
  <sheetFormatPr defaultRowHeight="15"/>
  <cols>
    <col min="1" max="1" width="68.28515625" bestFit="1" customWidth="1"/>
    <col min="2" max="2" width="4.28515625" bestFit="1" customWidth="1"/>
    <col min="3" max="3" width="12.28515625" bestFit="1" customWidth="1"/>
    <col min="4" max="4" width="13.5703125" bestFit="1" customWidth="1"/>
    <col min="5" max="5" width="14.85546875" bestFit="1" customWidth="1"/>
    <col min="6" max="8" width="11.140625" bestFit="1" customWidth="1"/>
    <col min="9" max="9" width="49.42578125" bestFit="1" customWidth="1"/>
  </cols>
  <sheetData>
    <row r="1" spans="1:9">
      <c r="A1" t="str">
        <f>'Appendix B NG'!A1</f>
        <v>DRAFT STC-P24.1 Template V1.1</v>
      </c>
    </row>
    <row r="3" spans="1:9" ht="26.25">
      <c r="A3" s="455" t="s">
        <v>471</v>
      </c>
      <c r="B3" s="455"/>
      <c r="C3" s="455"/>
      <c r="D3" s="455"/>
      <c r="E3" s="203" t="s">
        <v>283</v>
      </c>
      <c r="F3" s="453">
        <v>41838</v>
      </c>
      <c r="G3" s="453"/>
      <c r="H3" s="453"/>
      <c r="I3" s="204"/>
    </row>
    <row r="4" spans="1:9" ht="31.5">
      <c r="A4" s="205" t="s">
        <v>284</v>
      </c>
      <c r="B4" s="205"/>
      <c r="C4" s="206" t="s">
        <v>285</v>
      </c>
      <c r="D4" s="206" t="s">
        <v>286</v>
      </c>
      <c r="E4" s="205" t="s">
        <v>287</v>
      </c>
      <c r="F4" s="207" t="s">
        <v>288</v>
      </c>
      <c r="G4" s="207" t="s">
        <v>289</v>
      </c>
      <c r="H4" s="207" t="s">
        <v>290</v>
      </c>
      <c r="I4" s="454" t="s">
        <v>291</v>
      </c>
    </row>
    <row r="5" spans="1:9" ht="15.75">
      <c r="A5" s="205" t="s">
        <v>292</v>
      </c>
      <c r="B5" s="206"/>
      <c r="C5" s="206"/>
      <c r="D5" s="206"/>
      <c r="E5" s="206"/>
      <c r="F5" s="208" t="s">
        <v>293</v>
      </c>
      <c r="G5" s="209" t="s">
        <v>48</v>
      </c>
      <c r="H5" s="209" t="s">
        <v>49</v>
      </c>
      <c r="I5" s="454"/>
    </row>
    <row r="6" spans="1:9" ht="15.75">
      <c r="A6" s="265" t="s">
        <v>294</v>
      </c>
      <c r="B6" s="230"/>
      <c r="C6" s="268"/>
      <c r="D6" s="230"/>
      <c r="E6" s="230"/>
      <c r="F6" s="267">
        <f>[5]NG!F6</f>
        <v>251.73333333333301</v>
      </c>
      <c r="G6" s="267">
        <f>[5]NG!G6</f>
        <v>0</v>
      </c>
      <c r="H6" s="267">
        <f>[5]NG!H6</f>
        <v>0</v>
      </c>
      <c r="I6" s="232" t="s">
        <v>295</v>
      </c>
    </row>
    <row r="7" spans="1:9" ht="15.75">
      <c r="A7" s="260" t="s">
        <v>296</v>
      </c>
      <c r="B7" s="236"/>
      <c r="C7" s="259" t="s">
        <v>297</v>
      </c>
      <c r="D7" s="236"/>
      <c r="E7" s="236"/>
      <c r="F7" s="266">
        <f>[5]NG!F7</f>
        <v>1.1666890673736021</v>
      </c>
      <c r="G7" s="266">
        <f>[5]NG!G7</f>
        <v>0</v>
      </c>
      <c r="H7" s="266">
        <f>[5]NG!H7</f>
        <v>0</v>
      </c>
      <c r="I7" s="232" t="s">
        <v>299</v>
      </c>
    </row>
    <row r="8" spans="1:9" ht="15.75">
      <c r="A8" s="265" t="s">
        <v>300</v>
      </c>
      <c r="B8" s="230"/>
      <c r="C8" s="264" t="s">
        <v>301</v>
      </c>
      <c r="D8" s="230"/>
      <c r="E8" s="230"/>
      <c r="F8" s="263">
        <f>[5]NG!F8</f>
        <v>5.0000000000000001E-3</v>
      </c>
      <c r="G8" s="263">
        <v>5.0000000000000001E-3</v>
      </c>
      <c r="H8" s="263">
        <v>5.0000000000000001E-3</v>
      </c>
      <c r="I8" s="232" t="s">
        <v>451</v>
      </c>
    </row>
    <row r="9" spans="1:9" ht="15.75">
      <c r="A9" s="217" t="s">
        <v>303</v>
      </c>
      <c r="B9" s="220" t="s">
        <v>304</v>
      </c>
      <c r="C9" s="219" t="s">
        <v>305</v>
      </c>
      <c r="D9" s="220" t="s">
        <v>298</v>
      </c>
      <c r="E9" s="220" t="s">
        <v>306</v>
      </c>
      <c r="F9" s="289">
        <v>104.53941362532855</v>
      </c>
      <c r="G9" s="289">
        <v>111.51535378505646</v>
      </c>
      <c r="H9" s="289">
        <v>121.4</v>
      </c>
      <c r="I9" s="216" t="s">
        <v>307</v>
      </c>
    </row>
    <row r="10" spans="1:9" ht="15.75">
      <c r="A10" s="217" t="s">
        <v>308</v>
      </c>
      <c r="B10" s="220" t="s">
        <v>309</v>
      </c>
      <c r="C10" s="219" t="s">
        <v>310</v>
      </c>
      <c r="D10" s="220" t="s">
        <v>298</v>
      </c>
      <c r="E10" s="220" t="s">
        <v>306</v>
      </c>
      <c r="F10" s="290"/>
      <c r="G10" s="276">
        <v>8.6999999999999993</v>
      </c>
      <c r="H10" s="289">
        <v>0</v>
      </c>
      <c r="I10" s="216" t="s">
        <v>311</v>
      </c>
    </row>
    <row r="11" spans="1:9" ht="15.75">
      <c r="A11" s="217" t="s">
        <v>312</v>
      </c>
      <c r="B11" s="220" t="s">
        <v>313</v>
      </c>
      <c r="C11" s="219" t="s">
        <v>314</v>
      </c>
      <c r="D11" s="220" t="s">
        <v>298</v>
      </c>
      <c r="E11" s="220" t="s">
        <v>306</v>
      </c>
      <c r="F11" s="279"/>
      <c r="G11" s="276">
        <v>0</v>
      </c>
      <c r="H11" s="276">
        <v>0</v>
      </c>
      <c r="I11" s="216" t="s">
        <v>315</v>
      </c>
    </row>
    <row r="12" spans="1:9" ht="15.75">
      <c r="A12" s="260" t="s">
        <v>323</v>
      </c>
      <c r="B12" s="236" t="s">
        <v>324</v>
      </c>
      <c r="C12" s="259" t="s">
        <v>325</v>
      </c>
      <c r="D12" s="236" t="s">
        <v>298</v>
      </c>
      <c r="E12" s="236" t="s">
        <v>306</v>
      </c>
      <c r="F12" s="288">
        <f>[5]NG!F15</f>
        <v>1.163</v>
      </c>
      <c r="G12" s="288">
        <f>[5]NG!G15</f>
        <v>1.2051000000000001</v>
      </c>
      <c r="H12" s="288">
        <f>[5]NG!H15</f>
        <v>1.2343999999999999</v>
      </c>
      <c r="I12" s="232" t="s">
        <v>326</v>
      </c>
    </row>
    <row r="13" spans="1:9" ht="15.75">
      <c r="A13" s="287" t="s">
        <v>327</v>
      </c>
      <c r="B13" s="285" t="s">
        <v>328</v>
      </c>
      <c r="C13" s="285" t="s">
        <v>329</v>
      </c>
      <c r="D13" s="285" t="s">
        <v>298</v>
      </c>
      <c r="E13" s="285" t="s">
        <v>306</v>
      </c>
      <c r="F13" s="284">
        <f t="shared" ref="F13:H13" si="0">SUM(F9:F11)*F12</f>
        <v>121.57933804625711</v>
      </c>
      <c r="G13" s="284">
        <f t="shared" si="0"/>
        <v>144.87152284637156</v>
      </c>
      <c r="H13" s="284">
        <f t="shared" si="0"/>
        <v>149.85615999999999</v>
      </c>
      <c r="I13" s="283"/>
    </row>
    <row r="14" spans="1:9" ht="15.75">
      <c r="A14" s="233" t="s">
        <v>330</v>
      </c>
      <c r="B14" s="218" t="s">
        <v>331</v>
      </c>
      <c r="C14" s="218" t="s">
        <v>332</v>
      </c>
      <c r="D14" s="218" t="s">
        <v>333</v>
      </c>
      <c r="E14" s="218" t="s">
        <v>306</v>
      </c>
      <c r="F14" s="279"/>
      <c r="G14" s="281">
        <v>-10.656000000000001</v>
      </c>
      <c r="H14" s="276">
        <v>0</v>
      </c>
      <c r="I14" s="216" t="s">
        <v>470</v>
      </c>
    </row>
    <row r="15" spans="1:9" ht="15.75">
      <c r="A15" s="233" t="s">
        <v>334</v>
      </c>
      <c r="B15" s="218" t="s">
        <v>335</v>
      </c>
      <c r="C15" s="218" t="s">
        <v>336</v>
      </c>
      <c r="D15" s="218" t="s">
        <v>333</v>
      </c>
      <c r="E15" s="218" t="s">
        <v>306</v>
      </c>
      <c r="F15" s="279"/>
      <c r="G15" s="276">
        <v>0</v>
      </c>
      <c r="H15" s="276">
        <v>0</v>
      </c>
      <c r="I15" s="216" t="s">
        <v>315</v>
      </c>
    </row>
    <row r="16" spans="1:9" ht="15.75">
      <c r="A16" s="286" t="s">
        <v>449</v>
      </c>
      <c r="B16" s="285" t="s">
        <v>364</v>
      </c>
      <c r="C16" s="285" t="s">
        <v>365</v>
      </c>
      <c r="D16" s="285" t="s">
        <v>333</v>
      </c>
      <c r="E16" s="285" t="s">
        <v>306</v>
      </c>
      <c r="F16" s="284">
        <f t="shared" ref="F16:H16" si="1">SUM(F14:F15)</f>
        <v>0</v>
      </c>
      <c r="G16" s="284">
        <f t="shared" si="1"/>
        <v>-10.656000000000001</v>
      </c>
      <c r="H16" s="284">
        <f t="shared" si="1"/>
        <v>0</v>
      </c>
      <c r="I16" s="283"/>
    </row>
    <row r="17" spans="1:9" ht="15.75">
      <c r="A17" s="233" t="s">
        <v>366</v>
      </c>
      <c r="B17" s="218" t="s">
        <v>367</v>
      </c>
      <c r="C17" s="218" t="s">
        <v>368</v>
      </c>
      <c r="D17" s="218" t="s">
        <v>369</v>
      </c>
      <c r="E17" s="218" t="s">
        <v>306</v>
      </c>
      <c r="F17" s="276">
        <v>0</v>
      </c>
      <c r="G17" s="279"/>
      <c r="H17" s="276">
        <v>0</v>
      </c>
      <c r="I17" s="216" t="s">
        <v>370</v>
      </c>
    </row>
    <row r="18" spans="1:9" ht="15.75">
      <c r="A18" s="233" t="s">
        <v>371</v>
      </c>
      <c r="B18" s="218" t="s">
        <v>372</v>
      </c>
      <c r="C18" s="218" t="s">
        <v>373</v>
      </c>
      <c r="D18" s="218" t="s">
        <v>374</v>
      </c>
      <c r="E18" s="218" t="s">
        <v>306</v>
      </c>
      <c r="F18" s="279"/>
      <c r="G18" s="279"/>
      <c r="H18" s="276">
        <v>0</v>
      </c>
      <c r="I18" s="216" t="s">
        <v>370</v>
      </c>
    </row>
    <row r="19" spans="1:9" ht="15.75">
      <c r="A19" s="233" t="s">
        <v>375</v>
      </c>
      <c r="B19" s="218" t="s">
        <v>376</v>
      </c>
      <c r="C19" s="218" t="s">
        <v>377</v>
      </c>
      <c r="D19" s="218" t="s">
        <v>378</v>
      </c>
      <c r="E19" s="218" t="s">
        <v>306</v>
      </c>
      <c r="F19" s="279"/>
      <c r="G19" s="279"/>
      <c r="H19" s="276">
        <v>0</v>
      </c>
      <c r="I19" s="216" t="s">
        <v>370</v>
      </c>
    </row>
    <row r="20" spans="1:9" ht="15.75">
      <c r="A20" s="233" t="s">
        <v>379</v>
      </c>
      <c r="B20" s="218" t="s">
        <v>380</v>
      </c>
      <c r="C20" s="218" t="s">
        <v>381</v>
      </c>
      <c r="D20" s="218" t="s">
        <v>382</v>
      </c>
      <c r="E20" s="218" t="s">
        <v>306</v>
      </c>
      <c r="F20" s="279"/>
      <c r="G20" s="279"/>
      <c r="H20" s="276">
        <v>0</v>
      </c>
      <c r="I20" s="216" t="s">
        <v>383</v>
      </c>
    </row>
    <row r="21" spans="1:9" ht="15.75">
      <c r="A21" s="233" t="s">
        <v>448</v>
      </c>
      <c r="B21" s="218" t="s">
        <v>447</v>
      </c>
      <c r="C21" s="257" t="s">
        <v>446</v>
      </c>
      <c r="D21" s="218" t="s">
        <v>445</v>
      </c>
      <c r="E21" s="218" t="s">
        <v>436</v>
      </c>
      <c r="F21" s="279"/>
      <c r="G21" s="279"/>
      <c r="H21" s="276">
        <v>0</v>
      </c>
      <c r="I21" s="216" t="s">
        <v>370</v>
      </c>
    </row>
    <row r="22" spans="1:9" ht="15.75">
      <c r="A22" s="286" t="s">
        <v>444</v>
      </c>
      <c r="B22" s="285" t="s">
        <v>385</v>
      </c>
      <c r="C22" s="285" t="s">
        <v>386</v>
      </c>
      <c r="D22" s="285" t="s">
        <v>298</v>
      </c>
      <c r="E22" s="285" t="s">
        <v>306</v>
      </c>
      <c r="F22" s="284">
        <f t="shared" ref="F22:H22" si="2">SUM(F17:F21)</f>
        <v>0</v>
      </c>
      <c r="G22" s="284">
        <f t="shared" si="2"/>
        <v>0</v>
      </c>
      <c r="H22" s="284">
        <f t="shared" si="2"/>
        <v>0</v>
      </c>
      <c r="I22" s="283"/>
    </row>
    <row r="23" spans="1:9" ht="15.75">
      <c r="A23" s="239" t="s">
        <v>387</v>
      </c>
      <c r="B23" s="220" t="s">
        <v>239</v>
      </c>
      <c r="C23" s="220" t="s">
        <v>388</v>
      </c>
      <c r="D23" s="220" t="s">
        <v>389</v>
      </c>
      <c r="E23" s="220" t="s">
        <v>306</v>
      </c>
      <c r="F23" s="281">
        <v>1.207692</v>
      </c>
      <c r="G23" s="281">
        <v>1.83</v>
      </c>
      <c r="H23" s="281">
        <v>1.83</v>
      </c>
      <c r="I23" s="216" t="s">
        <v>315</v>
      </c>
    </row>
    <row r="24" spans="1:9" ht="15.75">
      <c r="A24" s="239" t="s">
        <v>397</v>
      </c>
      <c r="B24" s="220" t="s">
        <v>238</v>
      </c>
      <c r="C24" s="220" t="s">
        <v>398</v>
      </c>
      <c r="D24" s="220" t="s">
        <v>399</v>
      </c>
      <c r="E24" s="220" t="s">
        <v>306</v>
      </c>
      <c r="F24" s="281">
        <v>54.473965429454196</v>
      </c>
      <c r="G24" s="281">
        <v>70.802000000000007</v>
      </c>
      <c r="H24" s="282">
        <f>64.425*H12</f>
        <v>79.526219999999995</v>
      </c>
      <c r="I24" s="216" t="s">
        <v>469</v>
      </c>
    </row>
    <row r="25" spans="1:9" ht="15.75">
      <c r="A25" s="239" t="s">
        <v>468</v>
      </c>
      <c r="B25" s="220" t="s">
        <v>467</v>
      </c>
      <c r="C25" s="220" t="s">
        <v>466</v>
      </c>
      <c r="D25" s="220" t="s">
        <v>369</v>
      </c>
      <c r="E25" s="220" t="s">
        <v>465</v>
      </c>
      <c r="F25" s="281">
        <v>0</v>
      </c>
      <c r="G25" s="281">
        <v>0</v>
      </c>
      <c r="H25" s="281">
        <v>0</v>
      </c>
      <c r="I25" s="216" t="s">
        <v>370</v>
      </c>
    </row>
    <row r="26" spans="1:9" ht="15.75">
      <c r="A26" s="242" t="s">
        <v>406</v>
      </c>
      <c r="B26" s="220" t="s">
        <v>407</v>
      </c>
      <c r="C26" s="220" t="s">
        <v>408</v>
      </c>
      <c r="D26" s="220" t="s">
        <v>298</v>
      </c>
      <c r="E26" s="220" t="s">
        <v>306</v>
      </c>
      <c r="F26" s="281">
        <v>-2.8039499999999902</v>
      </c>
      <c r="G26" s="279"/>
      <c r="H26" s="281">
        <f>-F32*(1+0.5%)</f>
        <v>-1.484895061910126</v>
      </c>
      <c r="I26" s="280" t="s">
        <v>503</v>
      </c>
    </row>
    <row r="27" spans="1:9" ht="15.75">
      <c r="A27" s="243" t="s">
        <v>443</v>
      </c>
      <c r="B27" s="244" t="s">
        <v>411</v>
      </c>
      <c r="C27" s="230" t="s">
        <v>412</v>
      </c>
      <c r="D27" s="245"/>
      <c r="E27" s="230" t="s">
        <v>306</v>
      </c>
      <c r="F27" s="277">
        <f t="shared" ref="F27:H27" si="3">SUM(F13,F16,F22:F26)</f>
        <v>174.45704547571131</v>
      </c>
      <c r="G27" s="277">
        <f t="shared" si="3"/>
        <v>206.84752284637159</v>
      </c>
      <c r="H27" s="277">
        <f t="shared" si="3"/>
        <v>229.72748493808987</v>
      </c>
      <c r="I27" s="232"/>
    </row>
    <row r="28" spans="1:9" ht="15.75">
      <c r="A28" s="246" t="s">
        <v>442</v>
      </c>
      <c r="B28" s="236" t="s">
        <v>415</v>
      </c>
      <c r="C28" s="236" t="s">
        <v>441</v>
      </c>
      <c r="D28" s="251"/>
      <c r="E28" s="236" t="s">
        <v>436</v>
      </c>
      <c r="F28" s="279">
        <v>0</v>
      </c>
      <c r="G28" s="279">
        <v>0</v>
      </c>
      <c r="H28" s="279">
        <v>0</v>
      </c>
      <c r="I28" s="278" t="s">
        <v>440</v>
      </c>
    </row>
    <row r="29" spans="1:9" ht="15.75">
      <c r="A29" s="247" t="s">
        <v>439</v>
      </c>
      <c r="B29" s="248" t="s">
        <v>438</v>
      </c>
      <c r="C29" s="248" t="s">
        <v>437</v>
      </c>
      <c r="D29" s="248"/>
      <c r="E29" s="218" t="s">
        <v>436</v>
      </c>
      <c r="F29" s="276">
        <v>3.4750000000000001</v>
      </c>
      <c r="G29" s="276">
        <v>3.4649999999999999</v>
      </c>
      <c r="H29" s="276">
        <f>G29*(1+3%)</f>
        <v>3.5689500000000001</v>
      </c>
      <c r="I29" s="255" t="s">
        <v>435</v>
      </c>
    </row>
    <row r="30" spans="1:9" ht="15.75">
      <c r="A30" s="250" t="s">
        <v>434</v>
      </c>
      <c r="B30" s="230" t="s">
        <v>417</v>
      </c>
      <c r="C30" s="230" t="s">
        <v>354</v>
      </c>
      <c r="D30" s="229"/>
      <c r="E30" s="230" t="s">
        <v>340</v>
      </c>
      <c r="F30" s="277">
        <f t="shared" ref="F30:H30" si="4">F27+F28-F29</f>
        <v>170.98204547571132</v>
      </c>
      <c r="G30" s="277">
        <f t="shared" si="4"/>
        <v>203.38252284637159</v>
      </c>
      <c r="H30" s="277">
        <f t="shared" si="4"/>
        <v>226.15853493808987</v>
      </c>
      <c r="I30" s="232" t="s">
        <v>433</v>
      </c>
    </row>
    <row r="31" spans="1:9" ht="15.75">
      <c r="A31" s="241" t="s">
        <v>418</v>
      </c>
      <c r="B31" s="218" t="s">
        <v>419</v>
      </c>
      <c r="C31" s="218" t="s">
        <v>420</v>
      </c>
      <c r="D31" s="218"/>
      <c r="E31" s="218" t="s">
        <v>306</v>
      </c>
      <c r="F31" s="276">
        <v>175.93455299999999</v>
      </c>
      <c r="G31" s="276">
        <v>217.42500000000001</v>
      </c>
      <c r="H31" s="276">
        <f>H27</f>
        <v>229.72748493808987</v>
      </c>
      <c r="I31" s="216" t="s">
        <v>315</v>
      </c>
    </row>
    <row r="32" spans="1:9" ht="15.75">
      <c r="A32" s="251" t="s">
        <v>421</v>
      </c>
      <c r="B32" s="236" t="s">
        <v>422</v>
      </c>
      <c r="C32" s="236"/>
      <c r="D32" s="236"/>
      <c r="E32" s="236" t="s">
        <v>306</v>
      </c>
      <c r="F32" s="227">
        <f t="shared" ref="F32:H32" si="5">F31-F27</f>
        <v>1.4775075242886828</v>
      </c>
      <c r="G32" s="227">
        <f t="shared" si="5"/>
        <v>10.577477153628422</v>
      </c>
      <c r="H32" s="227">
        <f t="shared" si="5"/>
        <v>0</v>
      </c>
      <c r="I32" s="232"/>
    </row>
    <row r="33" spans="1:9" ht="15.75">
      <c r="A33" s="229" t="s">
        <v>423</v>
      </c>
      <c r="B33" s="230"/>
      <c r="C33" s="230"/>
      <c r="D33" s="230"/>
      <c r="E33" s="230" t="s">
        <v>306</v>
      </c>
      <c r="F33" s="252"/>
      <c r="G33" s="252">
        <f>G27/F27-1</f>
        <v>0.1856644842421673</v>
      </c>
      <c r="H33" s="252">
        <f>H27/G27-1</f>
        <v>0.11061269565558951</v>
      </c>
      <c r="I33" s="232"/>
    </row>
    <row r="35" spans="1:9">
      <c r="A35" s="1" t="s">
        <v>430</v>
      </c>
    </row>
    <row r="36" spans="1:9">
      <c r="A36" t="s">
        <v>429</v>
      </c>
      <c r="G36" s="275"/>
      <c r="H36" s="274"/>
    </row>
    <row r="37" spans="1:9">
      <c r="A37" t="s">
        <v>428</v>
      </c>
      <c r="H37" s="273"/>
    </row>
    <row r="38" spans="1:9">
      <c r="A38" t="s">
        <v>427</v>
      </c>
      <c r="F38" s="57"/>
      <c r="G38" s="57"/>
      <c r="H38" s="57"/>
    </row>
    <row r="39" spans="1:9">
      <c r="A39" t="s">
        <v>464</v>
      </c>
    </row>
    <row r="41" spans="1:9">
      <c r="A41" s="269" t="s">
        <v>463</v>
      </c>
    </row>
    <row r="42" spans="1:9" ht="47.25" customHeight="1">
      <c r="A42" s="457" t="s">
        <v>462</v>
      </c>
      <c r="B42" s="457"/>
      <c r="C42" s="457"/>
      <c r="D42" s="457"/>
      <c r="E42" s="457"/>
      <c r="F42" s="457"/>
      <c r="G42" s="457"/>
      <c r="H42" s="457"/>
    </row>
    <row r="44" spans="1:9">
      <c r="A44" s="457" t="s">
        <v>461</v>
      </c>
      <c r="B44" s="456"/>
      <c r="C44" s="456"/>
      <c r="D44" s="456"/>
      <c r="E44" s="456"/>
      <c r="F44" s="456"/>
      <c r="G44" s="456"/>
      <c r="H44" s="456"/>
    </row>
    <row r="45" spans="1:9">
      <c r="A45" s="272" t="s">
        <v>460</v>
      </c>
      <c r="B45" s="271"/>
      <c r="C45" s="271"/>
      <c r="D45" s="271"/>
      <c r="E45" s="271"/>
      <c r="F45" s="271"/>
      <c r="G45" s="271"/>
      <c r="H45" s="271"/>
    </row>
    <row r="46" spans="1:9">
      <c r="A46" s="271"/>
      <c r="B46" s="271"/>
      <c r="C46" s="271"/>
      <c r="D46" s="271"/>
      <c r="E46" s="271"/>
      <c r="F46" s="271"/>
      <c r="G46" s="271"/>
      <c r="H46" s="271"/>
    </row>
    <row r="47" spans="1:9" ht="27.75" customHeight="1">
      <c r="A47" s="456" t="s">
        <v>459</v>
      </c>
      <c r="B47" s="456"/>
      <c r="C47" s="456"/>
      <c r="D47" s="456"/>
      <c r="E47" s="456"/>
      <c r="F47" s="456"/>
      <c r="G47" s="456"/>
      <c r="H47" s="456"/>
    </row>
    <row r="48" spans="1:9">
      <c r="A48" s="272" t="s">
        <v>458</v>
      </c>
      <c r="B48" s="271"/>
      <c r="C48" s="271"/>
      <c r="D48" s="271"/>
      <c r="E48" s="271"/>
      <c r="F48" s="271"/>
      <c r="G48" s="271"/>
      <c r="H48" s="271"/>
    </row>
    <row r="49" spans="1:8">
      <c r="A49" s="271"/>
      <c r="B49" s="271"/>
      <c r="C49" s="271"/>
      <c r="D49" s="271"/>
      <c r="E49" s="271"/>
      <c r="F49" s="271"/>
      <c r="G49" s="271"/>
      <c r="H49" s="271"/>
    </row>
    <row r="50" spans="1:8">
      <c r="A50" s="457" t="s">
        <v>457</v>
      </c>
      <c r="B50" s="456"/>
      <c r="C50" s="456"/>
      <c r="D50" s="456"/>
      <c r="E50" s="456"/>
      <c r="F50" s="456"/>
      <c r="G50" s="456"/>
      <c r="H50" s="456"/>
    </row>
    <row r="52" spans="1:8">
      <c r="A52" s="457" t="s">
        <v>456</v>
      </c>
      <c r="B52" s="457"/>
      <c r="C52" s="457"/>
      <c r="D52" s="457"/>
      <c r="E52" s="457"/>
      <c r="F52" s="457"/>
      <c r="G52" s="457"/>
      <c r="H52" s="457"/>
    </row>
    <row r="54" spans="1:8">
      <c r="A54" s="270" t="s">
        <v>455</v>
      </c>
    </row>
    <row r="56" spans="1:8">
      <c r="A56" s="269" t="s">
        <v>454</v>
      </c>
    </row>
    <row r="57" spans="1:8">
      <c r="A57" t="s">
        <v>453</v>
      </c>
    </row>
  </sheetData>
  <mergeCells count="8">
    <mergeCell ref="A47:H47"/>
    <mergeCell ref="A50:H50"/>
    <mergeCell ref="A52:H52"/>
    <mergeCell ref="F3:H3"/>
    <mergeCell ref="I4:I5"/>
    <mergeCell ref="A3:D3"/>
    <mergeCell ref="A42:H42"/>
    <mergeCell ref="A44:H44"/>
  </mergeCells>
  <conditionalFormatting sqref="G10 A8 C8:C12 F11:H26 A10:A12">
    <cfRule type="cellIs" dxfId="5" priority="5" operator="lessThan">
      <formula>0</formula>
    </cfRule>
  </conditionalFormatting>
  <conditionalFormatting sqref="A6:A7 C6:C7">
    <cfRule type="cellIs" dxfId="4" priority="4" operator="lessThan">
      <formula>0</formula>
    </cfRule>
  </conditionalFormatting>
  <conditionalFormatting sqref="F27:H33">
    <cfRule type="cellIs" dxfId="3" priority="3" operator="lessThan">
      <formula>0</formula>
    </cfRule>
  </conditionalFormatting>
  <conditionalFormatting sqref="F7:H7">
    <cfRule type="cellIs" dxfId="2" priority="2" operator="lessThan">
      <formula>0</formula>
    </cfRule>
  </conditionalFormatting>
  <conditionalFormatting sqref="A9">
    <cfRule type="cellIs" dxfId="1" priority="1" operator="less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65" zoomScaleNormal="65" workbookViewId="0">
      <pane ySplit="5" topLeftCell="A6" activePane="bottomLeft" state="frozen"/>
      <selection activeCell="A3" sqref="A3:L46"/>
      <selection pane="bottomLeft" activeCell="A3" sqref="A3:H17"/>
    </sheetView>
  </sheetViews>
  <sheetFormatPr defaultRowHeight="15"/>
  <cols>
    <col min="1" max="1" width="54.140625" bestFit="1" customWidth="1"/>
    <col min="2" max="2" width="11.85546875" bestFit="1" customWidth="1"/>
    <col min="3" max="3" width="13.5703125" bestFit="1" customWidth="1"/>
    <col min="4" max="4" width="14.85546875" bestFit="1" customWidth="1"/>
    <col min="5" max="5" width="14" bestFit="1" customWidth="1"/>
    <col min="6" max="7" width="14.42578125" bestFit="1" customWidth="1"/>
    <col min="8" max="8" width="64.7109375" bestFit="1" customWidth="1"/>
  </cols>
  <sheetData>
    <row r="1" spans="1:8">
      <c r="A1" t="str">
        <f>'Appendix B NG'!A1</f>
        <v>DRAFT STC-P24.1 Template V1.1</v>
      </c>
    </row>
    <row r="3" spans="1:8" ht="26.25">
      <c r="A3" s="455" t="s">
        <v>479</v>
      </c>
      <c r="B3" s="455"/>
      <c r="C3" s="455"/>
      <c r="D3" s="203" t="s">
        <v>283</v>
      </c>
      <c r="E3" s="453">
        <v>41810</v>
      </c>
      <c r="F3" s="453"/>
      <c r="G3" s="453"/>
      <c r="H3" s="204"/>
    </row>
    <row r="4" spans="1:8" ht="31.5">
      <c r="A4" s="205" t="s">
        <v>284</v>
      </c>
      <c r="B4" s="206" t="s">
        <v>285</v>
      </c>
      <c r="C4" s="206" t="s">
        <v>286</v>
      </c>
      <c r="D4" s="205" t="s">
        <v>287</v>
      </c>
      <c r="E4" s="300" t="s">
        <v>288</v>
      </c>
      <c r="F4" s="299" t="s">
        <v>289</v>
      </c>
      <c r="G4" s="299" t="s">
        <v>290</v>
      </c>
      <c r="H4" s="454" t="s">
        <v>291</v>
      </c>
    </row>
    <row r="5" spans="1:8" ht="15.75">
      <c r="A5" s="205" t="s">
        <v>292</v>
      </c>
      <c r="B5" s="206"/>
      <c r="C5" s="206"/>
      <c r="D5" s="206"/>
      <c r="E5" s="208" t="s">
        <v>293</v>
      </c>
      <c r="F5" s="209" t="s">
        <v>48</v>
      </c>
      <c r="G5" s="209" t="s">
        <v>49</v>
      </c>
      <c r="H5" s="454"/>
    </row>
    <row r="6" spans="1:8" ht="15.75">
      <c r="A6" s="295" t="s">
        <v>175</v>
      </c>
      <c r="B6" s="220"/>
      <c r="C6" s="220"/>
      <c r="D6" s="220"/>
      <c r="E6" s="298">
        <f>VLOOKUP(A6,'[6]Output Table'!$B$34:$O$48,14,FALSE)/1000000</f>
        <v>5.2953486876210549</v>
      </c>
      <c r="F6" s="296">
        <f>VLOOKUP(A6,'[7]Output Table'!$B$34:$O$47,14,FALSE)/1000000</f>
        <v>5.4759483870350794</v>
      </c>
      <c r="G6" s="296">
        <f>VLOOKUP(A6,[7]OFTOt!$AP$5:$BB$20,13,FALSE)/1000000</f>
        <v>5.6283162967115983</v>
      </c>
      <c r="H6" s="216" t="s">
        <v>478</v>
      </c>
    </row>
    <row r="7" spans="1:8" ht="15.75">
      <c r="A7" s="295" t="s">
        <v>183</v>
      </c>
      <c r="B7" s="220"/>
      <c r="C7" s="220"/>
      <c r="D7" s="220"/>
      <c r="E7" s="298">
        <f>VLOOKUP(A7,'[6]Output Table'!$B$34:$O$48,14,FALSE)/1000000</f>
        <v>6.6411712602877699</v>
      </c>
      <c r="F7" s="296">
        <f>VLOOKUP(A7,'[7]Output Table'!$B$34:$O$47,14,FALSE)/1000000</f>
        <v>6.8531524225899307</v>
      </c>
      <c r="G7" s="296">
        <f>VLOOKUP(A7,[7]OFTOt!$AP$5:$BB$20,13,FALSE)/1000000</f>
        <v>7.0441753383416721</v>
      </c>
      <c r="H7" s="216" t="s">
        <v>478</v>
      </c>
    </row>
    <row r="8" spans="1:8" ht="15.75">
      <c r="A8" s="295" t="s">
        <v>177</v>
      </c>
      <c r="B8" s="220"/>
      <c r="C8" s="220"/>
      <c r="D8" s="220"/>
      <c r="E8" s="298">
        <f>VLOOKUP(A8,'[6]Output Table'!$B$34:$O$48,14,FALSE)/1000000</f>
        <v>12.123372806025648</v>
      </c>
      <c r="F8" s="296">
        <f>VLOOKUP(A8,'[7]Output Table'!$B$34:$O$47,14,FALSE)/1000000</f>
        <v>12.491059506303355</v>
      </c>
      <c r="G8" s="296">
        <f>VLOOKUP(A8,[7]OFTOt!$AP$5:$BB$20,13,FALSE)/1000000</f>
        <v>12.837711015888514</v>
      </c>
      <c r="H8" s="216" t="s">
        <v>478</v>
      </c>
    </row>
    <row r="9" spans="1:8" ht="15.75">
      <c r="A9" s="295" t="s">
        <v>182</v>
      </c>
      <c r="B9" s="220"/>
      <c r="C9" s="220"/>
      <c r="D9" s="220"/>
      <c r="E9" s="298">
        <f>VLOOKUP(A9,'[6]Output Table'!$B$34:$O$48,14,FALSE)/1000000</f>
        <v>7.4836193253529402</v>
      </c>
      <c r="F9" s="296">
        <f>VLOOKUP(A9,'[7]Output Table'!$B$34:$O$47,14,FALSE)/1000000</f>
        <v>7.7094720644957508</v>
      </c>
      <c r="G9" s="296">
        <f>VLOOKUP(A9,[7]OFTOt!$AP$5:$BB$20,13,FALSE)/1000000</f>
        <v>7.9238810369051214</v>
      </c>
      <c r="H9" s="216" t="s">
        <v>478</v>
      </c>
    </row>
    <row r="10" spans="1:8" ht="15.75">
      <c r="A10" s="295" t="s">
        <v>178</v>
      </c>
      <c r="B10" s="220"/>
      <c r="C10" s="220"/>
      <c r="D10" s="220"/>
      <c r="E10" s="298">
        <f>VLOOKUP(A10,'[6]Output Table'!$B$34:$O$48,14,FALSE)/1000000</f>
        <v>12.628102011646231</v>
      </c>
      <c r="F10" s="296">
        <f>VLOOKUP(A10,'[7]Output Table'!$B$34:$O$47,14,FALSE)/1000000</f>
        <v>12.926960730569263</v>
      </c>
      <c r="G10" s="296">
        <f>VLOOKUP(A10,[7]OFTOt!$AP$5:$BB$20,13,FALSE)/1000000</f>
        <v>13.285882713186774</v>
      </c>
      <c r="H10" s="216" t="s">
        <v>478</v>
      </c>
    </row>
    <row r="11" spans="1:8" ht="15.75">
      <c r="A11" s="295" t="s">
        <v>179</v>
      </c>
      <c r="B11" s="220"/>
      <c r="C11" s="220"/>
      <c r="D11" s="220"/>
      <c r="E11" s="298">
        <f>VLOOKUP(A11,'[6]Output Table'!$B$34:$O$48,14,FALSE)/1000000</f>
        <v>15.615237384558517</v>
      </c>
      <c r="F11" s="296">
        <f>VLOOKUP(A11,'[7]Output Table'!$B$34:$O$47,14,FALSE)/1000000</f>
        <v>18.92412411049645</v>
      </c>
      <c r="G11" s="296">
        <f>VLOOKUP(A11,[7]OFTOt!$AP$5:$BB$20,13,FALSE)/1000000</f>
        <v>19.578112174992388</v>
      </c>
      <c r="H11" s="216" t="s">
        <v>478</v>
      </c>
    </row>
    <row r="12" spans="1:8" ht="15.75">
      <c r="A12" s="295" t="s">
        <v>176</v>
      </c>
      <c r="B12" s="220"/>
      <c r="C12" s="220"/>
      <c r="D12" s="220"/>
      <c r="E12" s="298">
        <f>VLOOKUP(A12,'[6]Output Table'!$B$34:$O$48,14,FALSE)/1000000</f>
        <v>11.231138376837219</v>
      </c>
      <c r="F12" s="296">
        <f>VLOOKUP(A12,'[7]Output Table'!$B$34:$O$47,14,FALSE)/1000000</f>
        <v>11.570501887309902</v>
      </c>
      <c r="G12" s="296">
        <f>VLOOKUP(A12,[7]OFTOt!$AP$5:$BB$20,13,FALSE)/1000000</f>
        <v>11.893590496689397</v>
      </c>
      <c r="H12" s="216" t="s">
        <v>478</v>
      </c>
    </row>
    <row r="13" spans="1:8" ht="15.75">
      <c r="A13" s="295" t="s">
        <v>180</v>
      </c>
      <c r="B13" s="220"/>
      <c r="C13" s="220"/>
      <c r="D13" s="220"/>
      <c r="E13" s="298">
        <f>VLOOKUP(A13,'[6]Output Table'!$B$34:$O$48,14,FALSE)/1000000</f>
        <v>11.419976353258042</v>
      </c>
      <c r="F13" s="296">
        <f>VLOOKUP(A13,'[7]Output Table'!$B$34:$O$47,14,FALSE)/1000000</f>
        <v>25.99951989562949</v>
      </c>
      <c r="G13" s="296">
        <f>VLOOKUP(A13,[7]OFTOt!$AP$5:$BB$20,13,FALSE)/1000000</f>
        <v>26.721995242057478</v>
      </c>
      <c r="H13" s="216" t="s">
        <v>478</v>
      </c>
    </row>
    <row r="14" spans="1:8" ht="15.75">
      <c r="A14" s="295" t="s">
        <v>181</v>
      </c>
      <c r="B14" s="220"/>
      <c r="C14" s="220"/>
      <c r="D14" s="220"/>
      <c r="E14" s="298">
        <f>VLOOKUP(A14,'[6]Output Table'!$B$34:$O$48,14,FALSE)/1000000</f>
        <v>22.991152687296371</v>
      </c>
      <c r="F14" s="296">
        <f>VLOOKUP(A14,'[7]Output Table'!$B$34:$O$47,14,FALSE)/1000000</f>
        <v>37.572952823693704</v>
      </c>
      <c r="G14" s="296">
        <f>VLOOKUP(A14,[7]OFTOt!$AP$5:$BB$20,13,FALSE)/1000000</f>
        <v>37.660130118611804</v>
      </c>
      <c r="H14" s="216" t="s">
        <v>478</v>
      </c>
    </row>
    <row r="15" spans="1:8" ht="15.75">
      <c r="A15" s="295" t="s">
        <v>477</v>
      </c>
      <c r="B15" s="220"/>
      <c r="C15" s="220"/>
      <c r="D15" s="220"/>
      <c r="E15" s="297"/>
      <c r="F15" s="296">
        <f>SUM('[7]Output Table'!$O$37,'[7]Output Table'!$O$44,'[7]Output Table'!$O$46,'[7]Output Table'!$O$47)/1000000</f>
        <v>40.369762275867465</v>
      </c>
      <c r="G15" s="296">
        <f>SUM([7]OFTOt!$BB$8,[7]OFTOt!$BB$15,[7]OFTOt!$BB$19)/1000000</f>
        <v>72.002395871778475</v>
      </c>
      <c r="H15" s="216" t="s">
        <v>476</v>
      </c>
    </row>
    <row r="16" spans="1:8" ht="15.75">
      <c r="A16" s="295" t="s">
        <v>475</v>
      </c>
      <c r="B16" s="220"/>
      <c r="C16" s="220"/>
      <c r="D16" s="220"/>
      <c r="E16" s="297"/>
      <c r="F16" s="294"/>
      <c r="G16" s="296">
        <f>SUM([7]OFTOt!$BB$16,[7]OFTOt!$BB$17,[7]OFTOt!$BB$18)/1000000</f>
        <v>62.754500839034705</v>
      </c>
      <c r="H16" s="216" t="s">
        <v>474</v>
      </c>
    </row>
    <row r="17" spans="1:8" s="1" customFormat="1" ht="15.75">
      <c r="A17" s="285" t="s">
        <v>473</v>
      </c>
      <c r="B17" s="285" t="s">
        <v>358</v>
      </c>
      <c r="C17" s="285" t="s">
        <v>333</v>
      </c>
      <c r="D17" s="285" t="s">
        <v>340</v>
      </c>
      <c r="E17" s="293">
        <f t="shared" ref="E17:G17" si="0">SUM(E6:E16)</f>
        <v>105.42911889288379</v>
      </c>
      <c r="F17" s="292">
        <f t="shared" si="0"/>
        <v>179.89345410399039</v>
      </c>
      <c r="G17" s="292">
        <f t="shared" si="0"/>
        <v>277.33069114419794</v>
      </c>
      <c r="H17" s="291"/>
    </row>
    <row r="19" spans="1:8">
      <c r="A19" s="1" t="s">
        <v>430</v>
      </c>
    </row>
    <row r="20" spans="1:8">
      <c r="A20" t="s">
        <v>429</v>
      </c>
    </row>
    <row r="21" spans="1:8">
      <c r="A21" t="s">
        <v>428</v>
      </c>
    </row>
    <row r="22" spans="1:8">
      <c r="A22" t="s">
        <v>427</v>
      </c>
    </row>
    <row r="23" spans="1:8">
      <c r="A23" t="s">
        <v>472</v>
      </c>
    </row>
  </sheetData>
  <mergeCells count="3">
    <mergeCell ref="E3:G3"/>
    <mergeCell ref="H4:H5"/>
    <mergeCell ref="A3:C3"/>
  </mergeCells>
  <conditionalFormatting sqref="E17:G17">
    <cfRule type="cellIs" dxfId="0" priority="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35"/>
  <sheetViews>
    <sheetView workbookViewId="0">
      <selection activeCell="H19" sqref="H19"/>
    </sheetView>
  </sheetViews>
  <sheetFormatPr defaultRowHeight="15"/>
  <cols>
    <col min="3" max="3" width="39.85546875" customWidth="1"/>
    <col min="4" max="4" width="19.5703125" customWidth="1"/>
    <col min="7" max="7" width="37" customWidth="1"/>
    <col min="8" max="8" width="19.5703125" customWidth="1"/>
    <col min="11" max="11" width="28.5703125" bestFit="1" customWidth="1"/>
    <col min="12" max="12" width="10.85546875" customWidth="1"/>
    <col min="13" max="13" width="10.7109375" customWidth="1"/>
    <col min="14" max="14" width="10.85546875" customWidth="1"/>
    <col min="17" max="17" width="28.5703125" bestFit="1" customWidth="1"/>
    <col min="18" max="18" width="10.42578125" customWidth="1"/>
    <col min="22" max="22" width="18.140625" bestFit="1" customWidth="1"/>
    <col min="24" max="24" width="14.85546875" customWidth="1"/>
  </cols>
  <sheetData>
    <row r="2" spans="2:25">
      <c r="B2" s="1" t="s">
        <v>0</v>
      </c>
      <c r="C2" s="31" t="s">
        <v>57</v>
      </c>
      <c r="F2" s="1" t="s">
        <v>66</v>
      </c>
      <c r="G2" s="31" t="s">
        <v>60</v>
      </c>
    </row>
    <row r="3" spans="2:25" ht="15.75" thickBot="1"/>
    <row r="4" spans="2:25">
      <c r="B4" s="394" t="s">
        <v>67</v>
      </c>
      <c r="C4" s="395"/>
      <c r="D4" s="396"/>
      <c r="F4" s="394" t="s">
        <v>67</v>
      </c>
      <c r="G4" s="395"/>
      <c r="H4" s="396"/>
      <c r="J4" s="397" t="s">
        <v>67</v>
      </c>
      <c r="K4" s="398"/>
      <c r="L4" s="398"/>
      <c r="M4" s="399"/>
      <c r="N4" s="400"/>
      <c r="P4" s="397" t="s">
        <v>70</v>
      </c>
      <c r="Q4" s="398"/>
      <c r="R4" s="398"/>
      <c r="S4" s="400"/>
    </row>
    <row r="5" spans="2:25" ht="26.25" thickBot="1">
      <c r="B5" s="6" t="s">
        <v>1</v>
      </c>
      <c r="C5" s="7" t="s">
        <v>2</v>
      </c>
      <c r="D5" s="8" t="s">
        <v>4</v>
      </c>
      <c r="F5" s="6" t="s">
        <v>1</v>
      </c>
      <c r="G5" s="7" t="s">
        <v>2</v>
      </c>
      <c r="H5" s="8" t="s">
        <v>4</v>
      </c>
      <c r="J5" s="67" t="s">
        <v>1</v>
      </c>
      <c r="K5" s="64" t="s">
        <v>2</v>
      </c>
      <c r="L5" s="65" t="s">
        <v>3</v>
      </c>
      <c r="M5" s="66" t="s">
        <v>68</v>
      </c>
      <c r="N5" s="68" t="s">
        <v>69</v>
      </c>
      <c r="P5" s="67" t="s">
        <v>1</v>
      </c>
      <c r="Q5" s="64" t="s">
        <v>2</v>
      </c>
      <c r="R5" s="65" t="s">
        <v>71</v>
      </c>
      <c r="S5" s="68" t="s">
        <v>72</v>
      </c>
      <c r="V5" s="1" t="s">
        <v>73</v>
      </c>
      <c r="X5" s="1" t="s">
        <v>74</v>
      </c>
    </row>
    <row r="6" spans="2:25">
      <c r="B6" s="4">
        <v>1</v>
      </c>
      <c r="C6" s="5" t="s">
        <v>5</v>
      </c>
      <c r="D6" s="34">
        <f>[1]Tariff!U7</f>
        <v>26.981422227275509</v>
      </c>
      <c r="F6" s="4">
        <v>1</v>
      </c>
      <c r="G6" s="5" t="s">
        <v>5</v>
      </c>
      <c r="H6" s="34">
        <f>[2]Tariff!U38</f>
        <v>25.696746000000001</v>
      </c>
      <c r="I6" s="57">
        <f>D6-H6</f>
        <v>1.2846762272755079</v>
      </c>
      <c r="J6" s="58">
        <v>1</v>
      </c>
      <c r="K6" s="51" t="s">
        <v>5</v>
      </c>
      <c r="L6" s="52">
        <v>27.677502862813995</v>
      </c>
      <c r="M6" s="53">
        <v>26.86086879977271</v>
      </c>
      <c r="N6" s="72">
        <f>[1]Tariff!U7</f>
        <v>26.981422227275509</v>
      </c>
      <c r="P6" s="58">
        <v>1</v>
      </c>
      <c r="Q6" s="51" t="s">
        <v>5</v>
      </c>
      <c r="R6" s="52">
        <f>N6-L6</f>
        <v>-0.69608063553848609</v>
      </c>
      <c r="S6" s="69">
        <f>N6-M6</f>
        <v>0.12055342750279863</v>
      </c>
      <c r="V6" s="73">
        <v>26.698917000000002</v>
      </c>
      <c r="W6" s="57">
        <f>V6-N6</f>
        <v>-0.28250522727550731</v>
      </c>
      <c r="X6" s="73">
        <v>26.709576999999999</v>
      </c>
      <c r="Y6" s="57">
        <f>X6-N6</f>
        <v>-0.27184522727550942</v>
      </c>
    </row>
    <row r="7" spans="2:25">
      <c r="B7" s="35">
        <v>2</v>
      </c>
      <c r="C7" s="36" t="s">
        <v>6</v>
      </c>
      <c r="D7" s="34">
        <f>[1]Tariff!U8</f>
        <v>22.614519396070932</v>
      </c>
      <c r="F7" s="35">
        <v>2</v>
      </c>
      <c r="G7" s="36" t="s">
        <v>6</v>
      </c>
      <c r="H7" s="34">
        <f>[2]Tariff!U39</f>
        <v>21.329843</v>
      </c>
      <c r="I7" s="57">
        <f t="shared" ref="I7:I32" si="0">D7-H7</f>
        <v>1.2846763960709318</v>
      </c>
      <c r="J7" s="59">
        <v>2</v>
      </c>
      <c r="K7" s="54" t="s">
        <v>6</v>
      </c>
      <c r="L7" s="55">
        <v>22.969442170231616</v>
      </c>
      <c r="M7" s="56">
        <v>22.528447469459749</v>
      </c>
      <c r="N7" s="72">
        <f>[1]Tariff!U8</f>
        <v>22.614519396070932</v>
      </c>
      <c r="P7" s="59">
        <v>2</v>
      </c>
      <c r="Q7" s="54" t="s">
        <v>6</v>
      </c>
      <c r="R7" s="52">
        <f t="shared" ref="R7:R32" si="1">N7-L7</f>
        <v>-0.35492277416068418</v>
      </c>
      <c r="S7" s="69">
        <f t="shared" ref="S7:S32" si="2">N7-M7</f>
        <v>8.6071926611182903E-2</v>
      </c>
      <c r="V7" s="74">
        <v>22.251768999999999</v>
      </c>
      <c r="W7" s="57">
        <f t="shared" ref="W7:W32" si="3">V7-N7</f>
        <v>-0.36275039607093262</v>
      </c>
      <c r="X7" s="74">
        <v>22.261507999999999</v>
      </c>
      <c r="Y7" s="57">
        <f t="shared" ref="Y7:Y32" si="4">X7-N7</f>
        <v>-0.3530113960709329</v>
      </c>
    </row>
    <row r="8" spans="2:25">
      <c r="B8" s="35">
        <v>3</v>
      </c>
      <c r="C8" s="36" t="s">
        <v>7</v>
      </c>
      <c r="D8" s="34">
        <f>[1]Tariff!U9</f>
        <v>25.027580491952985</v>
      </c>
      <c r="F8" s="35">
        <v>3</v>
      </c>
      <c r="G8" s="36" t="s">
        <v>7</v>
      </c>
      <c r="H8" s="34">
        <f>[2]Tariff!U40</f>
        <v>23.742903999999999</v>
      </c>
      <c r="I8" s="57">
        <f t="shared" si="0"/>
        <v>1.2846764919529861</v>
      </c>
      <c r="J8" s="59">
        <v>3</v>
      </c>
      <c r="K8" s="54" t="s">
        <v>7</v>
      </c>
      <c r="L8" s="55">
        <v>28.352457953564262</v>
      </c>
      <c r="M8" s="56">
        <v>25.015765588052268</v>
      </c>
      <c r="N8" s="72">
        <f>[1]Tariff!U9</f>
        <v>25.027580491952985</v>
      </c>
      <c r="P8" s="59">
        <v>3</v>
      </c>
      <c r="Q8" s="54" t="s">
        <v>7</v>
      </c>
      <c r="R8" s="52">
        <f t="shared" si="1"/>
        <v>-3.3248774616112762</v>
      </c>
      <c r="S8" s="69">
        <f t="shared" si="2"/>
        <v>1.1814903900717155E-2</v>
      </c>
      <c r="V8" s="74">
        <v>24.634091000000002</v>
      </c>
      <c r="W8" s="57">
        <f t="shared" si="3"/>
        <v>-0.39348949195298388</v>
      </c>
      <c r="X8" s="74">
        <v>24.645206999999999</v>
      </c>
      <c r="Y8" s="57">
        <f t="shared" si="4"/>
        <v>-0.3823734919529862</v>
      </c>
    </row>
    <row r="9" spans="2:25">
      <c r="B9" s="35">
        <v>4</v>
      </c>
      <c r="C9" s="36" t="s">
        <v>8</v>
      </c>
      <c r="D9" s="34">
        <f>[1]Tariff!U10</f>
        <v>30.465419676394838</v>
      </c>
      <c r="F9" s="35">
        <v>4</v>
      </c>
      <c r="G9" s="36" t="s">
        <v>8</v>
      </c>
      <c r="H9" s="34">
        <f>[2]Tariff!U41</f>
        <v>29.180743</v>
      </c>
      <c r="I9" s="57">
        <f t="shared" si="0"/>
        <v>1.2846766763948381</v>
      </c>
      <c r="J9" s="59">
        <v>4</v>
      </c>
      <c r="K9" s="54" t="s">
        <v>8</v>
      </c>
      <c r="L9" s="55">
        <v>33.790235639178348</v>
      </c>
      <c r="M9" s="56">
        <v>30.46868180493518</v>
      </c>
      <c r="N9" s="72">
        <f>[1]Tariff!U10</f>
        <v>30.465419676394838</v>
      </c>
      <c r="P9" s="59">
        <v>4</v>
      </c>
      <c r="Q9" s="54" t="s">
        <v>8</v>
      </c>
      <c r="R9" s="52">
        <f t="shared" si="1"/>
        <v>-3.3248159627835108</v>
      </c>
      <c r="S9" s="69">
        <f t="shared" si="2"/>
        <v>-3.2621285403422462E-3</v>
      </c>
      <c r="V9" s="74">
        <v>30.074411000000001</v>
      </c>
      <c r="W9" s="57">
        <f t="shared" si="3"/>
        <v>-0.39100867639483639</v>
      </c>
      <c r="X9" s="74">
        <v>30.085560999999998</v>
      </c>
      <c r="Y9" s="57">
        <f t="shared" si="4"/>
        <v>-0.37985867639483928</v>
      </c>
    </row>
    <row r="10" spans="2:25">
      <c r="B10" s="35">
        <v>5</v>
      </c>
      <c r="C10" s="36" t="s">
        <v>9</v>
      </c>
      <c r="D10" s="34">
        <f>[1]Tariff!U11</f>
        <v>23.700879045319624</v>
      </c>
      <c r="F10" s="35">
        <v>5</v>
      </c>
      <c r="G10" s="36" t="s">
        <v>9</v>
      </c>
      <c r="H10" s="34">
        <f>[2]Tariff!U42</f>
        <v>22.416202999999999</v>
      </c>
      <c r="I10" s="57">
        <f t="shared" si="0"/>
        <v>1.2846760453196246</v>
      </c>
      <c r="J10" s="59">
        <v>5</v>
      </c>
      <c r="K10" s="54" t="s">
        <v>9</v>
      </c>
      <c r="L10" s="55">
        <v>24.024932364332145</v>
      </c>
      <c r="M10" s="56">
        <v>23.401819742860525</v>
      </c>
      <c r="N10" s="72">
        <f>[1]Tariff!U11</f>
        <v>23.700879045319624</v>
      </c>
      <c r="P10" s="59">
        <v>5</v>
      </c>
      <c r="Q10" s="54" t="s">
        <v>9</v>
      </c>
      <c r="R10" s="52">
        <f t="shared" si="1"/>
        <v>-0.32405331901252055</v>
      </c>
      <c r="S10" s="69">
        <f t="shared" si="2"/>
        <v>0.29905930245909929</v>
      </c>
      <c r="V10" s="74">
        <v>22.720257</v>
      </c>
      <c r="W10" s="57">
        <f t="shared" si="3"/>
        <v>-0.98062204531962394</v>
      </c>
      <c r="X10" s="74">
        <v>22.731832000000001</v>
      </c>
      <c r="Y10" s="57">
        <f t="shared" si="4"/>
        <v>-0.96904704531962338</v>
      </c>
    </row>
    <row r="11" spans="2:25">
      <c r="B11" s="35">
        <v>6</v>
      </c>
      <c r="C11" s="36" t="s">
        <v>10</v>
      </c>
      <c r="D11" s="34">
        <f>[1]Tariff!U12</f>
        <v>22.350962150494905</v>
      </c>
      <c r="F11" s="35">
        <v>6</v>
      </c>
      <c r="G11" s="36" t="s">
        <v>10</v>
      </c>
      <c r="H11" s="34">
        <f>[2]Tariff!U43</f>
        <v>21.066286000000002</v>
      </c>
      <c r="I11" s="57">
        <f t="shared" si="0"/>
        <v>1.2846761504949029</v>
      </c>
      <c r="J11" s="59">
        <v>6</v>
      </c>
      <c r="K11" s="54" t="s">
        <v>10</v>
      </c>
      <c r="L11" s="55">
        <v>21.972426529125677</v>
      </c>
      <c r="M11" s="56">
        <v>22.397436406484324</v>
      </c>
      <c r="N11" s="72">
        <f>[1]Tariff!U12</f>
        <v>22.350962150494905</v>
      </c>
      <c r="P11" s="59">
        <v>6</v>
      </c>
      <c r="Q11" s="54" t="s">
        <v>10</v>
      </c>
      <c r="R11" s="52">
        <f t="shared" si="1"/>
        <v>0.37853562136922747</v>
      </c>
      <c r="S11" s="69">
        <f t="shared" si="2"/>
        <v>-4.6474255989419788E-2</v>
      </c>
      <c r="V11" s="74">
        <v>23.456868</v>
      </c>
      <c r="W11" s="57">
        <f t="shared" si="3"/>
        <v>1.1059058495050955</v>
      </c>
      <c r="X11" s="74">
        <v>23.472781000000001</v>
      </c>
      <c r="Y11" s="57">
        <f t="shared" si="4"/>
        <v>1.1218188495050967</v>
      </c>
    </row>
    <row r="12" spans="2:25">
      <c r="B12" s="35">
        <v>7</v>
      </c>
      <c r="C12" s="36" t="s">
        <v>11</v>
      </c>
      <c r="D12" s="34">
        <f>[1]Tariff!U13</f>
        <v>22.554919260911809</v>
      </c>
      <c r="F12" s="35">
        <v>7</v>
      </c>
      <c r="G12" s="36" t="s">
        <v>11</v>
      </c>
      <c r="H12" s="34">
        <f>[2]Tariff!U44</f>
        <v>21.270243000000001</v>
      </c>
      <c r="I12" s="57">
        <f t="shared" si="0"/>
        <v>1.2846762609118088</v>
      </c>
      <c r="J12" s="59">
        <v>7</v>
      </c>
      <c r="K12" s="54" t="s">
        <v>11</v>
      </c>
      <c r="L12" s="55">
        <v>20.852310932978533</v>
      </c>
      <c r="M12" s="56">
        <v>22.343163589482458</v>
      </c>
      <c r="N12" s="72">
        <f>[1]Tariff!U13</f>
        <v>22.554919260911809</v>
      </c>
      <c r="P12" s="59">
        <v>7</v>
      </c>
      <c r="Q12" s="54" t="s">
        <v>11</v>
      </c>
      <c r="R12" s="52">
        <f t="shared" si="1"/>
        <v>1.7026083279332767</v>
      </c>
      <c r="S12" s="69">
        <f t="shared" si="2"/>
        <v>0.21175567142935137</v>
      </c>
      <c r="V12" s="74">
        <v>22.846340999999999</v>
      </c>
      <c r="W12" s="57">
        <f t="shared" si="3"/>
        <v>0.29142173908818947</v>
      </c>
      <c r="X12" s="74">
        <v>22.863614999999999</v>
      </c>
      <c r="Y12" s="57">
        <f t="shared" si="4"/>
        <v>0.30869573908818992</v>
      </c>
    </row>
    <row r="13" spans="2:25">
      <c r="B13" s="35">
        <v>8</v>
      </c>
      <c r="C13" s="36" t="s">
        <v>12</v>
      </c>
      <c r="D13" s="34">
        <f>[1]Tariff!U14</f>
        <v>19.164715297267044</v>
      </c>
      <c r="F13" s="35">
        <v>8</v>
      </c>
      <c r="G13" s="36" t="s">
        <v>12</v>
      </c>
      <c r="H13" s="34">
        <f>[2]Tariff!U45</f>
        <v>17.880039</v>
      </c>
      <c r="I13" s="57">
        <f t="shared" si="0"/>
        <v>1.284676297267044</v>
      </c>
      <c r="J13" s="59">
        <v>8</v>
      </c>
      <c r="K13" s="54" t="s">
        <v>12</v>
      </c>
      <c r="L13" s="55">
        <v>18.422122488585778</v>
      </c>
      <c r="M13" s="56">
        <v>19.093337353501298</v>
      </c>
      <c r="N13" s="72">
        <f>[1]Tariff!U14</f>
        <v>19.164715297267044</v>
      </c>
      <c r="P13" s="59">
        <v>8</v>
      </c>
      <c r="Q13" s="54" t="s">
        <v>12</v>
      </c>
      <c r="R13" s="52">
        <f t="shared" si="1"/>
        <v>0.74259280868126609</v>
      </c>
      <c r="S13" s="69">
        <f t="shared" si="2"/>
        <v>7.1377943765746465E-2</v>
      </c>
      <c r="V13" s="74">
        <v>19.246037999999999</v>
      </c>
      <c r="W13" s="57">
        <f t="shared" si="3"/>
        <v>8.132270273295461E-2</v>
      </c>
      <c r="X13" s="74">
        <v>19.263663000000001</v>
      </c>
      <c r="Y13" s="57">
        <f t="shared" si="4"/>
        <v>9.8947702732957055E-2</v>
      </c>
    </row>
    <row r="14" spans="2:25">
      <c r="B14" s="35">
        <v>9</v>
      </c>
      <c r="C14" s="36" t="s">
        <v>13</v>
      </c>
      <c r="D14" s="34">
        <f>[1]Tariff!U15</f>
        <v>18.319670003645474</v>
      </c>
      <c r="F14" s="35">
        <v>9</v>
      </c>
      <c r="G14" s="36" t="s">
        <v>13</v>
      </c>
      <c r="H14" s="34">
        <f>[2]Tariff!U46</f>
        <v>17.034994000000001</v>
      </c>
      <c r="I14" s="57">
        <f t="shared" si="0"/>
        <v>1.2846760036454725</v>
      </c>
      <c r="J14" s="59">
        <v>9</v>
      </c>
      <c r="K14" s="54" t="s">
        <v>13</v>
      </c>
      <c r="L14" s="55">
        <v>18.016942329431444</v>
      </c>
      <c r="M14" s="56">
        <v>18.255339816977944</v>
      </c>
      <c r="N14" s="72">
        <f>[1]Tariff!U15</f>
        <v>18.319670003645474</v>
      </c>
      <c r="P14" s="59">
        <v>9</v>
      </c>
      <c r="Q14" s="54" t="s">
        <v>13</v>
      </c>
      <c r="R14" s="52">
        <f t="shared" si="1"/>
        <v>0.30272767421402946</v>
      </c>
      <c r="S14" s="69">
        <f t="shared" si="2"/>
        <v>6.4330186667529432E-2</v>
      </c>
      <c r="V14" s="74">
        <v>18.078737</v>
      </c>
      <c r="W14" s="57">
        <f t="shared" si="3"/>
        <v>-0.24093300364547332</v>
      </c>
      <c r="X14" s="74">
        <v>18.088943</v>
      </c>
      <c r="Y14" s="57">
        <f t="shared" si="4"/>
        <v>-0.23072700364547316</v>
      </c>
    </row>
    <row r="15" spans="2:25">
      <c r="B15" s="35">
        <v>10</v>
      </c>
      <c r="C15" s="36" t="s">
        <v>14</v>
      </c>
      <c r="D15" s="34">
        <f>[1]Tariff!U16</f>
        <v>17.099610871425593</v>
      </c>
      <c r="F15" s="35">
        <v>10</v>
      </c>
      <c r="G15" s="36" t="s">
        <v>14</v>
      </c>
      <c r="H15" s="34">
        <f>[2]Tariff!U47</f>
        <v>15.814933999999999</v>
      </c>
      <c r="I15" s="57">
        <f t="shared" si="0"/>
        <v>1.2846768714255941</v>
      </c>
      <c r="J15" s="59">
        <v>10</v>
      </c>
      <c r="K15" s="54" t="s">
        <v>14</v>
      </c>
      <c r="L15" s="55">
        <v>16.459350528026064</v>
      </c>
      <c r="M15" s="56">
        <v>17.121764086940136</v>
      </c>
      <c r="N15" s="72">
        <f>[1]Tariff!U16</f>
        <v>17.099610871425593</v>
      </c>
      <c r="P15" s="59">
        <v>10</v>
      </c>
      <c r="Q15" s="54" t="s">
        <v>14</v>
      </c>
      <c r="R15" s="52">
        <f t="shared" si="1"/>
        <v>0.64026034339952886</v>
      </c>
      <c r="S15" s="69">
        <f t="shared" si="2"/>
        <v>-2.2153215514542524E-2</v>
      </c>
      <c r="V15" s="74">
        <v>17.496765</v>
      </c>
      <c r="W15" s="57">
        <f t="shared" si="3"/>
        <v>0.39715412857440668</v>
      </c>
      <c r="X15" s="74">
        <v>16.909721999999999</v>
      </c>
      <c r="Y15" s="57">
        <f t="shared" si="4"/>
        <v>-0.18988887142559463</v>
      </c>
    </row>
    <row r="16" spans="2:25">
      <c r="B16" s="35">
        <v>11</v>
      </c>
      <c r="C16" s="36" t="s">
        <v>15</v>
      </c>
      <c r="D16" s="34">
        <f>[1]Tariff!U17</f>
        <v>14.40477174989347</v>
      </c>
      <c r="F16" s="35">
        <v>11</v>
      </c>
      <c r="G16" s="36" t="s">
        <v>15</v>
      </c>
      <c r="H16" s="34">
        <f>[2]Tariff!U48</f>
        <v>13.120094999999999</v>
      </c>
      <c r="I16" s="57">
        <f t="shared" si="0"/>
        <v>1.284676749893471</v>
      </c>
      <c r="J16" s="59">
        <v>11</v>
      </c>
      <c r="K16" s="54" t="s">
        <v>15</v>
      </c>
      <c r="L16" s="55">
        <v>14.184762318262829</v>
      </c>
      <c r="M16" s="56">
        <v>14.328674269304068</v>
      </c>
      <c r="N16" s="72">
        <f>[1]Tariff!U17</f>
        <v>14.40477174989347</v>
      </c>
      <c r="P16" s="59">
        <v>11</v>
      </c>
      <c r="Q16" s="54" t="s">
        <v>15</v>
      </c>
      <c r="R16" s="52">
        <f t="shared" si="1"/>
        <v>0.22000943163064157</v>
      </c>
      <c r="S16" s="69">
        <f t="shared" si="2"/>
        <v>7.6097480589401911E-2</v>
      </c>
      <c r="V16" s="74">
        <v>14.213073</v>
      </c>
      <c r="W16" s="57">
        <f t="shared" si="3"/>
        <v>-0.19169874989347058</v>
      </c>
      <c r="X16" s="74">
        <v>14.230497</v>
      </c>
      <c r="Y16" s="57">
        <f t="shared" si="4"/>
        <v>-0.17427474989347047</v>
      </c>
    </row>
    <row r="17" spans="2:25">
      <c r="B17" s="35">
        <v>12</v>
      </c>
      <c r="C17" s="36" t="s">
        <v>16</v>
      </c>
      <c r="D17" s="34">
        <f>[1]Tariff!U18</f>
        <v>12.929526643502275</v>
      </c>
      <c r="F17" s="35">
        <v>12</v>
      </c>
      <c r="G17" s="36" t="s">
        <v>16</v>
      </c>
      <c r="H17" s="34">
        <f>[2]Tariff!U49</f>
        <v>11.64485</v>
      </c>
      <c r="I17" s="57">
        <f t="shared" si="0"/>
        <v>1.2846766435022747</v>
      </c>
      <c r="J17" s="59">
        <v>12</v>
      </c>
      <c r="K17" s="54" t="s">
        <v>16</v>
      </c>
      <c r="L17" s="55">
        <v>12.726270692456351</v>
      </c>
      <c r="M17" s="56">
        <v>12.788784993541835</v>
      </c>
      <c r="N17" s="72">
        <f>[1]Tariff!U18</f>
        <v>12.929526643502275</v>
      </c>
      <c r="P17" s="59">
        <v>12</v>
      </c>
      <c r="Q17" s="54" t="s">
        <v>16</v>
      </c>
      <c r="R17" s="52">
        <f t="shared" si="1"/>
        <v>0.20325595104592331</v>
      </c>
      <c r="S17" s="69">
        <f t="shared" si="2"/>
        <v>0.14074164996043947</v>
      </c>
      <c r="V17" s="74">
        <v>12.750629999999999</v>
      </c>
      <c r="W17" s="57">
        <f t="shared" si="3"/>
        <v>-0.17889664350227541</v>
      </c>
      <c r="X17" s="74">
        <v>12.703424</v>
      </c>
      <c r="Y17" s="57">
        <f t="shared" si="4"/>
        <v>-0.2261026435022746</v>
      </c>
    </row>
    <row r="18" spans="2:25">
      <c r="B18" s="35">
        <v>13</v>
      </c>
      <c r="C18" s="36" t="s">
        <v>17</v>
      </c>
      <c r="D18" s="34">
        <f>[1]Tariff!U19</f>
        <v>9.6712007146834473</v>
      </c>
      <c r="F18" s="35">
        <v>13</v>
      </c>
      <c r="G18" s="36" t="s">
        <v>17</v>
      </c>
      <c r="H18" s="34">
        <f>[2]Tariff!U50</f>
        <v>8.3865239999999996</v>
      </c>
      <c r="I18" s="57">
        <f t="shared" si="0"/>
        <v>1.2846767146834477</v>
      </c>
      <c r="J18" s="59">
        <v>13</v>
      </c>
      <c r="K18" s="54" t="s">
        <v>17</v>
      </c>
      <c r="L18" s="55">
        <v>9.8700337280117054</v>
      </c>
      <c r="M18" s="56">
        <v>9.5635656202525841</v>
      </c>
      <c r="N18" s="72">
        <f>[1]Tariff!U19</f>
        <v>9.6712007146834473</v>
      </c>
      <c r="P18" s="59">
        <v>13</v>
      </c>
      <c r="Q18" s="54" t="s">
        <v>17</v>
      </c>
      <c r="R18" s="52">
        <f t="shared" si="1"/>
        <v>-0.19883301332825809</v>
      </c>
      <c r="S18" s="69">
        <f t="shared" si="2"/>
        <v>0.10763509443086328</v>
      </c>
      <c r="V18" s="74">
        <v>9.4838140000000006</v>
      </c>
      <c r="W18" s="57">
        <f t="shared" si="3"/>
        <v>-0.1873867146834467</v>
      </c>
      <c r="X18" s="74">
        <v>9.5592260000000007</v>
      </c>
      <c r="Y18" s="57">
        <f t="shared" si="4"/>
        <v>-0.11197471468344666</v>
      </c>
    </row>
    <row r="19" spans="2:25">
      <c r="B19" s="35">
        <v>14</v>
      </c>
      <c r="C19" s="36" t="s">
        <v>18</v>
      </c>
      <c r="D19" s="34">
        <f>[1]Tariff!U20</f>
        <v>9.0318034897039929</v>
      </c>
      <c r="F19" s="35">
        <v>14</v>
      </c>
      <c r="G19" s="36" t="s">
        <v>18</v>
      </c>
      <c r="H19" s="34">
        <f>[2]Tariff!U51</f>
        <v>7.7471269999999999</v>
      </c>
      <c r="I19" s="57">
        <f t="shared" si="0"/>
        <v>1.2846764897039931</v>
      </c>
      <c r="J19" s="59">
        <v>14</v>
      </c>
      <c r="K19" s="54" t="s">
        <v>18</v>
      </c>
      <c r="L19" s="55">
        <v>9.1485005351145929</v>
      </c>
      <c r="M19" s="56">
        <v>8.9138424381691586</v>
      </c>
      <c r="N19" s="72">
        <f>[1]Tariff!U20</f>
        <v>9.0318034897039929</v>
      </c>
      <c r="P19" s="59">
        <v>14</v>
      </c>
      <c r="Q19" s="54" t="s">
        <v>18</v>
      </c>
      <c r="R19" s="52">
        <f t="shared" si="1"/>
        <v>-0.1166970454106</v>
      </c>
      <c r="S19" s="69">
        <f t="shared" si="2"/>
        <v>0.11796105153483438</v>
      </c>
      <c r="V19" s="74">
        <v>8.8509720000000005</v>
      </c>
      <c r="W19" s="57">
        <f t="shared" si="3"/>
        <v>-0.18083148970399243</v>
      </c>
      <c r="X19" s="74">
        <v>8.8663399999999992</v>
      </c>
      <c r="Y19" s="57">
        <f t="shared" si="4"/>
        <v>-0.16546348970399372</v>
      </c>
    </row>
    <row r="20" spans="2:25">
      <c r="B20" s="35">
        <v>15</v>
      </c>
      <c r="C20" s="36" t="s">
        <v>19</v>
      </c>
      <c r="D20" s="34">
        <f>[1]Tariff!U21</f>
        <v>7.3615443624222348</v>
      </c>
      <c r="F20" s="35">
        <v>15</v>
      </c>
      <c r="G20" s="36" t="s">
        <v>19</v>
      </c>
      <c r="H20" s="34">
        <f>[2]Tariff!U52</f>
        <v>6.0768680000000002</v>
      </c>
      <c r="I20" s="57">
        <f t="shared" si="0"/>
        <v>1.2846763624222346</v>
      </c>
      <c r="J20" s="59">
        <v>15</v>
      </c>
      <c r="K20" s="54" t="s">
        <v>19</v>
      </c>
      <c r="L20" s="55">
        <v>7.6065943820505204</v>
      </c>
      <c r="M20" s="56">
        <v>7.2251542718987292</v>
      </c>
      <c r="N20" s="72">
        <f>[1]Tariff!U21</f>
        <v>7.3615443624222348</v>
      </c>
      <c r="P20" s="59">
        <v>15</v>
      </c>
      <c r="Q20" s="54" t="s">
        <v>19</v>
      </c>
      <c r="R20" s="52">
        <f t="shared" si="1"/>
        <v>-0.24505001962828565</v>
      </c>
      <c r="S20" s="69">
        <f t="shared" si="2"/>
        <v>0.13639009052350559</v>
      </c>
      <c r="V20" s="74">
        <v>7.1625269999999999</v>
      </c>
      <c r="W20" s="57">
        <f t="shared" si="3"/>
        <v>-0.19901736242223489</v>
      </c>
      <c r="X20" s="74">
        <v>7.242076</v>
      </c>
      <c r="Y20" s="57">
        <f t="shared" si="4"/>
        <v>-0.1194683624222348</v>
      </c>
    </row>
    <row r="21" spans="2:25">
      <c r="B21" s="35">
        <v>16</v>
      </c>
      <c r="C21" s="36" t="s">
        <v>20</v>
      </c>
      <c r="D21" s="34">
        <f>[1]Tariff!U22</f>
        <v>5.9499714381562194</v>
      </c>
      <c r="F21" s="35">
        <v>16</v>
      </c>
      <c r="G21" s="36" t="s">
        <v>20</v>
      </c>
      <c r="H21" s="34">
        <f>[2]Tariff!U53</f>
        <v>4.6652950000000004</v>
      </c>
      <c r="I21" s="57">
        <f t="shared" si="0"/>
        <v>1.284676438156219</v>
      </c>
      <c r="J21" s="59">
        <v>16</v>
      </c>
      <c r="K21" s="54" t="s">
        <v>20</v>
      </c>
      <c r="L21" s="55">
        <v>6.1657233543690131</v>
      </c>
      <c r="M21" s="56">
        <v>5.7036694184163439</v>
      </c>
      <c r="N21" s="72">
        <f>[1]Tariff!U22</f>
        <v>5.9499714381562194</v>
      </c>
      <c r="P21" s="59">
        <v>16</v>
      </c>
      <c r="Q21" s="54" t="s">
        <v>20</v>
      </c>
      <c r="R21" s="52">
        <f t="shared" si="1"/>
        <v>-0.21575191621279366</v>
      </c>
      <c r="S21" s="69">
        <f t="shared" si="2"/>
        <v>0.24630201973987553</v>
      </c>
      <c r="V21" s="74">
        <v>5.7656010000000002</v>
      </c>
      <c r="W21" s="57">
        <f t="shared" si="3"/>
        <v>-0.18437043815621923</v>
      </c>
      <c r="X21" s="74">
        <v>5.8955919999999997</v>
      </c>
      <c r="Y21" s="57">
        <f t="shared" si="4"/>
        <v>-5.4379438156219706E-2</v>
      </c>
    </row>
    <row r="22" spans="2:25">
      <c r="B22" s="35">
        <v>17</v>
      </c>
      <c r="C22" s="36" t="s">
        <v>21</v>
      </c>
      <c r="D22" s="34">
        <f>[1]Tariff!U23</f>
        <v>4.12211389198165</v>
      </c>
      <c r="F22" s="35">
        <v>17</v>
      </c>
      <c r="G22" s="36" t="s">
        <v>21</v>
      </c>
      <c r="H22" s="34">
        <f>[2]Tariff!U54</f>
        <v>2.837437</v>
      </c>
      <c r="I22" s="57">
        <f t="shared" si="0"/>
        <v>1.28467689198165</v>
      </c>
      <c r="J22" s="59">
        <v>17</v>
      </c>
      <c r="K22" s="54" t="s">
        <v>21</v>
      </c>
      <c r="L22" s="55">
        <v>4.6465212304057886</v>
      </c>
      <c r="M22" s="56">
        <v>3.9260776844135754</v>
      </c>
      <c r="N22" s="72">
        <f>[1]Tariff!U23</f>
        <v>4.12211389198165</v>
      </c>
      <c r="P22" s="59">
        <v>17</v>
      </c>
      <c r="Q22" s="54" t="s">
        <v>21</v>
      </c>
      <c r="R22" s="52">
        <f t="shared" si="1"/>
        <v>-0.52440733842413856</v>
      </c>
      <c r="S22" s="69">
        <f t="shared" si="2"/>
        <v>0.19603620756807461</v>
      </c>
      <c r="V22" s="74">
        <v>3.9360270000000002</v>
      </c>
      <c r="W22" s="57">
        <f t="shared" si="3"/>
        <v>-0.18608689198164985</v>
      </c>
      <c r="X22" s="74">
        <v>4.0168990000000004</v>
      </c>
      <c r="Y22" s="57">
        <f t="shared" si="4"/>
        <v>-0.10521489198164957</v>
      </c>
    </row>
    <row r="23" spans="2:25">
      <c r="B23" s="35">
        <v>18</v>
      </c>
      <c r="C23" s="36" t="s">
        <v>22</v>
      </c>
      <c r="D23" s="34">
        <f>[1]Tariff!U24</f>
        <v>3.1739619977612503</v>
      </c>
      <c r="F23" s="35">
        <v>18</v>
      </c>
      <c r="G23" s="36" t="s">
        <v>22</v>
      </c>
      <c r="H23" s="34">
        <f>[2]Tariff!U55</f>
        <v>1.889286</v>
      </c>
      <c r="I23" s="57">
        <f t="shared" si="0"/>
        <v>1.2846759977612503</v>
      </c>
      <c r="J23" s="59">
        <v>18</v>
      </c>
      <c r="K23" s="54" t="s">
        <v>22</v>
      </c>
      <c r="L23" s="55">
        <v>3.5479017623623545</v>
      </c>
      <c r="M23" s="56">
        <v>2.973949829567363</v>
      </c>
      <c r="N23" s="72">
        <f>[1]Tariff!U24</f>
        <v>3.1739619977612503</v>
      </c>
      <c r="P23" s="59">
        <v>18</v>
      </c>
      <c r="Q23" s="54" t="s">
        <v>22</v>
      </c>
      <c r="R23" s="52">
        <f t="shared" si="1"/>
        <v>-0.37393976460110423</v>
      </c>
      <c r="S23" s="69">
        <f t="shared" si="2"/>
        <v>0.20001216819388734</v>
      </c>
      <c r="V23" s="74">
        <v>2.989077</v>
      </c>
      <c r="W23" s="57">
        <f t="shared" si="3"/>
        <v>-0.18488499776125034</v>
      </c>
      <c r="X23" s="74">
        <v>3.0634440000000001</v>
      </c>
      <c r="Y23" s="57">
        <f t="shared" si="4"/>
        <v>-0.11051799776125026</v>
      </c>
    </row>
    <row r="24" spans="2:25">
      <c r="B24" s="35">
        <v>19</v>
      </c>
      <c r="C24" s="36" t="s">
        <v>23</v>
      </c>
      <c r="D24" s="34">
        <f>[1]Tariff!U25</f>
        <v>8.4256614089344986</v>
      </c>
      <c r="F24" s="35">
        <v>19</v>
      </c>
      <c r="G24" s="36" t="s">
        <v>23</v>
      </c>
      <c r="H24" s="34">
        <f>[2]Tariff!U56</f>
        <v>7.1409849999999997</v>
      </c>
      <c r="I24" s="57">
        <f t="shared" si="0"/>
        <v>1.2846764089344989</v>
      </c>
      <c r="J24" s="59">
        <v>19</v>
      </c>
      <c r="K24" s="54" t="s">
        <v>23</v>
      </c>
      <c r="L24" s="55">
        <v>8.5727499054871128</v>
      </c>
      <c r="M24" s="56">
        <v>8.2561496537232841</v>
      </c>
      <c r="N24" s="72">
        <f>[1]Tariff!U25</f>
        <v>8.4256614089344986</v>
      </c>
      <c r="P24" s="59">
        <v>19</v>
      </c>
      <c r="Q24" s="54" t="s">
        <v>23</v>
      </c>
      <c r="R24" s="52">
        <f t="shared" si="1"/>
        <v>-0.14708849655261425</v>
      </c>
      <c r="S24" s="69">
        <f t="shared" si="2"/>
        <v>0.16951175521121442</v>
      </c>
      <c r="V24" s="74">
        <v>8.2432459999999992</v>
      </c>
      <c r="W24" s="57">
        <f t="shared" si="3"/>
        <v>-0.18241540893449937</v>
      </c>
      <c r="X24" s="74">
        <v>8.2976989999999997</v>
      </c>
      <c r="Y24" s="57">
        <f t="shared" si="4"/>
        <v>-0.12796240893449884</v>
      </c>
    </row>
    <row r="25" spans="2:25">
      <c r="B25" s="35">
        <v>20</v>
      </c>
      <c r="C25" s="36" t="s">
        <v>24</v>
      </c>
      <c r="D25" s="34">
        <f>[1]Tariff!U26</f>
        <v>6.3215226727415734</v>
      </c>
      <c r="F25" s="35">
        <v>20</v>
      </c>
      <c r="G25" s="36" t="s">
        <v>24</v>
      </c>
      <c r="H25" s="34">
        <f>[2]Tariff!U57</f>
        <v>5.0368459999999997</v>
      </c>
      <c r="I25" s="57">
        <f t="shared" si="0"/>
        <v>1.2846766727415737</v>
      </c>
      <c r="J25" s="59">
        <v>20</v>
      </c>
      <c r="K25" s="54" t="s">
        <v>24</v>
      </c>
      <c r="L25" s="55">
        <v>6.553367671322313</v>
      </c>
      <c r="M25" s="56">
        <v>6.1310829678661145</v>
      </c>
      <c r="N25" s="72">
        <f>[1]Tariff!U26</f>
        <v>6.3215226727415734</v>
      </c>
      <c r="P25" s="59">
        <v>20</v>
      </c>
      <c r="Q25" s="54" t="s">
        <v>24</v>
      </c>
      <c r="R25" s="52">
        <f t="shared" si="1"/>
        <v>-0.23184499858073959</v>
      </c>
      <c r="S25" s="69">
        <f t="shared" si="2"/>
        <v>0.19043970487545892</v>
      </c>
      <c r="V25" s="74">
        <v>6.249498</v>
      </c>
      <c r="W25" s="57">
        <f t="shared" si="3"/>
        <v>-7.2024672741573426E-2</v>
      </c>
      <c r="X25" s="74">
        <v>6.2099159999999998</v>
      </c>
      <c r="Y25" s="57">
        <f t="shared" si="4"/>
        <v>-0.11160667274157365</v>
      </c>
    </row>
    <row r="26" spans="2:25">
      <c r="B26" s="35">
        <v>21</v>
      </c>
      <c r="C26" s="36" t="s">
        <v>25</v>
      </c>
      <c r="D26" s="34">
        <f>[1]Tariff!U27</f>
        <v>3.7422057520312921</v>
      </c>
      <c r="F26" s="35">
        <v>21</v>
      </c>
      <c r="G26" s="36" t="s">
        <v>25</v>
      </c>
      <c r="H26" s="34">
        <f>[2]Tariff!U58</f>
        <v>2.4575290000000001</v>
      </c>
      <c r="I26" s="57">
        <f t="shared" si="0"/>
        <v>1.2846767520312921</v>
      </c>
      <c r="J26" s="59">
        <v>21</v>
      </c>
      <c r="K26" s="54" t="s">
        <v>25</v>
      </c>
      <c r="L26" s="55">
        <v>3.7801174797248129</v>
      </c>
      <c r="M26" s="56">
        <v>3.5442303218860025</v>
      </c>
      <c r="N26" s="72">
        <f>[1]Tariff!U27</f>
        <v>3.7422057520312921</v>
      </c>
      <c r="P26" s="59">
        <v>21</v>
      </c>
      <c r="Q26" s="54" t="s">
        <v>25</v>
      </c>
      <c r="R26" s="52">
        <f t="shared" si="1"/>
        <v>-3.7911727693520803E-2</v>
      </c>
      <c r="S26" s="69">
        <f t="shared" si="2"/>
        <v>0.19797543014528962</v>
      </c>
      <c r="V26" s="74">
        <v>3.5496249999999998</v>
      </c>
      <c r="W26" s="57">
        <f t="shared" si="3"/>
        <v>-0.19258075203129232</v>
      </c>
      <c r="X26" s="74">
        <v>3.6307930000000002</v>
      </c>
      <c r="Y26" s="57">
        <f t="shared" si="4"/>
        <v>-0.11141275203129197</v>
      </c>
    </row>
    <row r="27" spans="2:25">
      <c r="B27" s="35">
        <v>22</v>
      </c>
      <c r="C27" s="36" t="s">
        <v>26</v>
      </c>
      <c r="D27" s="34">
        <f>[1]Tariff!U28</f>
        <v>0.5110432071505473</v>
      </c>
      <c r="F27" s="35">
        <v>22</v>
      </c>
      <c r="G27" s="36" t="s">
        <v>26</v>
      </c>
      <c r="H27" s="34">
        <f>[2]Tariff!U59</f>
        <v>-0.77363300000000002</v>
      </c>
      <c r="I27" s="57">
        <f t="shared" si="0"/>
        <v>1.2846762071505473</v>
      </c>
      <c r="J27" s="59">
        <v>22</v>
      </c>
      <c r="K27" s="54" t="s">
        <v>26</v>
      </c>
      <c r="L27" s="55">
        <v>0.750983440613747</v>
      </c>
      <c r="M27" s="56">
        <v>0.3036280163946472</v>
      </c>
      <c r="N27" s="72">
        <f>[1]Tariff!U28</f>
        <v>0.5110432071505473</v>
      </c>
      <c r="P27" s="59">
        <v>22</v>
      </c>
      <c r="Q27" s="54" t="s">
        <v>26</v>
      </c>
      <c r="R27" s="52">
        <f t="shared" si="1"/>
        <v>-0.2399402334631997</v>
      </c>
      <c r="S27" s="69">
        <f t="shared" si="2"/>
        <v>0.20741519075590009</v>
      </c>
      <c r="V27" s="74">
        <v>0.30904900000000002</v>
      </c>
      <c r="W27" s="57">
        <f t="shared" si="3"/>
        <v>-0.20199420715054728</v>
      </c>
      <c r="X27" s="74">
        <v>0.39980900000000003</v>
      </c>
      <c r="Y27" s="57">
        <f t="shared" si="4"/>
        <v>-0.11123420715054727</v>
      </c>
    </row>
    <row r="28" spans="2:25">
      <c r="B28" s="35">
        <v>23</v>
      </c>
      <c r="C28" s="36" t="s">
        <v>27</v>
      </c>
      <c r="D28" s="34">
        <f>[1]Tariff!U29</f>
        <v>-4.0619575618288808</v>
      </c>
      <c r="F28" s="35">
        <v>23</v>
      </c>
      <c r="G28" s="36" t="s">
        <v>27</v>
      </c>
      <c r="H28" s="34">
        <f>[2]Tariff!U60</f>
        <v>-5.3466339999999999</v>
      </c>
      <c r="I28" s="57">
        <f t="shared" si="0"/>
        <v>1.2846764381711191</v>
      </c>
      <c r="J28" s="59">
        <v>23</v>
      </c>
      <c r="K28" s="54" t="s">
        <v>27</v>
      </c>
      <c r="L28" s="55">
        <v>-3.7799313962048711</v>
      </c>
      <c r="M28" s="56">
        <v>-4.2826153632012165</v>
      </c>
      <c r="N28" s="72">
        <f>[1]Tariff!U29</f>
        <v>-4.0619575618288808</v>
      </c>
      <c r="P28" s="59">
        <v>23</v>
      </c>
      <c r="Q28" s="54" t="s">
        <v>27</v>
      </c>
      <c r="R28" s="52">
        <f t="shared" si="1"/>
        <v>-0.28202616562400973</v>
      </c>
      <c r="S28" s="69">
        <f t="shared" si="2"/>
        <v>0.2206578013723357</v>
      </c>
      <c r="V28" s="74">
        <v>-4.2501439999999997</v>
      </c>
      <c r="W28" s="57">
        <f t="shared" si="3"/>
        <v>-0.18818643817111891</v>
      </c>
      <c r="X28" s="74">
        <v>-4.1704879999999998</v>
      </c>
      <c r="Y28" s="57">
        <f t="shared" si="4"/>
        <v>-0.10853043817111896</v>
      </c>
    </row>
    <row r="29" spans="2:25">
      <c r="B29" s="35">
        <v>24</v>
      </c>
      <c r="C29" s="36" t="s">
        <v>28</v>
      </c>
      <c r="D29" s="34">
        <f>[1]Tariff!U30</f>
        <v>0.36472268261400398</v>
      </c>
      <c r="F29" s="35">
        <v>24</v>
      </c>
      <c r="G29" s="36" t="s">
        <v>28</v>
      </c>
      <c r="H29" s="34">
        <f>[2]Tariff!U61</f>
        <v>-0.91995400000000005</v>
      </c>
      <c r="I29" s="57">
        <f t="shared" si="0"/>
        <v>1.2846766826140041</v>
      </c>
      <c r="J29" s="59">
        <v>24</v>
      </c>
      <c r="K29" s="54" t="s">
        <v>28</v>
      </c>
      <c r="L29" s="55">
        <v>1.4326112544920058</v>
      </c>
      <c r="M29" s="56">
        <v>0.15711150542558983</v>
      </c>
      <c r="N29" s="72">
        <f>[1]Tariff!U30</f>
        <v>0.36472268261400398</v>
      </c>
      <c r="P29" s="59">
        <v>24</v>
      </c>
      <c r="Q29" s="54" t="s">
        <v>28</v>
      </c>
      <c r="R29" s="52">
        <f t="shared" si="1"/>
        <v>-1.0678885718780018</v>
      </c>
      <c r="S29" s="69">
        <f t="shared" si="2"/>
        <v>0.20761117718841415</v>
      </c>
      <c r="V29" s="74">
        <v>0.17644099999999999</v>
      </c>
      <c r="W29" s="57">
        <f t="shared" si="3"/>
        <v>-0.18828168261400399</v>
      </c>
      <c r="X29" s="74">
        <v>0.25648799999999999</v>
      </c>
      <c r="Y29" s="57">
        <f t="shared" si="4"/>
        <v>-0.10823468261400399</v>
      </c>
    </row>
    <row r="30" spans="2:25">
      <c r="B30" s="35">
        <v>25</v>
      </c>
      <c r="C30" s="36" t="s">
        <v>29</v>
      </c>
      <c r="D30" s="34">
        <f>[1]Tariff!U31</f>
        <v>-1.2827700540583891</v>
      </c>
      <c r="F30" s="35">
        <v>25</v>
      </c>
      <c r="G30" s="36" t="s">
        <v>29</v>
      </c>
      <c r="H30" s="34">
        <f>[2]Tariff!U62</f>
        <v>-2.5674459999999999</v>
      </c>
      <c r="I30" s="57">
        <f t="shared" si="0"/>
        <v>1.2846759459416108</v>
      </c>
      <c r="J30" s="59">
        <v>25</v>
      </c>
      <c r="K30" s="54" t="s">
        <v>29</v>
      </c>
      <c r="L30" s="55">
        <v>-0.83412837253465977</v>
      </c>
      <c r="M30" s="56">
        <v>-1.4954488642617845</v>
      </c>
      <c r="N30" s="72">
        <f>[1]Tariff!U31</f>
        <v>-1.2827700540583891</v>
      </c>
      <c r="P30" s="59">
        <v>25</v>
      </c>
      <c r="Q30" s="54" t="s">
        <v>29</v>
      </c>
      <c r="R30" s="52">
        <f t="shared" si="1"/>
        <v>-0.4486416815237293</v>
      </c>
      <c r="S30" s="69">
        <f t="shared" si="2"/>
        <v>0.21267881020339541</v>
      </c>
      <c r="V30" s="74">
        <v>-1.4713290000000001</v>
      </c>
      <c r="W30" s="57">
        <f t="shared" si="3"/>
        <v>-0.18855894594161104</v>
      </c>
      <c r="X30" s="74">
        <v>-1.392387</v>
      </c>
      <c r="Y30" s="57">
        <f t="shared" si="4"/>
        <v>-0.10961694594161098</v>
      </c>
    </row>
    <row r="31" spans="2:25">
      <c r="B31" s="35">
        <v>26</v>
      </c>
      <c r="C31" s="36" t="s">
        <v>30</v>
      </c>
      <c r="D31" s="34">
        <f>[1]Tariff!U32</f>
        <v>-3.3143966454565925</v>
      </c>
      <c r="F31" s="35">
        <v>26</v>
      </c>
      <c r="G31" s="36" t="s">
        <v>30</v>
      </c>
      <c r="H31" s="34">
        <f>[2]Tariff!U63</f>
        <v>-4.5990729999999997</v>
      </c>
      <c r="I31" s="57">
        <f t="shared" si="0"/>
        <v>1.2846763545434072</v>
      </c>
      <c r="J31" s="59">
        <v>26</v>
      </c>
      <c r="K31" s="54" t="s">
        <v>30</v>
      </c>
      <c r="L31" s="55">
        <v>-2.7073924516851822</v>
      </c>
      <c r="M31" s="56">
        <v>-3.5329745806125423</v>
      </c>
      <c r="N31" s="72">
        <f>[1]Tariff!U32</f>
        <v>-3.3143966454565925</v>
      </c>
      <c r="P31" s="59">
        <v>26</v>
      </c>
      <c r="Q31" s="54" t="s">
        <v>30</v>
      </c>
      <c r="R31" s="52">
        <f t="shared" si="1"/>
        <v>-0.60700419377141035</v>
      </c>
      <c r="S31" s="69">
        <f t="shared" si="2"/>
        <v>0.21857793515594981</v>
      </c>
      <c r="V31" s="74">
        <v>-3.5094259999999999</v>
      </c>
      <c r="W31" s="57">
        <f t="shared" si="3"/>
        <v>-0.19502935454340742</v>
      </c>
      <c r="X31" s="74">
        <v>-3.4246590000000001</v>
      </c>
      <c r="Y31" s="57">
        <f t="shared" si="4"/>
        <v>-0.1102623545434076</v>
      </c>
    </row>
    <row r="32" spans="2:25" ht="15.75" thickBot="1">
      <c r="B32" s="2">
        <v>27</v>
      </c>
      <c r="C32" s="3" t="s">
        <v>31</v>
      </c>
      <c r="D32" s="34">
        <f>[1]Tariff!U33</f>
        <v>-5.3040053706181931</v>
      </c>
      <c r="F32" s="2">
        <v>27</v>
      </c>
      <c r="G32" s="3" t="s">
        <v>31</v>
      </c>
      <c r="H32" s="34">
        <f>[2]Tariff!U64</f>
        <v>-6.5886820000000004</v>
      </c>
      <c r="I32" s="57">
        <f t="shared" si="0"/>
        <v>1.2846766293818073</v>
      </c>
      <c r="J32" s="60">
        <v>27</v>
      </c>
      <c r="K32" s="61" t="s">
        <v>31</v>
      </c>
      <c r="L32" s="62">
        <v>-4.700054199211845</v>
      </c>
      <c r="M32" s="63">
        <v>-5.5283988436952463</v>
      </c>
      <c r="N32" s="72">
        <f>[1]Tariff!U33</f>
        <v>-5.3040053706181931</v>
      </c>
      <c r="P32" s="60">
        <v>27</v>
      </c>
      <c r="Q32" s="61" t="s">
        <v>31</v>
      </c>
      <c r="R32" s="70">
        <f t="shared" si="1"/>
        <v>-0.60395117140634813</v>
      </c>
      <c r="S32" s="71">
        <f t="shared" si="2"/>
        <v>0.22439347307705315</v>
      </c>
      <c r="V32" s="75">
        <v>-5.500432</v>
      </c>
      <c r="W32" s="57">
        <f t="shared" si="3"/>
        <v>-0.19642662938180688</v>
      </c>
      <c r="X32" s="75">
        <v>-5.4144839999999999</v>
      </c>
      <c r="Y32" s="57">
        <f t="shared" si="4"/>
        <v>-0.11047862938180675</v>
      </c>
    </row>
    <row r="35" ht="63.75" customHeight="1"/>
  </sheetData>
  <mergeCells count="4">
    <mergeCell ref="B4:D4"/>
    <mergeCell ref="F4:H4"/>
    <mergeCell ref="J4:N4"/>
    <mergeCell ref="P4:S4"/>
  </mergeCells>
  <pageMargins left="0.7" right="0.7" top="0.75" bottom="0.75" header="0.3" footer="0.3"/>
  <pageSetup paperSize="9" orientation="portrait" r:id="rId1"/>
  <ignoredErrors>
    <ignoredError sqref="N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U38"/>
  <sheetViews>
    <sheetView topLeftCell="L1" workbookViewId="0">
      <selection activeCell="Q5" sqref="Q5:T19"/>
    </sheetView>
  </sheetViews>
  <sheetFormatPr defaultRowHeight="15"/>
  <cols>
    <col min="2" max="2" width="7.28515625" bestFit="1" customWidth="1"/>
    <col min="3" max="3" width="35.28515625" customWidth="1"/>
    <col min="4" max="4" width="14.140625" customWidth="1"/>
    <col min="8" max="8" width="7.28515625" bestFit="1" customWidth="1"/>
    <col min="9" max="9" width="35.28515625" customWidth="1"/>
    <col min="10" max="10" width="14.140625" customWidth="1"/>
    <col min="13" max="13" width="16.85546875" bestFit="1" customWidth="1"/>
    <col min="14" max="14" width="16" customWidth="1"/>
    <col min="15" max="15" width="15.42578125" customWidth="1"/>
    <col min="18" max="18" width="16.85546875" bestFit="1" customWidth="1"/>
    <col min="19" max="19" width="13.140625" customWidth="1"/>
    <col min="20" max="20" width="16.7109375" customWidth="1"/>
    <col min="24" max="24" width="20.28515625" customWidth="1"/>
    <col min="25" max="25" width="11.42578125" customWidth="1"/>
    <col min="26" max="26" width="11.28515625" customWidth="1"/>
    <col min="27" max="27" width="12.7109375" customWidth="1"/>
    <col min="30" max="30" width="20" customWidth="1"/>
    <col min="31" max="31" width="12.7109375" customWidth="1"/>
    <col min="32" max="32" width="15.5703125" customWidth="1"/>
  </cols>
  <sheetData>
    <row r="2" spans="2:47">
      <c r="B2" s="1"/>
      <c r="C2" s="30" t="s">
        <v>58</v>
      </c>
      <c r="H2" s="1"/>
      <c r="I2" s="30" t="s">
        <v>63</v>
      </c>
    </row>
    <row r="3" spans="2:47">
      <c r="L3" s="1" t="s">
        <v>81</v>
      </c>
      <c r="R3" t="s">
        <v>65</v>
      </c>
      <c r="AC3" s="1" t="s">
        <v>83</v>
      </c>
    </row>
    <row r="4" spans="2:47" ht="15" customHeight="1" thickBot="1">
      <c r="B4" s="401" t="s">
        <v>32</v>
      </c>
      <c r="C4" s="401"/>
      <c r="D4" s="401"/>
      <c r="H4" s="401" t="s">
        <v>32</v>
      </c>
      <c r="I4" s="401"/>
      <c r="J4" s="401"/>
    </row>
    <row r="5" spans="2:47" ht="27" thickBot="1">
      <c r="B5" s="9" t="s">
        <v>1</v>
      </c>
      <c r="C5" s="10" t="s">
        <v>2</v>
      </c>
      <c r="D5" s="25" t="s">
        <v>4</v>
      </c>
      <c r="H5" s="23" t="s">
        <v>1</v>
      </c>
      <c r="I5" s="24" t="s">
        <v>2</v>
      </c>
      <c r="J5" s="25" t="s">
        <v>4</v>
      </c>
      <c r="L5" s="38" t="s">
        <v>1</v>
      </c>
      <c r="M5" s="39" t="s">
        <v>2</v>
      </c>
      <c r="N5" s="40" t="s">
        <v>61</v>
      </c>
      <c r="O5" s="41" t="s">
        <v>62</v>
      </c>
      <c r="Q5" s="38" t="s">
        <v>1</v>
      </c>
      <c r="R5" s="39" t="s">
        <v>2</v>
      </c>
      <c r="S5" s="40" t="s">
        <v>61</v>
      </c>
      <c r="T5" s="41" t="s">
        <v>62</v>
      </c>
      <c r="W5" s="38" t="s">
        <v>1</v>
      </c>
      <c r="X5" s="39" t="s">
        <v>2</v>
      </c>
      <c r="Y5" s="40" t="s">
        <v>3</v>
      </c>
      <c r="Z5" s="40" t="s">
        <v>75</v>
      </c>
      <c r="AA5" s="40" t="s">
        <v>76</v>
      </c>
      <c r="AC5" s="32" t="s">
        <v>1</v>
      </c>
      <c r="AD5" s="33" t="s">
        <v>2</v>
      </c>
      <c r="AE5" s="80" t="s">
        <v>71</v>
      </c>
      <c r="AF5" s="81" t="s">
        <v>72</v>
      </c>
      <c r="AR5" s="88"/>
      <c r="AS5" s="89" t="s">
        <v>48</v>
      </c>
      <c r="AT5" s="89" t="s">
        <v>49</v>
      </c>
    </row>
    <row r="6" spans="2:47" ht="27.75" thickBot="1">
      <c r="B6" s="12">
        <v>1</v>
      </c>
      <c r="C6" s="12" t="s">
        <v>33</v>
      </c>
      <c r="D6" s="11">
        <f>[1]Tariff!Z38</f>
        <v>19.602454999999999</v>
      </c>
      <c r="H6" s="12">
        <v>1</v>
      </c>
      <c r="I6" s="12" t="s">
        <v>33</v>
      </c>
      <c r="J6" s="11">
        <f>[2]Tariff!Z38</f>
        <v>21.340803000000001</v>
      </c>
      <c r="L6" s="42">
        <v>1</v>
      </c>
      <c r="M6" s="26" t="s">
        <v>33</v>
      </c>
      <c r="N6" s="43">
        <f>D6</f>
        <v>19.602454999999999</v>
      </c>
      <c r="O6" s="44">
        <f>D25</f>
        <v>2.9586589999999999</v>
      </c>
      <c r="Q6" s="42">
        <v>1</v>
      </c>
      <c r="R6" s="26" t="s">
        <v>33</v>
      </c>
      <c r="S6" s="43">
        <f>J6</f>
        <v>21.340803000000001</v>
      </c>
      <c r="T6" s="44">
        <f>J25</f>
        <v>3.2213319999999999</v>
      </c>
      <c r="U6" s="57">
        <f>S6-N6</f>
        <v>1.738348000000002</v>
      </c>
      <c r="V6" s="57">
        <f>T6-O6</f>
        <v>0.26267299999999993</v>
      </c>
      <c r="W6" s="42">
        <v>1</v>
      </c>
      <c r="X6" s="26" t="s">
        <v>33</v>
      </c>
      <c r="Y6" s="43">
        <v>16.168316000000001</v>
      </c>
      <c r="Z6" s="43">
        <v>18.612691999999999</v>
      </c>
      <c r="AA6" s="43">
        <f>N6</f>
        <v>19.602454999999999</v>
      </c>
      <c r="AC6" s="85">
        <v>1</v>
      </c>
      <c r="AD6" s="82" t="s">
        <v>33</v>
      </c>
      <c r="AE6" s="78">
        <f>AA6-Y6</f>
        <v>3.4341389999999983</v>
      </c>
      <c r="AF6" s="79">
        <f>AA6-Z6</f>
        <v>0.98976299999999995</v>
      </c>
      <c r="AG6">
        <v>0.43</v>
      </c>
      <c r="AR6" s="29" t="s">
        <v>51</v>
      </c>
      <c r="AS6" s="90">
        <v>5.81</v>
      </c>
      <c r="AT6" s="90">
        <v>5.58</v>
      </c>
    </row>
    <row r="7" spans="2:47" ht="27.75" thickBot="1">
      <c r="B7" s="13">
        <v>2</v>
      </c>
      <c r="C7" s="13" t="s">
        <v>34</v>
      </c>
      <c r="D7" s="11">
        <f>[1]Tariff!Z39</f>
        <v>22.838628</v>
      </c>
      <c r="H7" s="27">
        <v>2</v>
      </c>
      <c r="I7" s="27" t="s">
        <v>34</v>
      </c>
      <c r="J7" s="11">
        <f>[2]Tariff!Z39</f>
        <v>24.576975999999998</v>
      </c>
      <c r="L7" s="45">
        <v>2</v>
      </c>
      <c r="M7" s="27" t="s">
        <v>34</v>
      </c>
      <c r="N7" s="37">
        <f t="shared" ref="N7:N19" si="0">D7</f>
        <v>22.838628</v>
      </c>
      <c r="O7" s="46">
        <f t="shared" ref="O7:O19" si="1">D26</f>
        <v>3.2569560000000002</v>
      </c>
      <c r="Q7" s="45">
        <v>2</v>
      </c>
      <c r="R7" s="27" t="s">
        <v>34</v>
      </c>
      <c r="S7" s="37">
        <f t="shared" ref="S7:S19" si="2">J7</f>
        <v>24.576975999999998</v>
      </c>
      <c r="T7" s="46">
        <f t="shared" ref="T7:T19" si="3">J26</f>
        <v>3.5049630000000001</v>
      </c>
      <c r="U7" s="57">
        <f t="shared" ref="U7:U19" si="4">S7-N7</f>
        <v>1.7383479999999984</v>
      </c>
      <c r="V7" s="57">
        <f t="shared" ref="V7:V19" si="5">T7-O7</f>
        <v>0.24800699999999987</v>
      </c>
      <c r="W7" s="45">
        <v>2</v>
      </c>
      <c r="X7" s="27" t="s">
        <v>34</v>
      </c>
      <c r="Y7" s="37">
        <v>21.236592000000002</v>
      </c>
      <c r="Z7" s="37">
        <v>22.285007</v>
      </c>
      <c r="AA7" s="43">
        <f t="shared" ref="AA7:AA19" si="6">N7</f>
        <v>22.838628</v>
      </c>
      <c r="AC7" s="86">
        <v>2</v>
      </c>
      <c r="AD7" s="83" t="s">
        <v>34</v>
      </c>
      <c r="AE7" s="43">
        <f t="shared" ref="AE7:AE19" si="7">AA7-Y7</f>
        <v>1.6020359999999982</v>
      </c>
      <c r="AF7" s="44">
        <f t="shared" ref="AF7:AF19" si="8">AA7-Z7</f>
        <v>0.5536209999999997</v>
      </c>
      <c r="AG7">
        <v>0.43</v>
      </c>
      <c r="AR7" s="29" t="s">
        <v>52</v>
      </c>
      <c r="AS7" s="90">
        <v>30.05</v>
      </c>
      <c r="AT7" s="90">
        <v>32.450000000000003</v>
      </c>
    </row>
    <row r="8" spans="2:47" ht="15.75" thickBot="1">
      <c r="B8" s="13">
        <v>3</v>
      </c>
      <c r="C8" s="13" t="s">
        <v>35</v>
      </c>
      <c r="D8" s="11">
        <f>[1]Tariff!Z40</f>
        <v>29.106235999999999</v>
      </c>
      <c r="H8" s="27">
        <v>3</v>
      </c>
      <c r="I8" s="27" t="s">
        <v>35</v>
      </c>
      <c r="J8" s="11">
        <f>[2]Tariff!Z40</f>
        <v>30.844584000000001</v>
      </c>
      <c r="L8" s="45">
        <v>3</v>
      </c>
      <c r="M8" s="27" t="s">
        <v>35</v>
      </c>
      <c r="N8" s="37">
        <f t="shared" si="0"/>
        <v>29.106235999999999</v>
      </c>
      <c r="O8" s="46">
        <f t="shared" si="1"/>
        <v>3.6301830000000002</v>
      </c>
      <c r="Q8" s="45">
        <v>3</v>
      </c>
      <c r="R8" s="27" t="s">
        <v>35</v>
      </c>
      <c r="S8" s="37">
        <f t="shared" si="2"/>
        <v>30.844584000000001</v>
      </c>
      <c r="T8" s="46">
        <f t="shared" si="3"/>
        <v>3.8468420000000001</v>
      </c>
      <c r="U8" s="57">
        <f t="shared" si="4"/>
        <v>1.738348000000002</v>
      </c>
      <c r="V8" s="57">
        <f t="shared" si="5"/>
        <v>0.21665899999999993</v>
      </c>
      <c r="W8" s="45">
        <v>3</v>
      </c>
      <c r="X8" s="27" t="s">
        <v>35</v>
      </c>
      <c r="Y8" s="37">
        <v>26.938177</v>
      </c>
      <c r="Z8" s="37">
        <v>28.673628999999998</v>
      </c>
      <c r="AA8" s="43">
        <f t="shared" si="6"/>
        <v>29.106235999999999</v>
      </c>
      <c r="AC8" s="86">
        <v>3</v>
      </c>
      <c r="AD8" s="83" t="s">
        <v>35</v>
      </c>
      <c r="AE8" s="43">
        <f t="shared" si="7"/>
        <v>2.1680589999999995</v>
      </c>
      <c r="AF8" s="44">
        <f t="shared" si="8"/>
        <v>0.43260700000000085</v>
      </c>
      <c r="AG8">
        <v>0.43</v>
      </c>
      <c r="AR8" s="29" t="s">
        <v>77</v>
      </c>
      <c r="AS8" s="90">
        <v>0.27</v>
      </c>
      <c r="AT8" s="90">
        <v>0.27</v>
      </c>
    </row>
    <row r="9" spans="2:47" ht="15.75" thickBot="1">
      <c r="B9" s="13">
        <v>4</v>
      </c>
      <c r="C9" s="13" t="s">
        <v>36</v>
      </c>
      <c r="D9" s="11">
        <f>[1]Tariff!Z41</f>
        <v>32.046852000000001</v>
      </c>
      <c r="H9" s="27">
        <v>4</v>
      </c>
      <c r="I9" s="27" t="s">
        <v>36</v>
      </c>
      <c r="J9" s="11">
        <f>[2]Tariff!Z41</f>
        <v>33.785200000000003</v>
      </c>
      <c r="L9" s="45">
        <v>4</v>
      </c>
      <c r="M9" s="27" t="s">
        <v>36</v>
      </c>
      <c r="N9" s="37">
        <f t="shared" si="0"/>
        <v>32.046852000000001</v>
      </c>
      <c r="O9" s="46">
        <f t="shared" si="1"/>
        <v>4.5093670000000001</v>
      </c>
      <c r="Q9" s="45">
        <v>4</v>
      </c>
      <c r="R9" s="27" t="s">
        <v>36</v>
      </c>
      <c r="S9" s="37">
        <f t="shared" si="2"/>
        <v>33.785200000000003</v>
      </c>
      <c r="T9" s="46">
        <f t="shared" si="3"/>
        <v>4.7540209999999998</v>
      </c>
      <c r="U9" s="57">
        <f t="shared" si="4"/>
        <v>1.738348000000002</v>
      </c>
      <c r="V9" s="57">
        <f t="shared" si="5"/>
        <v>0.24465399999999971</v>
      </c>
      <c r="W9" s="45">
        <v>4</v>
      </c>
      <c r="X9" s="27" t="s">
        <v>36</v>
      </c>
      <c r="Y9" s="37">
        <v>29.640148</v>
      </c>
      <c r="Z9" s="37">
        <v>31.623823000000002</v>
      </c>
      <c r="AA9" s="43">
        <f t="shared" si="6"/>
        <v>32.046852000000001</v>
      </c>
      <c r="AC9" s="86">
        <v>4</v>
      </c>
      <c r="AD9" s="83" t="s">
        <v>36</v>
      </c>
      <c r="AE9" s="43">
        <f t="shared" si="7"/>
        <v>2.4067040000000013</v>
      </c>
      <c r="AF9" s="44">
        <f t="shared" si="8"/>
        <v>0.42302899999999966</v>
      </c>
      <c r="AG9">
        <v>0.43</v>
      </c>
      <c r="AR9" s="29" t="s">
        <v>78</v>
      </c>
      <c r="AS9" s="90">
        <v>0.73</v>
      </c>
      <c r="AT9" s="90">
        <v>0.73</v>
      </c>
    </row>
    <row r="10" spans="2:47" ht="15.75" thickBot="1">
      <c r="B10" s="13">
        <v>5</v>
      </c>
      <c r="C10" s="13" t="s">
        <v>37</v>
      </c>
      <c r="D10" s="11">
        <f>[1]Tariff!Z42</f>
        <v>32.717894000000001</v>
      </c>
      <c r="H10" s="27">
        <v>5</v>
      </c>
      <c r="I10" s="27" t="s">
        <v>37</v>
      </c>
      <c r="J10" s="11">
        <f>[2]Tariff!Z42</f>
        <v>34.456242000000003</v>
      </c>
      <c r="L10" s="45">
        <v>5</v>
      </c>
      <c r="M10" s="27" t="s">
        <v>37</v>
      </c>
      <c r="N10" s="37">
        <f t="shared" si="0"/>
        <v>32.717894000000001</v>
      </c>
      <c r="O10" s="46">
        <f t="shared" si="1"/>
        <v>4.429214</v>
      </c>
      <c r="Q10" s="45">
        <v>5</v>
      </c>
      <c r="R10" s="27" t="s">
        <v>37</v>
      </c>
      <c r="S10" s="37">
        <f t="shared" si="2"/>
        <v>34.456242000000003</v>
      </c>
      <c r="T10" s="46">
        <f t="shared" si="3"/>
        <v>4.6645320000000003</v>
      </c>
      <c r="U10" s="57">
        <f t="shared" si="4"/>
        <v>1.738348000000002</v>
      </c>
      <c r="V10" s="57">
        <f t="shared" si="5"/>
        <v>0.23531800000000036</v>
      </c>
      <c r="W10" s="45">
        <v>5</v>
      </c>
      <c r="X10" s="27" t="s">
        <v>37</v>
      </c>
      <c r="Y10" s="37">
        <v>30.248608999999998</v>
      </c>
      <c r="Z10" s="37">
        <v>32.288710000000002</v>
      </c>
      <c r="AA10" s="43">
        <f t="shared" si="6"/>
        <v>32.717894000000001</v>
      </c>
      <c r="AC10" s="86">
        <v>5</v>
      </c>
      <c r="AD10" s="83" t="s">
        <v>37</v>
      </c>
      <c r="AE10" s="43">
        <f t="shared" si="7"/>
        <v>2.4692850000000028</v>
      </c>
      <c r="AF10" s="44">
        <f t="shared" si="8"/>
        <v>0.42918399999999934</v>
      </c>
      <c r="AG10">
        <v>0.43</v>
      </c>
      <c r="AR10" s="29" t="s">
        <v>50</v>
      </c>
      <c r="AS10" s="91">
        <v>2477.3000000000002</v>
      </c>
      <c r="AT10" s="91">
        <v>2612.8000000000002</v>
      </c>
      <c r="AU10">
        <f>((AT10*AT8)-AT11-AT13-AT14)/AT15</f>
        <v>5.58273224043716</v>
      </c>
    </row>
    <row r="11" spans="2:47" ht="15.75" thickBot="1">
      <c r="B11" s="13">
        <v>6</v>
      </c>
      <c r="C11" s="13" t="s">
        <v>38</v>
      </c>
      <c r="D11" s="11">
        <f>[1]Tariff!Z43</f>
        <v>32.067793999999999</v>
      </c>
      <c r="H11" s="27">
        <v>6</v>
      </c>
      <c r="I11" s="27" t="s">
        <v>38</v>
      </c>
      <c r="J11" s="11">
        <f>[2]Tariff!Z43</f>
        <v>33.806142000000001</v>
      </c>
      <c r="L11" s="45">
        <v>6</v>
      </c>
      <c r="M11" s="27" t="s">
        <v>38</v>
      </c>
      <c r="N11" s="37">
        <f t="shared" si="0"/>
        <v>32.067793999999999</v>
      </c>
      <c r="O11" s="46">
        <f t="shared" si="1"/>
        <v>5.07193</v>
      </c>
      <c r="Q11" s="45">
        <v>6</v>
      </c>
      <c r="R11" s="27" t="s">
        <v>38</v>
      </c>
      <c r="S11" s="37">
        <f t="shared" si="2"/>
        <v>33.806142000000001</v>
      </c>
      <c r="T11" s="46">
        <f t="shared" si="3"/>
        <v>5.3471169999999999</v>
      </c>
      <c r="U11" s="57">
        <f t="shared" si="4"/>
        <v>1.738348000000002</v>
      </c>
      <c r="V11" s="57">
        <f t="shared" si="5"/>
        <v>0.27518699999999985</v>
      </c>
      <c r="W11" s="45">
        <v>6</v>
      </c>
      <c r="X11" s="27" t="s">
        <v>38</v>
      </c>
      <c r="Y11" s="37">
        <v>29.715986999999998</v>
      </c>
      <c r="Z11" s="37">
        <v>31.676950999999999</v>
      </c>
      <c r="AA11" s="43">
        <f t="shared" si="6"/>
        <v>32.067793999999999</v>
      </c>
      <c r="AC11" s="86">
        <v>6</v>
      </c>
      <c r="AD11" s="83" t="s">
        <v>38</v>
      </c>
      <c r="AE11" s="43">
        <f t="shared" si="7"/>
        <v>2.3518070000000009</v>
      </c>
      <c r="AF11" s="44">
        <f t="shared" si="8"/>
        <v>0.39084300000000027</v>
      </c>
      <c r="AG11">
        <v>0.43</v>
      </c>
      <c r="AR11" s="29" t="s">
        <v>53</v>
      </c>
      <c r="AS11" s="90">
        <v>54</v>
      </c>
      <c r="AT11" s="90">
        <v>55</v>
      </c>
    </row>
    <row r="12" spans="2:47" ht="15.75" thickBot="1">
      <c r="B12" s="13">
        <v>7</v>
      </c>
      <c r="C12" s="13" t="s">
        <v>39</v>
      </c>
      <c r="D12" s="11">
        <f>[1]Tariff!Z44</f>
        <v>35.516489</v>
      </c>
      <c r="H12" s="27">
        <v>7</v>
      </c>
      <c r="I12" s="27" t="s">
        <v>39</v>
      </c>
      <c r="J12" s="11">
        <f>[2]Tariff!Z44</f>
        <v>37.254837000000002</v>
      </c>
      <c r="L12" s="45">
        <v>7</v>
      </c>
      <c r="M12" s="27" t="s">
        <v>39</v>
      </c>
      <c r="N12" s="37">
        <f t="shared" si="0"/>
        <v>35.516489</v>
      </c>
      <c r="O12" s="46">
        <f t="shared" si="1"/>
        <v>4.7679309999999999</v>
      </c>
      <c r="Q12" s="45">
        <v>7</v>
      </c>
      <c r="R12" s="27" t="s">
        <v>39</v>
      </c>
      <c r="S12" s="37">
        <f t="shared" si="2"/>
        <v>37.254837000000002</v>
      </c>
      <c r="T12" s="46">
        <f t="shared" si="3"/>
        <v>5.0012740000000004</v>
      </c>
      <c r="U12" s="57">
        <f t="shared" si="4"/>
        <v>1.738348000000002</v>
      </c>
      <c r="V12" s="57">
        <f t="shared" si="5"/>
        <v>0.23334300000000052</v>
      </c>
      <c r="W12" s="45">
        <v>7</v>
      </c>
      <c r="X12" s="27" t="s">
        <v>39</v>
      </c>
      <c r="Y12" s="37">
        <v>33.099594000000003</v>
      </c>
      <c r="Z12" s="37">
        <v>35.169764000000001</v>
      </c>
      <c r="AA12" s="43">
        <f t="shared" si="6"/>
        <v>35.516489</v>
      </c>
      <c r="AC12" s="86">
        <v>7</v>
      </c>
      <c r="AD12" s="83" t="s">
        <v>39</v>
      </c>
      <c r="AE12" s="43">
        <f t="shared" si="7"/>
        <v>2.4168949999999967</v>
      </c>
      <c r="AF12" s="44">
        <f t="shared" si="8"/>
        <v>0.34672499999999928</v>
      </c>
      <c r="AG12">
        <v>0.43</v>
      </c>
      <c r="AR12" s="29" t="s">
        <v>54</v>
      </c>
      <c r="AS12" s="90">
        <v>147</v>
      </c>
      <c r="AT12" s="90">
        <v>149</v>
      </c>
    </row>
    <row r="13" spans="2:47" ht="15.75" thickBot="1">
      <c r="B13" s="13">
        <v>8</v>
      </c>
      <c r="C13" s="13" t="s">
        <v>40</v>
      </c>
      <c r="D13" s="11">
        <f>[1]Tariff!Z45</f>
        <v>36.252110999999999</v>
      </c>
      <c r="H13" s="27">
        <v>8</v>
      </c>
      <c r="I13" s="27" t="s">
        <v>40</v>
      </c>
      <c r="J13" s="11">
        <f>[2]Tariff!Z45</f>
        <v>37.990459000000001</v>
      </c>
      <c r="L13" s="45">
        <v>8</v>
      </c>
      <c r="M13" s="27" t="s">
        <v>40</v>
      </c>
      <c r="N13" s="37">
        <f t="shared" si="0"/>
        <v>36.252110999999999</v>
      </c>
      <c r="O13" s="46">
        <f t="shared" si="1"/>
        <v>5.0443210000000001</v>
      </c>
      <c r="Q13" s="45">
        <v>8</v>
      </c>
      <c r="R13" s="27" t="s">
        <v>40</v>
      </c>
      <c r="S13" s="37">
        <f t="shared" si="2"/>
        <v>37.990459000000001</v>
      </c>
      <c r="T13" s="46">
        <f t="shared" si="3"/>
        <v>5.2862299999999998</v>
      </c>
      <c r="U13" s="57">
        <f t="shared" si="4"/>
        <v>1.738348000000002</v>
      </c>
      <c r="V13" s="57">
        <f t="shared" si="5"/>
        <v>0.24190899999999971</v>
      </c>
      <c r="W13" s="45">
        <v>8</v>
      </c>
      <c r="X13" s="27" t="s">
        <v>40</v>
      </c>
      <c r="Y13" s="37">
        <v>33.782558999999999</v>
      </c>
      <c r="Z13" s="37">
        <v>35.900343999999997</v>
      </c>
      <c r="AA13" s="43">
        <f t="shared" si="6"/>
        <v>36.252110999999999</v>
      </c>
      <c r="AC13" s="86">
        <v>8</v>
      </c>
      <c r="AD13" s="83" t="s">
        <v>40</v>
      </c>
      <c r="AE13" s="43">
        <f t="shared" si="7"/>
        <v>2.4695520000000002</v>
      </c>
      <c r="AF13" s="44">
        <f t="shared" si="8"/>
        <v>0.35176700000000238</v>
      </c>
      <c r="AG13">
        <v>0.43</v>
      </c>
      <c r="AR13" s="29" t="s">
        <v>55</v>
      </c>
      <c r="AS13" s="90">
        <v>160</v>
      </c>
      <c r="AT13" s="90">
        <v>207.3</v>
      </c>
    </row>
    <row r="14" spans="2:47" ht="15.75" thickBot="1">
      <c r="B14" s="13">
        <v>9</v>
      </c>
      <c r="C14" s="13" t="s">
        <v>41</v>
      </c>
      <c r="D14" s="11">
        <f>[1]Tariff!Z46</f>
        <v>37.439203999999997</v>
      </c>
      <c r="H14" s="27">
        <v>9</v>
      </c>
      <c r="I14" s="27" t="s">
        <v>41</v>
      </c>
      <c r="J14" s="11">
        <f>[2]Tariff!Z46</f>
        <v>39.177551999999999</v>
      </c>
      <c r="L14" s="45">
        <v>9</v>
      </c>
      <c r="M14" s="27" t="s">
        <v>41</v>
      </c>
      <c r="N14" s="37">
        <f t="shared" si="0"/>
        <v>37.439203999999997</v>
      </c>
      <c r="O14" s="46">
        <f t="shared" si="1"/>
        <v>5.0105750000000002</v>
      </c>
      <c r="Q14" s="45">
        <v>9</v>
      </c>
      <c r="R14" s="27" t="s">
        <v>41</v>
      </c>
      <c r="S14" s="37">
        <f t="shared" si="2"/>
        <v>39.177551999999999</v>
      </c>
      <c r="T14" s="46">
        <f t="shared" si="3"/>
        <v>5.2431970000000003</v>
      </c>
      <c r="U14" s="57">
        <f t="shared" si="4"/>
        <v>1.738348000000002</v>
      </c>
      <c r="V14" s="57">
        <f t="shared" si="5"/>
        <v>0.23262200000000011</v>
      </c>
      <c r="W14" s="45">
        <v>9</v>
      </c>
      <c r="X14" s="27" t="s">
        <v>41</v>
      </c>
      <c r="Y14" s="37">
        <v>34.626967</v>
      </c>
      <c r="Z14" s="37">
        <v>37.089086999999999</v>
      </c>
      <c r="AA14" s="43">
        <f t="shared" si="6"/>
        <v>37.439203999999997</v>
      </c>
      <c r="AC14" s="86">
        <v>9</v>
      </c>
      <c r="AD14" s="83" t="s">
        <v>41</v>
      </c>
      <c r="AE14" s="43">
        <f t="shared" si="7"/>
        <v>2.8122369999999961</v>
      </c>
      <c r="AF14" s="44">
        <f t="shared" si="8"/>
        <v>0.35011699999999735</v>
      </c>
      <c r="AG14">
        <v>0.43</v>
      </c>
      <c r="AR14" s="29" t="s">
        <v>56</v>
      </c>
      <c r="AS14" s="90">
        <v>31</v>
      </c>
      <c r="AT14" s="90">
        <v>34.5</v>
      </c>
    </row>
    <row r="15" spans="2:47" ht="15.75" thickBot="1">
      <c r="B15" s="13">
        <v>10</v>
      </c>
      <c r="C15" s="13" t="s">
        <v>25</v>
      </c>
      <c r="D15" s="11">
        <f>[1]Tariff!Z47</f>
        <v>34.717677000000002</v>
      </c>
      <c r="H15" s="27">
        <v>10</v>
      </c>
      <c r="I15" s="27" t="s">
        <v>25</v>
      </c>
      <c r="J15" s="11">
        <f>[2]Tariff!Z47</f>
        <v>36.456024999999997</v>
      </c>
      <c r="L15" s="45">
        <v>10</v>
      </c>
      <c r="M15" s="27" t="s">
        <v>25</v>
      </c>
      <c r="N15" s="37">
        <f t="shared" si="0"/>
        <v>34.717677000000002</v>
      </c>
      <c r="O15" s="46">
        <f t="shared" si="1"/>
        <v>4.6462009999999996</v>
      </c>
      <c r="Q15" s="45">
        <v>10</v>
      </c>
      <c r="R15" s="27" t="s">
        <v>25</v>
      </c>
      <c r="S15" s="37">
        <f t="shared" si="2"/>
        <v>36.456024999999997</v>
      </c>
      <c r="T15" s="46">
        <f t="shared" si="3"/>
        <v>4.8788140000000002</v>
      </c>
      <c r="U15" s="57">
        <f t="shared" si="4"/>
        <v>1.7383479999999949</v>
      </c>
      <c r="V15" s="57">
        <f t="shared" si="5"/>
        <v>0.23261300000000062</v>
      </c>
      <c r="W15" s="45">
        <v>10</v>
      </c>
      <c r="X15" s="27" t="s">
        <v>25</v>
      </c>
      <c r="Y15" s="37">
        <v>32.317144999999996</v>
      </c>
      <c r="Z15" s="37">
        <v>34.360058000000002</v>
      </c>
      <c r="AA15" s="43">
        <f t="shared" si="6"/>
        <v>34.717677000000002</v>
      </c>
      <c r="AC15" s="86">
        <v>10</v>
      </c>
      <c r="AD15" s="83" t="s">
        <v>25</v>
      </c>
      <c r="AE15" s="43">
        <f t="shared" si="7"/>
        <v>2.4005320000000054</v>
      </c>
      <c r="AF15" s="44">
        <f t="shared" si="8"/>
        <v>0.35761899999999969</v>
      </c>
      <c r="AG15">
        <v>0.43</v>
      </c>
      <c r="AR15" s="29" t="s">
        <v>79</v>
      </c>
      <c r="AS15" s="90">
        <v>73</v>
      </c>
      <c r="AT15" s="90">
        <v>73.2</v>
      </c>
    </row>
    <row r="16" spans="2:47" ht="15.75" thickBot="1">
      <c r="B16" s="13">
        <v>11</v>
      </c>
      <c r="C16" s="13" t="s">
        <v>42</v>
      </c>
      <c r="D16" s="11">
        <f>[1]Tariff!Z48</f>
        <v>40.180692000000001</v>
      </c>
      <c r="H16" s="27">
        <v>11</v>
      </c>
      <c r="I16" s="27" t="s">
        <v>42</v>
      </c>
      <c r="J16" s="11">
        <f>[2]Tariff!Z48</f>
        <v>41.919040000000003</v>
      </c>
      <c r="L16" s="45">
        <v>11</v>
      </c>
      <c r="M16" s="27" t="s">
        <v>42</v>
      </c>
      <c r="N16" s="37">
        <f t="shared" si="0"/>
        <v>40.180692000000001</v>
      </c>
      <c r="O16" s="46">
        <f t="shared" si="1"/>
        <v>5.3665589999999996</v>
      </c>
      <c r="Q16" s="45">
        <v>11</v>
      </c>
      <c r="R16" s="27" t="s">
        <v>42</v>
      </c>
      <c r="S16" s="37">
        <f t="shared" si="2"/>
        <v>41.919040000000003</v>
      </c>
      <c r="T16" s="46">
        <f t="shared" si="3"/>
        <v>5.5987090000000004</v>
      </c>
      <c r="U16" s="57">
        <f t="shared" si="4"/>
        <v>1.738348000000002</v>
      </c>
      <c r="V16" s="57">
        <f t="shared" si="5"/>
        <v>0.23215000000000074</v>
      </c>
      <c r="W16" s="45">
        <v>11</v>
      </c>
      <c r="X16" s="27" t="s">
        <v>42</v>
      </c>
      <c r="Y16" s="37">
        <v>37.659036999999998</v>
      </c>
      <c r="Z16" s="37">
        <v>39.838920000000002</v>
      </c>
      <c r="AA16" s="43">
        <f t="shared" si="6"/>
        <v>40.180692000000001</v>
      </c>
      <c r="AC16" s="86">
        <v>11</v>
      </c>
      <c r="AD16" s="83" t="s">
        <v>42</v>
      </c>
      <c r="AE16" s="43">
        <f t="shared" si="7"/>
        <v>2.5216550000000026</v>
      </c>
      <c r="AF16" s="44">
        <f t="shared" si="8"/>
        <v>0.34177199999999885</v>
      </c>
      <c r="AG16">
        <v>0.43</v>
      </c>
      <c r="AR16" s="29" t="s">
        <v>80</v>
      </c>
      <c r="AS16" s="90">
        <v>55.3</v>
      </c>
      <c r="AT16" s="90">
        <v>54.2</v>
      </c>
    </row>
    <row r="17" spans="2:33">
      <c r="B17" s="13">
        <v>12</v>
      </c>
      <c r="C17" s="13" t="s">
        <v>43</v>
      </c>
      <c r="D17" s="11">
        <f>[1]Tariff!Z49</f>
        <v>42.583896000000003</v>
      </c>
      <c r="H17" s="27">
        <v>12</v>
      </c>
      <c r="I17" s="27" t="s">
        <v>43</v>
      </c>
      <c r="J17" s="11">
        <f>[2]Tariff!Z49</f>
        <v>44.322243999999998</v>
      </c>
      <c r="L17" s="45">
        <v>12</v>
      </c>
      <c r="M17" s="27" t="s">
        <v>43</v>
      </c>
      <c r="N17" s="37">
        <f t="shared" si="0"/>
        <v>42.583896000000003</v>
      </c>
      <c r="O17" s="46">
        <f t="shared" si="1"/>
        <v>5.5379550000000002</v>
      </c>
      <c r="Q17" s="45">
        <v>12</v>
      </c>
      <c r="R17" s="27" t="s">
        <v>43</v>
      </c>
      <c r="S17" s="37">
        <f t="shared" si="2"/>
        <v>44.322243999999998</v>
      </c>
      <c r="T17" s="46">
        <f t="shared" si="3"/>
        <v>5.7639740000000002</v>
      </c>
      <c r="U17" s="57">
        <f t="shared" si="4"/>
        <v>1.7383479999999949</v>
      </c>
      <c r="V17" s="57">
        <f t="shared" si="5"/>
        <v>0.22601899999999997</v>
      </c>
      <c r="W17" s="45">
        <v>12</v>
      </c>
      <c r="X17" s="27" t="s">
        <v>43</v>
      </c>
      <c r="Y17" s="37">
        <v>38.547848000000002</v>
      </c>
      <c r="Z17" s="37">
        <v>42.249048999999999</v>
      </c>
      <c r="AA17" s="43">
        <f t="shared" si="6"/>
        <v>42.583896000000003</v>
      </c>
      <c r="AC17" s="86">
        <v>12</v>
      </c>
      <c r="AD17" s="83" t="s">
        <v>43</v>
      </c>
      <c r="AE17" s="43">
        <f t="shared" si="7"/>
        <v>4.036048000000001</v>
      </c>
      <c r="AF17" s="44">
        <f t="shared" si="8"/>
        <v>0.33484700000000345</v>
      </c>
      <c r="AG17">
        <v>0.43</v>
      </c>
    </row>
    <row r="18" spans="2:33">
      <c r="B18" s="13">
        <v>13</v>
      </c>
      <c r="C18" s="13" t="s">
        <v>44</v>
      </c>
      <c r="D18" s="11">
        <f>[1]Tariff!Z50</f>
        <v>41.361725</v>
      </c>
      <c r="H18" s="27">
        <v>13</v>
      </c>
      <c r="I18" s="27" t="s">
        <v>44</v>
      </c>
      <c r="J18" s="11">
        <f>[2]Tariff!Z50</f>
        <v>43.100073000000002</v>
      </c>
      <c r="L18" s="45">
        <v>13</v>
      </c>
      <c r="M18" s="27" t="s">
        <v>44</v>
      </c>
      <c r="N18" s="37">
        <f t="shared" si="0"/>
        <v>41.361725</v>
      </c>
      <c r="O18" s="46">
        <f t="shared" si="1"/>
        <v>5.5845820000000002</v>
      </c>
      <c r="Q18" s="45">
        <v>13</v>
      </c>
      <c r="R18" s="27" t="s">
        <v>44</v>
      </c>
      <c r="S18" s="37">
        <f t="shared" si="2"/>
        <v>43.100073000000002</v>
      </c>
      <c r="T18" s="46">
        <f t="shared" si="3"/>
        <v>5.8192789999999999</v>
      </c>
      <c r="U18" s="57">
        <f t="shared" si="4"/>
        <v>1.738348000000002</v>
      </c>
      <c r="V18" s="57">
        <f t="shared" si="5"/>
        <v>0.23469699999999971</v>
      </c>
      <c r="W18" s="45">
        <v>13</v>
      </c>
      <c r="X18" s="27" t="s">
        <v>44</v>
      </c>
      <c r="Y18" s="37">
        <v>38.786441000000003</v>
      </c>
      <c r="Z18" s="37">
        <v>41.023515000000003</v>
      </c>
      <c r="AA18" s="43">
        <f t="shared" si="6"/>
        <v>41.361725</v>
      </c>
      <c r="AC18" s="86">
        <v>13</v>
      </c>
      <c r="AD18" s="83" t="s">
        <v>44</v>
      </c>
      <c r="AE18" s="43">
        <f t="shared" si="7"/>
        <v>2.5752839999999964</v>
      </c>
      <c r="AF18" s="44">
        <f t="shared" si="8"/>
        <v>0.33820999999999657</v>
      </c>
      <c r="AG18">
        <v>0.43</v>
      </c>
    </row>
    <row r="19" spans="2:33" ht="15.75" thickBot="1">
      <c r="B19" s="14">
        <v>14</v>
      </c>
      <c r="C19" s="14" t="s">
        <v>45</v>
      </c>
      <c r="D19" s="11">
        <f>[1]Tariff!Z51</f>
        <v>41.044007000000001</v>
      </c>
      <c r="H19" s="28">
        <v>14</v>
      </c>
      <c r="I19" s="28" t="s">
        <v>45</v>
      </c>
      <c r="J19" s="11">
        <f>[2]Tariff!Z51</f>
        <v>42.782355000000003</v>
      </c>
      <c r="L19" s="47">
        <v>14</v>
      </c>
      <c r="M19" s="48" t="s">
        <v>45</v>
      </c>
      <c r="N19" s="49">
        <f t="shared" si="0"/>
        <v>41.044007000000001</v>
      </c>
      <c r="O19" s="50">
        <f t="shared" si="1"/>
        <v>5.3339509999999999</v>
      </c>
      <c r="Q19" s="47">
        <v>14</v>
      </c>
      <c r="R19" s="48" t="s">
        <v>45</v>
      </c>
      <c r="S19" s="49">
        <f t="shared" si="2"/>
        <v>42.782355000000003</v>
      </c>
      <c r="T19" s="50">
        <f t="shared" si="3"/>
        <v>5.5598080000000003</v>
      </c>
      <c r="U19" s="57">
        <f t="shared" si="4"/>
        <v>1.738348000000002</v>
      </c>
      <c r="V19" s="57">
        <f t="shared" si="5"/>
        <v>0.22585700000000042</v>
      </c>
      <c r="W19" s="47">
        <v>14</v>
      </c>
      <c r="X19" s="48" t="s">
        <v>45</v>
      </c>
      <c r="Y19" s="49">
        <v>38.699517999999998</v>
      </c>
      <c r="Z19" s="49">
        <v>40.704864999999998</v>
      </c>
      <c r="AA19" s="43">
        <f t="shared" si="6"/>
        <v>41.044007000000001</v>
      </c>
      <c r="AC19" s="87">
        <v>14</v>
      </c>
      <c r="AD19" s="84" t="s">
        <v>45</v>
      </c>
      <c r="AE19" s="76">
        <f t="shared" si="7"/>
        <v>2.3444890000000029</v>
      </c>
      <c r="AF19" s="77">
        <f t="shared" si="8"/>
        <v>0.3391420000000025</v>
      </c>
      <c r="AG19">
        <v>0.43</v>
      </c>
    </row>
    <row r="21" spans="2:33" ht="15.75" thickBot="1">
      <c r="B21" s="1" t="s">
        <v>46</v>
      </c>
      <c r="C21" s="31" t="s">
        <v>59</v>
      </c>
      <c r="H21" s="1" t="s">
        <v>46</v>
      </c>
      <c r="I21" s="31" t="s">
        <v>64</v>
      </c>
      <c r="AC21" s="1" t="s">
        <v>228</v>
      </c>
    </row>
    <row r="22" spans="2:33" ht="15.75" thickBot="1">
      <c r="W22" s="38" t="s">
        <v>1</v>
      </c>
      <c r="X22" s="39" t="s">
        <v>2</v>
      </c>
      <c r="Y22" s="40" t="s">
        <v>3</v>
      </c>
      <c r="Z22" s="40" t="s">
        <v>75</v>
      </c>
      <c r="AA22" s="40" t="s">
        <v>76</v>
      </c>
      <c r="AC22" s="32" t="s">
        <v>1</v>
      </c>
      <c r="AD22" s="33" t="s">
        <v>2</v>
      </c>
      <c r="AE22" s="80" t="s">
        <v>71</v>
      </c>
      <c r="AF22" s="81" t="s">
        <v>72</v>
      </c>
    </row>
    <row r="23" spans="2:33" ht="15" customHeight="1">
      <c r="B23" s="401" t="s">
        <v>47</v>
      </c>
      <c r="C23" s="401"/>
      <c r="D23" s="401"/>
      <c r="H23" s="401" t="s">
        <v>47</v>
      </c>
      <c r="I23" s="401"/>
      <c r="J23" s="401"/>
      <c r="W23" s="42">
        <v>1</v>
      </c>
      <c r="X23" s="26" t="s">
        <v>33</v>
      </c>
      <c r="Y23" s="43">
        <v>2.1893899999999999</v>
      </c>
      <c r="Z23" s="43">
        <v>2.5202810000000002</v>
      </c>
      <c r="AA23" s="43">
        <f>O6</f>
        <v>2.9586589999999999</v>
      </c>
      <c r="AC23" s="85">
        <v>1</v>
      </c>
      <c r="AD23" s="82" t="s">
        <v>33</v>
      </c>
      <c r="AE23" s="78">
        <f>AA23-Y23</f>
        <v>0.76926899999999998</v>
      </c>
      <c r="AF23" s="79">
        <f>AA23-Z23</f>
        <v>0.43837799999999971</v>
      </c>
    </row>
    <row r="24" spans="2:33">
      <c r="B24" s="15" t="s">
        <v>1</v>
      </c>
      <c r="C24" s="16" t="s">
        <v>2</v>
      </c>
      <c r="D24" s="25" t="s">
        <v>4</v>
      </c>
      <c r="H24" s="23" t="s">
        <v>1</v>
      </c>
      <c r="I24" s="24" t="s">
        <v>2</v>
      </c>
      <c r="J24" s="25" t="s">
        <v>4</v>
      </c>
      <c r="W24" s="45">
        <v>2</v>
      </c>
      <c r="X24" s="27" t="s">
        <v>34</v>
      </c>
      <c r="Y24" s="37">
        <v>2.9509300000000001</v>
      </c>
      <c r="Z24" s="37">
        <v>3.096635</v>
      </c>
      <c r="AA24" s="43">
        <f t="shared" ref="AA24:AA36" si="9">O7</f>
        <v>3.2569560000000002</v>
      </c>
      <c r="AC24" s="86">
        <v>2</v>
      </c>
      <c r="AD24" s="83" t="s">
        <v>34</v>
      </c>
      <c r="AE24" s="43">
        <f t="shared" ref="AE24:AE36" si="10">AA24-Y24</f>
        <v>0.30602600000000013</v>
      </c>
      <c r="AF24" s="44">
        <f t="shared" ref="AF24:AF36" si="11">AA24-Z24</f>
        <v>0.16032100000000016</v>
      </c>
    </row>
    <row r="25" spans="2:33">
      <c r="B25" s="18">
        <v>1</v>
      </c>
      <c r="C25" s="18" t="s">
        <v>33</v>
      </c>
      <c r="D25" s="17">
        <f>[1]Tariff!AA38</f>
        <v>2.9586589999999999</v>
      </c>
      <c r="H25" s="22">
        <v>1</v>
      </c>
      <c r="I25" s="22" t="s">
        <v>33</v>
      </c>
      <c r="J25" s="21">
        <f>[2]Tariff!AA38</f>
        <v>3.2213319999999999</v>
      </c>
      <c r="W25" s="45">
        <v>3</v>
      </c>
      <c r="X25" s="27" t="s">
        <v>35</v>
      </c>
      <c r="Y25" s="37">
        <v>3.6661779999999999</v>
      </c>
      <c r="Z25" s="37">
        <v>3.9023289999999999</v>
      </c>
      <c r="AA25" s="43">
        <f t="shared" si="9"/>
        <v>3.6301830000000002</v>
      </c>
      <c r="AC25" s="86">
        <v>3</v>
      </c>
      <c r="AD25" s="83" t="s">
        <v>35</v>
      </c>
      <c r="AE25" s="43">
        <f t="shared" si="10"/>
        <v>-3.5994999999999777E-2</v>
      </c>
      <c r="AF25" s="44">
        <f t="shared" si="11"/>
        <v>-0.27214599999999978</v>
      </c>
    </row>
    <row r="26" spans="2:33">
      <c r="B26" s="19">
        <v>2</v>
      </c>
      <c r="C26" s="19" t="s">
        <v>34</v>
      </c>
      <c r="D26" s="21">
        <f>[1]Tariff!AA39</f>
        <v>3.2569560000000002</v>
      </c>
      <c r="H26" s="27">
        <v>2</v>
      </c>
      <c r="I26" s="27" t="s">
        <v>34</v>
      </c>
      <c r="J26" s="21">
        <f>[2]Tariff!AA39</f>
        <v>3.5049630000000001</v>
      </c>
      <c r="W26" s="45">
        <v>4</v>
      </c>
      <c r="X26" s="27" t="s">
        <v>36</v>
      </c>
      <c r="Y26" s="37">
        <v>4.2435850000000004</v>
      </c>
      <c r="Z26" s="37">
        <v>4.527711</v>
      </c>
      <c r="AA26" s="43">
        <f t="shared" si="9"/>
        <v>4.5093670000000001</v>
      </c>
      <c r="AC26" s="86">
        <v>4</v>
      </c>
      <c r="AD26" s="83" t="s">
        <v>36</v>
      </c>
      <c r="AE26" s="43">
        <f t="shared" si="10"/>
        <v>0.26578199999999974</v>
      </c>
      <c r="AF26" s="44">
        <f t="shared" si="11"/>
        <v>-1.8343999999999916E-2</v>
      </c>
    </row>
    <row r="27" spans="2:33">
      <c r="B27" s="19">
        <v>3</v>
      </c>
      <c r="C27" s="19" t="s">
        <v>35</v>
      </c>
      <c r="D27" s="21">
        <f>[1]Tariff!AA40</f>
        <v>3.6301830000000002</v>
      </c>
      <c r="H27" s="27">
        <v>3</v>
      </c>
      <c r="I27" s="27" t="s">
        <v>35</v>
      </c>
      <c r="J27" s="21">
        <f>[2]Tariff!AA40</f>
        <v>3.8468420000000001</v>
      </c>
      <c r="W27" s="45">
        <v>5</v>
      </c>
      <c r="X27" s="27" t="s">
        <v>37</v>
      </c>
      <c r="Y27" s="37">
        <v>4.1127209999999996</v>
      </c>
      <c r="Z27" s="37">
        <v>4.3900600000000001</v>
      </c>
      <c r="AA27" s="43">
        <f t="shared" si="9"/>
        <v>4.429214</v>
      </c>
      <c r="AC27" s="86">
        <v>5</v>
      </c>
      <c r="AD27" s="83" t="s">
        <v>37</v>
      </c>
      <c r="AE27" s="43">
        <f t="shared" si="10"/>
        <v>0.31649300000000036</v>
      </c>
      <c r="AF27" s="44">
        <f t="shared" si="11"/>
        <v>3.9153999999999911E-2</v>
      </c>
    </row>
    <row r="28" spans="2:33">
      <c r="B28" s="19">
        <v>4</v>
      </c>
      <c r="C28" s="19" t="s">
        <v>36</v>
      </c>
      <c r="D28" s="21">
        <f>[1]Tariff!AA41</f>
        <v>4.5093670000000001</v>
      </c>
      <c r="H28" s="27">
        <v>4</v>
      </c>
      <c r="I28" s="27" t="s">
        <v>36</v>
      </c>
      <c r="J28" s="21">
        <f>[2]Tariff!AA41</f>
        <v>4.7540209999999998</v>
      </c>
      <c r="W28" s="45">
        <v>6</v>
      </c>
      <c r="X28" s="27" t="s">
        <v>38</v>
      </c>
      <c r="Y28" s="37">
        <v>4.1963499999999998</v>
      </c>
      <c r="Z28" s="37">
        <v>4.4733460000000003</v>
      </c>
      <c r="AA28" s="43">
        <f t="shared" si="9"/>
        <v>5.07193</v>
      </c>
      <c r="AC28" s="86">
        <v>6</v>
      </c>
      <c r="AD28" s="83" t="s">
        <v>38</v>
      </c>
      <c r="AE28" s="43">
        <f t="shared" si="10"/>
        <v>0.87558000000000025</v>
      </c>
      <c r="AF28" s="44">
        <f t="shared" si="11"/>
        <v>0.59858399999999978</v>
      </c>
    </row>
    <row r="29" spans="2:33">
      <c r="B29" s="19">
        <v>5</v>
      </c>
      <c r="C29" s="19" t="s">
        <v>37</v>
      </c>
      <c r="D29" s="21">
        <f>[1]Tariff!AA42</f>
        <v>4.429214</v>
      </c>
      <c r="H29" s="27">
        <v>5</v>
      </c>
      <c r="I29" s="27" t="s">
        <v>37</v>
      </c>
      <c r="J29" s="21">
        <f>[2]Tariff!AA42</f>
        <v>4.6645320000000003</v>
      </c>
      <c r="W29" s="45">
        <v>7</v>
      </c>
      <c r="X29" s="27" t="s">
        <v>39</v>
      </c>
      <c r="Y29" s="37">
        <v>4.5841070000000004</v>
      </c>
      <c r="Z29" s="37">
        <v>4.8708289999999996</v>
      </c>
      <c r="AA29" s="43">
        <f t="shared" si="9"/>
        <v>4.7679309999999999</v>
      </c>
      <c r="AC29" s="86">
        <v>7</v>
      </c>
      <c r="AD29" s="83" t="s">
        <v>39</v>
      </c>
      <c r="AE29" s="43">
        <f t="shared" si="10"/>
        <v>0.18382399999999954</v>
      </c>
      <c r="AF29" s="44">
        <f t="shared" si="11"/>
        <v>-0.10289799999999971</v>
      </c>
    </row>
    <row r="30" spans="2:33">
      <c r="B30" s="19">
        <v>6</v>
      </c>
      <c r="C30" s="19" t="s">
        <v>38</v>
      </c>
      <c r="D30" s="21">
        <f>[1]Tariff!AA43</f>
        <v>5.07193</v>
      </c>
      <c r="H30" s="27">
        <v>6</v>
      </c>
      <c r="I30" s="27" t="s">
        <v>38</v>
      </c>
      <c r="J30" s="21">
        <f>[2]Tariff!AA43</f>
        <v>5.3471169999999999</v>
      </c>
      <c r="W30" s="45">
        <v>8</v>
      </c>
      <c r="X30" s="27" t="s">
        <v>40</v>
      </c>
      <c r="Y30" s="37">
        <v>4.739846</v>
      </c>
      <c r="Z30" s="37">
        <v>5.0370350000000004</v>
      </c>
      <c r="AA30" s="43">
        <f t="shared" si="9"/>
        <v>5.0443210000000001</v>
      </c>
      <c r="AC30" s="86">
        <v>8</v>
      </c>
      <c r="AD30" s="83" t="s">
        <v>40</v>
      </c>
      <c r="AE30" s="43">
        <f t="shared" si="10"/>
        <v>0.30447500000000005</v>
      </c>
      <c r="AF30" s="44">
        <f t="shared" si="11"/>
        <v>7.2859999999996816E-3</v>
      </c>
    </row>
    <row r="31" spans="2:33">
      <c r="B31" s="19">
        <v>7</v>
      </c>
      <c r="C31" s="19" t="s">
        <v>39</v>
      </c>
      <c r="D31" s="21">
        <f>[1]Tariff!AA44</f>
        <v>4.7679309999999999</v>
      </c>
      <c r="H31" s="27">
        <v>7</v>
      </c>
      <c r="I31" s="27" t="s">
        <v>39</v>
      </c>
      <c r="J31" s="21">
        <f>[2]Tariff!AA44</f>
        <v>5.0012740000000004</v>
      </c>
      <c r="W31" s="45">
        <v>9</v>
      </c>
      <c r="X31" s="27" t="s">
        <v>41</v>
      </c>
      <c r="Y31" s="37">
        <v>4.7511669999999997</v>
      </c>
      <c r="Z31" s="37">
        <v>5.0889810000000004</v>
      </c>
      <c r="AA31" s="43">
        <f t="shared" si="9"/>
        <v>5.0105750000000002</v>
      </c>
      <c r="AC31" s="86">
        <v>9</v>
      </c>
      <c r="AD31" s="83" t="s">
        <v>41</v>
      </c>
      <c r="AE31" s="43">
        <f t="shared" si="10"/>
        <v>0.25940800000000053</v>
      </c>
      <c r="AF31" s="44">
        <f t="shared" si="11"/>
        <v>-7.8406000000000198E-2</v>
      </c>
    </row>
    <row r="32" spans="2:33">
      <c r="B32" s="19">
        <v>8</v>
      </c>
      <c r="C32" s="19" t="s">
        <v>40</v>
      </c>
      <c r="D32" s="21">
        <f>[1]Tariff!AA45</f>
        <v>5.0443210000000001</v>
      </c>
      <c r="H32" s="27">
        <v>8</v>
      </c>
      <c r="I32" s="27" t="s">
        <v>40</v>
      </c>
      <c r="J32" s="21">
        <f>[2]Tariff!AA45</f>
        <v>5.2862299999999998</v>
      </c>
      <c r="W32" s="45">
        <v>10</v>
      </c>
      <c r="X32" s="27" t="s">
        <v>25</v>
      </c>
      <c r="Y32" s="37">
        <v>4.2705060000000001</v>
      </c>
      <c r="Z32" s="37">
        <v>4.5403419999999999</v>
      </c>
      <c r="AA32" s="43">
        <f t="shared" si="9"/>
        <v>4.6462009999999996</v>
      </c>
      <c r="AC32" s="86">
        <v>10</v>
      </c>
      <c r="AD32" s="83" t="s">
        <v>25</v>
      </c>
      <c r="AE32" s="43">
        <f t="shared" si="10"/>
        <v>0.37569499999999945</v>
      </c>
      <c r="AF32" s="44">
        <f t="shared" si="11"/>
        <v>0.1058589999999997</v>
      </c>
    </row>
    <row r="33" spans="2:32">
      <c r="B33" s="19">
        <v>9</v>
      </c>
      <c r="C33" s="19" t="s">
        <v>41</v>
      </c>
      <c r="D33" s="21">
        <f>[1]Tariff!AA46</f>
        <v>5.0105750000000002</v>
      </c>
      <c r="H33" s="27">
        <v>9</v>
      </c>
      <c r="I33" s="27" t="s">
        <v>41</v>
      </c>
      <c r="J33" s="21">
        <f>[2]Tariff!AA46</f>
        <v>5.2431970000000003</v>
      </c>
      <c r="W33" s="45">
        <v>11</v>
      </c>
      <c r="X33" s="27" t="s">
        <v>42</v>
      </c>
      <c r="Y33" s="37">
        <v>5.1704350000000003</v>
      </c>
      <c r="Z33" s="37">
        <v>5.4697149999999999</v>
      </c>
      <c r="AA33" s="43">
        <f t="shared" si="9"/>
        <v>5.3665589999999996</v>
      </c>
      <c r="AC33" s="86">
        <v>11</v>
      </c>
      <c r="AD33" s="83" t="s">
        <v>42</v>
      </c>
      <c r="AE33" s="43">
        <f t="shared" si="10"/>
        <v>0.1961239999999993</v>
      </c>
      <c r="AF33" s="44">
        <f t="shared" si="11"/>
        <v>-0.10315600000000025</v>
      </c>
    </row>
    <row r="34" spans="2:32">
      <c r="B34" s="19">
        <v>10</v>
      </c>
      <c r="C34" s="19" t="s">
        <v>25</v>
      </c>
      <c r="D34" s="21">
        <f>[1]Tariff!AA47</f>
        <v>4.6462009999999996</v>
      </c>
      <c r="H34" s="27">
        <v>10</v>
      </c>
      <c r="I34" s="27" t="s">
        <v>25</v>
      </c>
      <c r="J34" s="21">
        <f>[2]Tariff!AA47</f>
        <v>4.8788140000000002</v>
      </c>
      <c r="W34" s="45">
        <v>12</v>
      </c>
      <c r="X34" s="27" t="s">
        <v>43</v>
      </c>
      <c r="Y34" s="37">
        <v>5.1393570000000004</v>
      </c>
      <c r="Z34" s="37">
        <v>5.6326809999999998</v>
      </c>
      <c r="AA34" s="43">
        <f t="shared" si="9"/>
        <v>5.5379550000000002</v>
      </c>
      <c r="AC34" s="86">
        <v>12</v>
      </c>
      <c r="AD34" s="83" t="s">
        <v>43</v>
      </c>
      <c r="AE34" s="43">
        <f t="shared" si="10"/>
        <v>0.39859799999999979</v>
      </c>
      <c r="AF34" s="44">
        <f t="shared" si="11"/>
        <v>-9.4725999999999644E-2</v>
      </c>
    </row>
    <row r="35" spans="2:32">
      <c r="B35" s="19">
        <v>11</v>
      </c>
      <c r="C35" s="19" t="s">
        <v>42</v>
      </c>
      <c r="D35" s="21">
        <f>[1]Tariff!AA48</f>
        <v>5.3665589999999996</v>
      </c>
      <c r="H35" s="27">
        <v>11</v>
      </c>
      <c r="I35" s="27" t="s">
        <v>42</v>
      </c>
      <c r="J35" s="21">
        <f>[2]Tariff!AA48</f>
        <v>5.5987090000000004</v>
      </c>
      <c r="W35" s="45">
        <v>13</v>
      </c>
      <c r="X35" s="27" t="s">
        <v>44</v>
      </c>
      <c r="Y35" s="37">
        <v>5.3803299999999998</v>
      </c>
      <c r="Z35" s="37">
        <v>5.6906689999999998</v>
      </c>
      <c r="AA35" s="43">
        <f t="shared" si="9"/>
        <v>5.5845820000000002</v>
      </c>
      <c r="AC35" s="86">
        <v>13</v>
      </c>
      <c r="AD35" s="83" t="s">
        <v>44</v>
      </c>
      <c r="AE35" s="43">
        <f t="shared" si="10"/>
        <v>0.20425200000000032</v>
      </c>
      <c r="AF35" s="44">
        <f t="shared" si="11"/>
        <v>-0.1060869999999996</v>
      </c>
    </row>
    <row r="36" spans="2:32" ht="15.75" thickBot="1">
      <c r="B36" s="19">
        <v>12</v>
      </c>
      <c r="C36" s="19" t="s">
        <v>43</v>
      </c>
      <c r="D36" s="21">
        <f>[1]Tariff!AA49</f>
        <v>5.5379550000000002</v>
      </c>
      <c r="H36" s="27">
        <v>12</v>
      </c>
      <c r="I36" s="27" t="s">
        <v>43</v>
      </c>
      <c r="J36" s="21">
        <f>[2]Tariff!AA49</f>
        <v>5.7639740000000002</v>
      </c>
      <c r="W36" s="47">
        <v>14</v>
      </c>
      <c r="X36" s="48" t="s">
        <v>45</v>
      </c>
      <c r="Y36" s="49">
        <v>5.2374359999999998</v>
      </c>
      <c r="Z36" s="49">
        <v>5.5087849999999996</v>
      </c>
      <c r="AA36" s="43">
        <f t="shared" si="9"/>
        <v>5.3339509999999999</v>
      </c>
      <c r="AC36" s="87">
        <v>14</v>
      </c>
      <c r="AD36" s="84" t="s">
        <v>45</v>
      </c>
      <c r="AE36" s="76">
        <f t="shared" si="10"/>
        <v>9.6515000000000128E-2</v>
      </c>
      <c r="AF36" s="77">
        <f t="shared" si="11"/>
        <v>-0.17483399999999971</v>
      </c>
    </row>
    <row r="37" spans="2:32">
      <c r="B37" s="19">
        <v>13</v>
      </c>
      <c r="C37" s="19" t="s">
        <v>44</v>
      </c>
      <c r="D37" s="21">
        <f>[1]Tariff!AA50</f>
        <v>5.5845820000000002</v>
      </c>
      <c r="H37" s="27">
        <v>13</v>
      </c>
      <c r="I37" s="27" t="s">
        <v>44</v>
      </c>
      <c r="J37" s="21">
        <f>[2]Tariff!AA50</f>
        <v>5.8192789999999999</v>
      </c>
    </row>
    <row r="38" spans="2:32">
      <c r="B38" s="20">
        <v>14</v>
      </c>
      <c r="C38" s="20" t="s">
        <v>45</v>
      </c>
      <c r="D38" s="21">
        <f>[1]Tariff!AA51</f>
        <v>5.3339509999999999</v>
      </c>
      <c r="H38" s="28">
        <v>14</v>
      </c>
      <c r="I38" s="28" t="s">
        <v>45</v>
      </c>
      <c r="J38" s="21">
        <f>[2]Tariff!AA51</f>
        <v>5.5598080000000003</v>
      </c>
    </row>
  </sheetData>
  <mergeCells count="4">
    <mergeCell ref="B4:D4"/>
    <mergeCell ref="B23:D23"/>
    <mergeCell ref="H4:J4"/>
    <mergeCell ref="H23:J23"/>
  </mergeCells>
  <pageMargins left="0.7" right="0.7" top="0.75" bottom="0.75" header="0.3" footer="0.3"/>
  <pageSetup paperSize="9" orientation="portrait" r:id="rId1"/>
  <ignoredErrors>
    <ignoredError sqref="S6:T19 N6:O19 AE6:AF19 AE23:AF3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90"/>
  <sheetViews>
    <sheetView tabSelected="1" topLeftCell="O68" workbookViewId="0">
      <selection activeCell="AB78" sqref="AB78"/>
    </sheetView>
  </sheetViews>
  <sheetFormatPr defaultRowHeight="15"/>
  <cols>
    <col min="3" max="3" width="43.85546875" bestFit="1" customWidth="1"/>
    <col min="4" max="4" width="11.140625" bestFit="1" customWidth="1"/>
    <col min="7" max="8" width="13.5703125" customWidth="1"/>
    <col min="13" max="13" width="17.5703125" bestFit="1" customWidth="1"/>
    <col min="15" max="15" width="16.5703125" bestFit="1" customWidth="1"/>
    <col min="17" max="17" width="18" bestFit="1" customWidth="1"/>
    <col min="20" max="20" width="18.5703125" bestFit="1" customWidth="1"/>
    <col min="21" max="21" width="13.140625" customWidth="1"/>
    <col min="22" max="22" width="13.5703125" customWidth="1"/>
    <col min="23" max="23" width="12.7109375" customWidth="1"/>
    <col min="25" max="25" width="7.28515625" bestFit="1" customWidth="1"/>
    <col min="26" max="26" width="20.7109375" customWidth="1"/>
    <col min="27" max="27" width="14.28515625" customWidth="1"/>
    <col min="28" max="28" width="15.5703125" customWidth="1"/>
  </cols>
  <sheetData>
    <row r="2" spans="2:4">
      <c r="B2" s="1" t="s">
        <v>0</v>
      </c>
      <c r="C2" s="31" t="s">
        <v>57</v>
      </c>
    </row>
    <row r="3" spans="2:4" ht="15.75" thickBot="1"/>
    <row r="4" spans="2:4">
      <c r="B4" s="394" t="s">
        <v>67</v>
      </c>
      <c r="C4" s="395"/>
      <c r="D4" s="396"/>
    </row>
    <row r="5" spans="2:4" ht="15.75" thickBot="1">
      <c r="B5" s="6" t="s">
        <v>1</v>
      </c>
      <c r="C5" s="92" t="s">
        <v>2</v>
      </c>
      <c r="D5" s="8" t="s">
        <v>4</v>
      </c>
    </row>
    <row r="6" spans="2:4" ht="15.75" customHeight="1">
      <c r="B6" s="4">
        <v>1</v>
      </c>
      <c r="C6" s="5" t="s">
        <v>5</v>
      </c>
      <c r="D6" s="34">
        <f>[1]Tariff!U7</f>
        <v>26.981422227275509</v>
      </c>
    </row>
    <row r="7" spans="2:4">
      <c r="B7" s="93">
        <v>2</v>
      </c>
      <c r="C7" s="94" t="s">
        <v>6</v>
      </c>
      <c r="D7" s="34">
        <f>[1]Tariff!U8</f>
        <v>22.614519396070932</v>
      </c>
    </row>
    <row r="8" spans="2:4">
      <c r="B8" s="93">
        <v>3</v>
      </c>
      <c r="C8" s="94" t="s">
        <v>7</v>
      </c>
      <c r="D8" s="34">
        <f>[1]Tariff!U9</f>
        <v>25.027580491952985</v>
      </c>
    </row>
    <row r="9" spans="2:4">
      <c r="B9" s="93">
        <v>4</v>
      </c>
      <c r="C9" s="94" t="s">
        <v>8</v>
      </c>
      <c r="D9" s="34">
        <f>[1]Tariff!U10</f>
        <v>30.465419676394838</v>
      </c>
    </row>
    <row r="10" spans="2:4">
      <c r="B10" s="93">
        <v>5</v>
      </c>
      <c r="C10" s="94" t="s">
        <v>9</v>
      </c>
      <c r="D10" s="34">
        <f>[1]Tariff!U11</f>
        <v>23.700879045319624</v>
      </c>
    </row>
    <row r="11" spans="2:4">
      <c r="B11" s="93">
        <v>6</v>
      </c>
      <c r="C11" s="94" t="s">
        <v>10</v>
      </c>
      <c r="D11" s="34">
        <f>[1]Tariff!U12</f>
        <v>22.350962150494905</v>
      </c>
    </row>
    <row r="12" spans="2:4">
      <c r="B12" s="93">
        <v>7</v>
      </c>
      <c r="C12" s="94" t="s">
        <v>11</v>
      </c>
      <c r="D12" s="34">
        <f>[1]Tariff!U13</f>
        <v>22.554919260911809</v>
      </c>
    </row>
    <row r="13" spans="2:4">
      <c r="B13" s="93">
        <v>8</v>
      </c>
      <c r="C13" s="94" t="s">
        <v>12</v>
      </c>
      <c r="D13" s="34">
        <f>[1]Tariff!U14</f>
        <v>19.164715297267044</v>
      </c>
    </row>
    <row r="14" spans="2:4">
      <c r="B14" s="93">
        <v>9</v>
      </c>
      <c r="C14" s="94" t="s">
        <v>13</v>
      </c>
      <c r="D14" s="34">
        <f>[1]Tariff!U15</f>
        <v>18.319670003645474</v>
      </c>
    </row>
    <row r="15" spans="2:4">
      <c r="B15" s="93">
        <v>10</v>
      </c>
      <c r="C15" s="94" t="s">
        <v>14</v>
      </c>
      <c r="D15" s="34">
        <f>[1]Tariff!U16</f>
        <v>17.099610871425593</v>
      </c>
    </row>
    <row r="16" spans="2:4">
      <c r="B16" s="93">
        <v>11</v>
      </c>
      <c r="C16" s="94" t="s">
        <v>15</v>
      </c>
      <c r="D16" s="34">
        <f>[1]Tariff!U17</f>
        <v>14.40477174989347</v>
      </c>
    </row>
    <row r="17" spans="2:8">
      <c r="B17" s="93">
        <v>12</v>
      </c>
      <c r="C17" s="94" t="s">
        <v>16</v>
      </c>
      <c r="D17" s="34">
        <f>[1]Tariff!U18</f>
        <v>12.929526643502275</v>
      </c>
    </row>
    <row r="18" spans="2:8">
      <c r="B18" s="93">
        <v>13</v>
      </c>
      <c r="C18" s="94" t="s">
        <v>17</v>
      </c>
      <c r="D18" s="34">
        <f>[1]Tariff!U19</f>
        <v>9.6712007146834473</v>
      </c>
    </row>
    <row r="19" spans="2:8">
      <c r="B19" s="93">
        <v>14</v>
      </c>
      <c r="C19" s="94" t="s">
        <v>18</v>
      </c>
      <c r="D19" s="34">
        <f>[1]Tariff!U20</f>
        <v>9.0318034897039929</v>
      </c>
    </row>
    <row r="20" spans="2:8">
      <c r="B20" s="93">
        <v>15</v>
      </c>
      <c r="C20" s="94" t="s">
        <v>19</v>
      </c>
      <c r="D20" s="34">
        <f>[1]Tariff!U21</f>
        <v>7.3615443624222348</v>
      </c>
    </row>
    <row r="21" spans="2:8">
      <c r="B21" s="93">
        <v>16</v>
      </c>
      <c r="C21" s="94" t="s">
        <v>20</v>
      </c>
      <c r="D21" s="34">
        <f>[1]Tariff!U22</f>
        <v>5.9499714381562194</v>
      </c>
    </row>
    <row r="22" spans="2:8">
      <c r="B22" s="93">
        <v>17</v>
      </c>
      <c r="C22" s="94" t="s">
        <v>21</v>
      </c>
      <c r="D22" s="34">
        <f>[1]Tariff!U23</f>
        <v>4.12211389198165</v>
      </c>
    </row>
    <row r="23" spans="2:8">
      <c r="B23" s="93">
        <v>18</v>
      </c>
      <c r="C23" s="94" t="s">
        <v>22</v>
      </c>
      <c r="D23" s="34">
        <f>[1]Tariff!U24</f>
        <v>3.1739619977612503</v>
      </c>
    </row>
    <row r="24" spans="2:8">
      <c r="B24" s="93">
        <v>19</v>
      </c>
      <c r="C24" s="94" t="s">
        <v>23</v>
      </c>
      <c r="D24" s="34">
        <f>[1]Tariff!U25</f>
        <v>8.4256614089344986</v>
      </c>
    </row>
    <row r="25" spans="2:8">
      <c r="B25" s="93">
        <v>20</v>
      </c>
      <c r="C25" s="94" t="s">
        <v>24</v>
      </c>
      <c r="D25" s="34">
        <f>[1]Tariff!U26</f>
        <v>6.3215226727415734</v>
      </c>
    </row>
    <row r="26" spans="2:8">
      <c r="B26" s="93">
        <v>21</v>
      </c>
      <c r="C26" s="94" t="s">
        <v>25</v>
      </c>
      <c r="D26" s="34">
        <f>[1]Tariff!U27</f>
        <v>3.7422057520312921</v>
      </c>
    </row>
    <row r="27" spans="2:8">
      <c r="B27" s="93">
        <v>22</v>
      </c>
      <c r="C27" s="94" t="s">
        <v>26</v>
      </c>
      <c r="D27" s="34">
        <f>[1]Tariff!U28</f>
        <v>0.5110432071505473</v>
      </c>
    </row>
    <row r="28" spans="2:8">
      <c r="B28" s="93">
        <v>23</v>
      </c>
      <c r="C28" s="94" t="s">
        <v>27</v>
      </c>
      <c r="D28" s="34">
        <f>[1]Tariff!U29</f>
        <v>-4.0619575618288808</v>
      </c>
    </row>
    <row r="29" spans="2:8">
      <c r="B29" s="93">
        <v>24</v>
      </c>
      <c r="C29" s="94" t="s">
        <v>28</v>
      </c>
      <c r="D29" s="34">
        <f>[1]Tariff!U30</f>
        <v>0.36472268261400398</v>
      </c>
    </row>
    <row r="30" spans="2:8">
      <c r="B30" s="93">
        <v>25</v>
      </c>
      <c r="C30" s="94" t="s">
        <v>29</v>
      </c>
      <c r="D30" s="34">
        <f>[1]Tariff!U31</f>
        <v>-1.2827700540583891</v>
      </c>
    </row>
    <row r="31" spans="2:8">
      <c r="B31" s="93">
        <v>26</v>
      </c>
      <c r="C31" s="94" t="s">
        <v>30</v>
      </c>
      <c r="D31" s="34">
        <f>[1]Tariff!U32</f>
        <v>-3.3143966454565925</v>
      </c>
      <c r="G31" s="1" t="s">
        <v>97</v>
      </c>
      <c r="H31" s="1" t="s">
        <v>98</v>
      </c>
    </row>
    <row r="32" spans="2:8" ht="15.75" thickBot="1">
      <c r="B32" s="2">
        <v>27</v>
      </c>
      <c r="C32" s="95" t="s">
        <v>31</v>
      </c>
      <c r="D32" s="96">
        <f>[1]Tariff!U33</f>
        <v>-5.3040053706181931</v>
      </c>
    </row>
    <row r="33" spans="7:18" ht="15.75" customHeight="1" thickBot="1">
      <c r="G33" s="407" t="s">
        <v>86</v>
      </c>
      <c r="H33" s="407" t="s">
        <v>87</v>
      </c>
      <c r="I33" s="409" t="s">
        <v>88</v>
      </c>
      <c r="J33" s="410"/>
      <c r="K33" s="411"/>
    </row>
    <row r="34" spans="7:18" ht="15.75" thickBot="1">
      <c r="G34" s="408"/>
      <c r="H34" s="408"/>
      <c r="I34" s="97" t="s">
        <v>89</v>
      </c>
      <c r="J34" s="97" t="s">
        <v>90</v>
      </c>
      <c r="K34" s="97" t="s">
        <v>91</v>
      </c>
    </row>
    <row r="35" spans="7:18" ht="15.75" thickBot="1">
      <c r="G35" s="98" t="s">
        <v>92</v>
      </c>
      <c r="H35" s="99" t="s">
        <v>93</v>
      </c>
      <c r="I35" s="100">
        <v>0.18024269950161062</v>
      </c>
      <c r="J35" s="100">
        <v>0.10311002139167982</v>
      </c>
      <c r="K35" s="100">
        <v>7.4292067903502165E-2</v>
      </c>
    </row>
    <row r="36" spans="7:18" ht="15.75" thickBot="1">
      <c r="G36" s="98" t="s">
        <v>92</v>
      </c>
      <c r="H36" s="99" t="s">
        <v>94</v>
      </c>
      <c r="I36" s="100">
        <v>0.39705971118401762</v>
      </c>
      <c r="J36" s="100">
        <v>0.24566249251511207</v>
      </c>
      <c r="K36" s="100">
        <v>0.17866728839942431</v>
      </c>
    </row>
    <row r="37" spans="7:18" ht="15.75" thickBot="1">
      <c r="G37" s="98" t="s">
        <v>95</v>
      </c>
      <c r="H37" s="99" t="s">
        <v>93</v>
      </c>
      <c r="I37" s="100" t="s">
        <v>96</v>
      </c>
      <c r="J37" s="100">
        <v>0.3232959565466384</v>
      </c>
      <c r="K37" s="100">
        <v>0.2338087944639847</v>
      </c>
    </row>
    <row r="38" spans="7:18" ht="15.75" thickBot="1">
      <c r="G38" s="98" t="s">
        <v>95</v>
      </c>
      <c r="H38" s="99" t="s">
        <v>94</v>
      </c>
      <c r="I38" s="100" t="s">
        <v>96</v>
      </c>
      <c r="J38" s="100">
        <v>0.53076849350599686</v>
      </c>
      <c r="K38" s="100">
        <v>0.38741772939126873</v>
      </c>
      <c r="M38" s="1" t="s">
        <v>165</v>
      </c>
      <c r="N38" s="1" t="s">
        <v>166</v>
      </c>
    </row>
    <row r="39" spans="7:18" ht="15.75" thickBot="1"/>
    <row r="40" spans="7:18" ht="15.75" thickBot="1">
      <c r="M40" s="107" t="s">
        <v>102</v>
      </c>
      <c r="N40" s="108" t="s">
        <v>103</v>
      </c>
      <c r="O40" s="109" t="s">
        <v>102</v>
      </c>
      <c r="P40" s="108" t="s">
        <v>103</v>
      </c>
      <c r="Q40" s="109" t="s">
        <v>102</v>
      </c>
      <c r="R40" s="108" t="s">
        <v>103</v>
      </c>
    </row>
    <row r="41" spans="7:18">
      <c r="M41" s="110" t="s">
        <v>104</v>
      </c>
      <c r="N41" s="111">
        <v>3.404756110387102</v>
      </c>
      <c r="O41" s="112" t="s">
        <v>105</v>
      </c>
      <c r="P41" s="111">
        <v>1.6426002036811373</v>
      </c>
      <c r="Q41" s="112" t="s">
        <v>106</v>
      </c>
      <c r="R41" s="113">
        <v>1.3169380610296646</v>
      </c>
    </row>
    <row r="42" spans="7:18">
      <c r="M42" s="114" t="s">
        <v>107</v>
      </c>
      <c r="N42" s="115">
        <v>3.6465724521721108</v>
      </c>
      <c r="O42" s="116" t="s">
        <v>108</v>
      </c>
      <c r="P42" s="115">
        <v>0.21938766279262933</v>
      </c>
      <c r="Q42" s="116" t="s">
        <v>109</v>
      </c>
      <c r="R42" s="117">
        <v>0.37334625177547109</v>
      </c>
    </row>
    <row r="43" spans="7:18">
      <c r="M43" s="114" t="s">
        <v>110</v>
      </c>
      <c r="N43" s="115">
        <v>0.58714416758662957</v>
      </c>
      <c r="O43" s="116" t="s">
        <v>111</v>
      </c>
      <c r="P43" s="115">
        <v>2.1581789137001728</v>
      </c>
      <c r="Q43" s="116" t="s">
        <v>112</v>
      </c>
      <c r="R43" s="117">
        <v>0.17729669487863919</v>
      </c>
    </row>
    <row r="44" spans="7:18">
      <c r="M44" s="114" t="s">
        <v>113</v>
      </c>
      <c r="N44" s="115">
        <v>1.7988487544038256</v>
      </c>
      <c r="O44" s="116" t="s">
        <v>114</v>
      </c>
      <c r="P44" s="115">
        <v>1.7280280368600831</v>
      </c>
      <c r="Q44" s="116" t="s">
        <v>115</v>
      </c>
      <c r="R44" s="117">
        <v>0.5910283552753427</v>
      </c>
    </row>
    <row r="45" spans="7:18">
      <c r="M45" s="114" t="s">
        <v>116</v>
      </c>
      <c r="N45" s="115">
        <v>0.27666334214886701</v>
      </c>
      <c r="O45" s="116" t="s">
        <v>117</v>
      </c>
      <c r="P45" s="115">
        <v>1.258866330622316</v>
      </c>
      <c r="Q45" s="116" t="s">
        <v>118</v>
      </c>
      <c r="R45" s="117">
        <v>0.32852004073622354</v>
      </c>
    </row>
    <row r="46" spans="7:18">
      <c r="M46" s="114" t="s">
        <v>119</v>
      </c>
      <c r="N46" s="115">
        <v>0.64271194224203998</v>
      </c>
      <c r="O46" s="116" t="s">
        <v>120</v>
      </c>
      <c r="P46" s="115">
        <v>6.1460627025402417</v>
      </c>
      <c r="Q46" s="116" t="s">
        <v>121</v>
      </c>
      <c r="R46" s="117">
        <v>1.020255899791277</v>
      </c>
    </row>
    <row r="47" spans="7:18">
      <c r="M47" s="114" t="s">
        <v>122</v>
      </c>
      <c r="N47" s="115">
        <v>0.89763576020764346</v>
      </c>
      <c r="O47" s="116" t="s">
        <v>123</v>
      </c>
      <c r="P47" s="115">
        <v>6.6440202426579192E-2</v>
      </c>
      <c r="Q47" s="116" t="s">
        <v>124</v>
      </c>
      <c r="R47" s="117">
        <v>0.34290997677974355</v>
      </c>
    </row>
    <row r="48" spans="7:18">
      <c r="M48" s="114" t="s">
        <v>125</v>
      </c>
      <c r="N48" s="115">
        <v>2.1559127673314666</v>
      </c>
      <c r="O48" s="116" t="s">
        <v>126</v>
      </c>
      <c r="P48" s="115">
        <v>1.9914192195390701</v>
      </c>
      <c r="Q48" s="116" t="s">
        <v>127</v>
      </c>
      <c r="R48" s="117">
        <v>-0.78602882732453561</v>
      </c>
    </row>
    <row r="49" spans="13:23">
      <c r="M49" s="114" t="s">
        <v>128</v>
      </c>
      <c r="N49" s="115">
        <v>9.9759470208210507E-2</v>
      </c>
      <c r="O49" s="116" t="s">
        <v>129</v>
      </c>
      <c r="P49" s="115">
        <v>0.22750483568376603</v>
      </c>
      <c r="Q49" s="116" t="s">
        <v>130</v>
      </c>
      <c r="R49" s="117">
        <v>1.4594809098549033</v>
      </c>
    </row>
    <row r="50" spans="13:23">
      <c r="M50" s="114" t="s">
        <v>131</v>
      </c>
      <c r="N50" s="115">
        <v>3.3632239170371161</v>
      </c>
      <c r="O50" s="116" t="s">
        <v>132</v>
      </c>
      <c r="P50" s="115">
        <v>0.28745503564419578</v>
      </c>
      <c r="Q50" s="116" t="s">
        <v>133</v>
      </c>
      <c r="R50" s="117">
        <v>3.5594656010405017</v>
      </c>
    </row>
    <row r="51" spans="13:23">
      <c r="M51" s="114" t="s">
        <v>134</v>
      </c>
      <c r="N51" s="115">
        <v>3.9490038275906412</v>
      </c>
      <c r="O51" s="116" t="s">
        <v>135</v>
      </c>
      <c r="P51" s="115">
        <v>0.68598879475595653</v>
      </c>
      <c r="Q51" s="116" t="s">
        <v>136</v>
      </c>
      <c r="R51" s="117">
        <v>-1.1032886309826571</v>
      </c>
    </row>
    <row r="52" spans="13:23">
      <c r="M52" s="114" t="s">
        <v>137</v>
      </c>
      <c r="N52" s="115">
        <v>9.8452095543678911E-2</v>
      </c>
      <c r="O52" s="116" t="s">
        <v>138</v>
      </c>
      <c r="P52" s="115">
        <v>1.6513142784820163</v>
      </c>
      <c r="Q52" s="116" t="s">
        <v>139</v>
      </c>
      <c r="R52" s="117">
        <v>0.78531379859003769</v>
      </c>
    </row>
    <row r="53" spans="13:23">
      <c r="M53" s="114" t="s">
        <v>140</v>
      </c>
      <c r="N53" s="115">
        <v>0.11385508468519044</v>
      </c>
      <c r="O53" s="116" t="s">
        <v>141</v>
      </c>
      <c r="P53" s="115">
        <v>1.1857142092413842</v>
      </c>
      <c r="Q53" s="116" t="s">
        <v>142</v>
      </c>
      <c r="R53" s="117">
        <v>1.5859711831731658E-2</v>
      </c>
    </row>
    <row r="54" spans="13:23">
      <c r="M54" s="114" t="s">
        <v>143</v>
      </c>
      <c r="N54" s="115">
        <v>2.2755614380871232</v>
      </c>
      <c r="O54" s="116" t="s">
        <v>144</v>
      </c>
      <c r="P54" s="115">
        <v>2.354440019992055</v>
      </c>
      <c r="Q54" s="116" t="s">
        <v>145</v>
      </c>
      <c r="R54" s="117">
        <v>0.30592271629006784</v>
      </c>
    </row>
    <row r="55" spans="13:23">
      <c r="M55" s="114" t="s">
        <v>146</v>
      </c>
      <c r="N55" s="115">
        <v>2.4682190767891674</v>
      </c>
      <c r="O55" s="116" t="s">
        <v>147</v>
      </c>
      <c r="P55" s="115">
        <v>1.674985484356917</v>
      </c>
      <c r="Q55" s="116" t="s">
        <v>148</v>
      </c>
      <c r="R55" s="117">
        <v>0.83228507997505252</v>
      </c>
    </row>
    <row r="56" spans="13:23">
      <c r="M56" s="114" t="s">
        <v>149</v>
      </c>
      <c r="N56" s="115">
        <v>0.32351796513024489</v>
      </c>
      <c r="O56" s="116" t="s">
        <v>150</v>
      </c>
      <c r="P56" s="115">
        <v>2.4734821400431501</v>
      </c>
      <c r="Q56" s="116" t="s">
        <v>151</v>
      </c>
      <c r="R56" s="117">
        <v>0.26771763539673987</v>
      </c>
    </row>
    <row r="57" spans="13:23">
      <c r="M57" s="114" t="s">
        <v>152</v>
      </c>
      <c r="N57" s="115">
        <v>0.41065005092027995</v>
      </c>
      <c r="O57" s="116" t="s">
        <v>153</v>
      </c>
      <c r="P57" s="115">
        <v>4.7845199041033792</v>
      </c>
      <c r="Q57" s="116" t="s">
        <v>154</v>
      </c>
      <c r="R57" s="117">
        <v>3.5393291884217293</v>
      </c>
    </row>
    <row r="58" spans="13:23">
      <c r="M58" s="114" t="s">
        <v>155</v>
      </c>
      <c r="N58" s="115">
        <v>1.7128199677537412</v>
      </c>
      <c r="O58" s="116" t="s">
        <v>156</v>
      </c>
      <c r="P58" s="115">
        <v>0.53525185299783862</v>
      </c>
      <c r="Q58" s="116" t="s">
        <v>157</v>
      </c>
      <c r="R58" s="117">
        <v>9.5276221493883123E-2</v>
      </c>
    </row>
    <row r="59" spans="13:23">
      <c r="M59" s="114" t="s">
        <v>158</v>
      </c>
      <c r="N59" s="115">
        <v>-1.140089784995406E-2</v>
      </c>
      <c r="O59" s="116" t="s">
        <v>159</v>
      </c>
      <c r="P59" s="115">
        <v>0.16268890705684466</v>
      </c>
      <c r="Q59" s="116" t="s">
        <v>160</v>
      </c>
      <c r="R59" s="117">
        <v>0.26486789575299463</v>
      </c>
    </row>
    <row r="60" spans="13:23">
      <c r="M60" s="114" t="s">
        <v>161</v>
      </c>
      <c r="N60" s="115">
        <v>1.5559458166751452</v>
      </c>
      <c r="O60" s="116" t="s">
        <v>162</v>
      </c>
      <c r="P60" s="115">
        <v>1.273201429431847</v>
      </c>
      <c r="Q60" s="116"/>
      <c r="R60" s="117"/>
    </row>
    <row r="61" spans="13:23" ht="15.75" thickBot="1">
      <c r="M61" s="118" t="s">
        <v>163</v>
      </c>
      <c r="N61" s="119">
        <v>2.5561966988234524</v>
      </c>
      <c r="O61" s="120" t="s">
        <v>164</v>
      </c>
      <c r="P61" s="119">
        <v>2.0970090870434621</v>
      </c>
      <c r="Q61" s="120"/>
      <c r="R61" s="121"/>
      <c r="T61" s="1" t="s">
        <v>184</v>
      </c>
      <c r="U61" s="1" t="s">
        <v>185</v>
      </c>
    </row>
    <row r="62" spans="13:23" ht="15.75" thickBot="1"/>
    <row r="63" spans="13:23" ht="15.75" thickBot="1">
      <c r="T63" s="402" t="s">
        <v>167</v>
      </c>
      <c r="U63" s="404" t="s">
        <v>168</v>
      </c>
      <c r="V63" s="405"/>
      <c r="W63" s="406"/>
    </row>
    <row r="64" spans="13:23" ht="15.75" thickBot="1">
      <c r="T64" s="403"/>
      <c r="U64" s="122" t="s">
        <v>169</v>
      </c>
      <c r="V64" s="122" t="s">
        <v>170</v>
      </c>
      <c r="W64" s="122" t="s">
        <v>171</v>
      </c>
    </row>
    <row r="65" spans="20:28" ht="15.75" thickBot="1">
      <c r="T65" s="123" t="s">
        <v>172</v>
      </c>
      <c r="U65" s="125">
        <v>-0.41583588550658163</v>
      </c>
      <c r="V65" s="125">
        <v>27.545604170428803</v>
      </c>
      <c r="W65" s="125">
        <v>8.5376506055404882</v>
      </c>
    </row>
    <row r="66" spans="20:28" ht="15.75" thickBot="1">
      <c r="T66" s="123" t="s">
        <v>173</v>
      </c>
      <c r="U66" s="125">
        <v>-0.41583588550658163</v>
      </c>
      <c r="V66" s="125">
        <v>27.545604170428803</v>
      </c>
      <c r="W66" s="125">
        <v>8.5376506055404882</v>
      </c>
    </row>
    <row r="67" spans="20:28" ht="18" customHeight="1" thickBot="1">
      <c r="T67" s="123" t="s">
        <v>174</v>
      </c>
      <c r="U67" s="126">
        <v>15.736895031882732</v>
      </c>
      <c r="V67" s="126">
        <v>14.447701690608298</v>
      </c>
      <c r="W67" s="126">
        <v>2.7003592593498209</v>
      </c>
    </row>
    <row r="68" spans="20:28" ht="15.75" thickBot="1">
      <c r="T68" s="123" t="s">
        <v>175</v>
      </c>
      <c r="U68" s="126">
        <v>7.2714057765915445</v>
      </c>
      <c r="V68" s="126">
        <v>38.043990268919032</v>
      </c>
      <c r="W68" s="126">
        <v>0.94468394078380558</v>
      </c>
    </row>
    <row r="69" spans="20:28" ht="15.75" thickBot="1">
      <c r="T69" s="123" t="s">
        <v>176</v>
      </c>
      <c r="U69" s="126">
        <v>22.479283106936581</v>
      </c>
      <c r="V69" s="126">
        <v>41.876797950141608</v>
      </c>
      <c r="W69" s="126">
        <v>0.33372298280215401</v>
      </c>
    </row>
    <row r="70" spans="20:28" ht="15.75" thickBot="1">
      <c r="T70" s="123" t="s">
        <v>177</v>
      </c>
      <c r="U70" s="126">
        <v>19.400686714196254</v>
      </c>
      <c r="V70" s="126">
        <v>38.636417629984052</v>
      </c>
      <c r="W70" s="126"/>
    </row>
    <row r="71" spans="20:28" ht="15.75" thickBot="1">
      <c r="T71" s="123" t="s">
        <v>178</v>
      </c>
      <c r="U71" s="126">
        <v>19.25959140528321</v>
      </c>
      <c r="V71" s="126">
        <v>38.97680616858397</v>
      </c>
      <c r="W71" s="126"/>
    </row>
    <row r="72" spans="20:28" ht="15.75" thickBot="1">
      <c r="T72" s="123" t="s">
        <v>179</v>
      </c>
      <c r="U72" s="126">
        <v>21.718883328504191</v>
      </c>
      <c r="V72" s="126">
        <v>25.47116250027922</v>
      </c>
      <c r="W72" s="126">
        <v>0.55366781726366177</v>
      </c>
    </row>
    <row r="73" spans="20:28" ht="15.75" thickBot="1">
      <c r="T73" s="123" t="s">
        <v>180</v>
      </c>
      <c r="U73" s="126">
        <v>13.63303155937176</v>
      </c>
      <c r="V73" s="126">
        <v>31.327364777796177</v>
      </c>
      <c r="W73" s="126"/>
    </row>
    <row r="74" spans="20:28" ht="15.75" thickBot="1">
      <c r="T74" s="123" t="s">
        <v>181</v>
      </c>
      <c r="U74" s="126">
        <v>9.2504250237834089</v>
      </c>
      <c r="V74" s="126">
        <v>31.506432060598332</v>
      </c>
      <c r="W74" s="126"/>
      <c r="Y74" s="1" t="s">
        <v>81</v>
      </c>
      <c r="Z74" s="1" t="s">
        <v>186</v>
      </c>
    </row>
    <row r="75" spans="20:28" ht="15.75" thickBot="1"/>
    <row r="76" spans="20:28" ht="27" thickBot="1">
      <c r="Y76" s="127" t="s">
        <v>1</v>
      </c>
      <c r="Z76" s="128" t="s">
        <v>2</v>
      </c>
      <c r="AA76" s="129" t="s">
        <v>61</v>
      </c>
      <c r="AB76" s="130" t="s">
        <v>62</v>
      </c>
    </row>
    <row r="77" spans="20:28">
      <c r="Y77" s="131">
        <v>1</v>
      </c>
      <c r="Z77" s="132" t="s">
        <v>33</v>
      </c>
      <c r="AA77" s="133">
        <f>Dem!N6</f>
        <v>19.602454999999999</v>
      </c>
      <c r="AB77" s="134">
        <f>Dem!O6</f>
        <v>2.9586589999999999</v>
      </c>
    </row>
    <row r="78" spans="20:28">
      <c r="Y78" s="45">
        <v>2</v>
      </c>
      <c r="Z78" s="27" t="s">
        <v>34</v>
      </c>
      <c r="AA78" s="135">
        <f>Dem!N7</f>
        <v>22.838628</v>
      </c>
      <c r="AB78" s="136">
        <f>Dem!O7</f>
        <v>3.2569560000000002</v>
      </c>
    </row>
    <row r="79" spans="20:28">
      <c r="Y79" s="45">
        <v>3</v>
      </c>
      <c r="Z79" s="27" t="s">
        <v>35</v>
      </c>
      <c r="AA79" s="135">
        <f>Dem!N8</f>
        <v>29.106235999999999</v>
      </c>
      <c r="AB79" s="136">
        <f>Dem!O8</f>
        <v>3.6301830000000002</v>
      </c>
    </row>
    <row r="80" spans="20:28">
      <c r="Y80" s="45">
        <v>4</v>
      </c>
      <c r="Z80" s="27" t="s">
        <v>36</v>
      </c>
      <c r="AA80" s="135">
        <f>Dem!N9</f>
        <v>32.046852000000001</v>
      </c>
      <c r="AB80" s="136">
        <f>Dem!O9</f>
        <v>4.5093670000000001</v>
      </c>
    </row>
    <row r="81" spans="25:28">
      <c r="Y81" s="45">
        <v>5</v>
      </c>
      <c r="Z81" s="27" t="s">
        <v>37</v>
      </c>
      <c r="AA81" s="135">
        <f>Dem!N10</f>
        <v>32.717894000000001</v>
      </c>
      <c r="AB81" s="136">
        <f>Dem!O10</f>
        <v>4.429214</v>
      </c>
    </row>
    <row r="82" spans="25:28">
      <c r="Y82" s="45">
        <v>6</v>
      </c>
      <c r="Z82" s="27" t="s">
        <v>38</v>
      </c>
      <c r="AA82" s="135">
        <f>Dem!N11</f>
        <v>32.067793999999999</v>
      </c>
      <c r="AB82" s="136">
        <f>Dem!O11</f>
        <v>5.07193</v>
      </c>
    </row>
    <row r="83" spans="25:28">
      <c r="Y83" s="45">
        <v>7</v>
      </c>
      <c r="Z83" s="27" t="s">
        <v>39</v>
      </c>
      <c r="AA83" s="135">
        <f>Dem!N12</f>
        <v>35.516489</v>
      </c>
      <c r="AB83" s="136">
        <f>Dem!O12</f>
        <v>4.7679309999999999</v>
      </c>
    </row>
    <row r="84" spans="25:28">
      <c r="Y84" s="45">
        <v>8</v>
      </c>
      <c r="Z84" s="27" t="s">
        <v>40</v>
      </c>
      <c r="AA84" s="135">
        <f>Dem!N13</f>
        <v>36.252110999999999</v>
      </c>
      <c r="AB84" s="136">
        <f>Dem!O13</f>
        <v>5.0443210000000001</v>
      </c>
    </row>
    <row r="85" spans="25:28">
      <c r="Y85" s="45">
        <v>9</v>
      </c>
      <c r="Z85" s="27" t="s">
        <v>41</v>
      </c>
      <c r="AA85" s="135">
        <f>Dem!N14</f>
        <v>37.439203999999997</v>
      </c>
      <c r="AB85" s="136">
        <f>Dem!O14</f>
        <v>5.0105750000000002</v>
      </c>
    </row>
    <row r="86" spans="25:28">
      <c r="Y86" s="45">
        <v>10</v>
      </c>
      <c r="Z86" s="27" t="s">
        <v>25</v>
      </c>
      <c r="AA86" s="135">
        <f>Dem!N15</f>
        <v>34.717677000000002</v>
      </c>
      <c r="AB86" s="136">
        <f>Dem!O15</f>
        <v>4.6462009999999996</v>
      </c>
    </row>
    <row r="87" spans="25:28">
      <c r="Y87" s="45">
        <v>11</v>
      </c>
      <c r="Z87" s="27" t="s">
        <v>42</v>
      </c>
      <c r="AA87" s="135">
        <f>Dem!N16</f>
        <v>40.180692000000001</v>
      </c>
      <c r="AB87" s="136">
        <f>Dem!O16</f>
        <v>5.3665589999999996</v>
      </c>
    </row>
    <row r="88" spans="25:28">
      <c r="Y88" s="45">
        <v>12</v>
      </c>
      <c r="Z88" s="27" t="s">
        <v>43</v>
      </c>
      <c r="AA88" s="135">
        <f>Dem!N17</f>
        <v>42.583896000000003</v>
      </c>
      <c r="AB88" s="136">
        <f>Dem!O17</f>
        <v>5.5379550000000002</v>
      </c>
    </row>
    <row r="89" spans="25:28">
      <c r="Y89" s="45">
        <v>13</v>
      </c>
      <c r="Z89" s="27" t="s">
        <v>44</v>
      </c>
      <c r="AA89" s="135">
        <f>Dem!N18</f>
        <v>41.361725</v>
      </c>
      <c r="AB89" s="136">
        <f>Dem!O18</f>
        <v>5.5845820000000002</v>
      </c>
    </row>
    <row r="90" spans="25:28" ht="15.75" thickBot="1">
      <c r="Y90" s="137">
        <v>14</v>
      </c>
      <c r="Z90" s="138" t="s">
        <v>45</v>
      </c>
      <c r="AA90" s="76">
        <f>Dem!N19</f>
        <v>41.044007000000001</v>
      </c>
      <c r="AB90" s="139">
        <f>Dem!O19</f>
        <v>5.3339509999999999</v>
      </c>
    </row>
  </sheetData>
  <mergeCells count="6">
    <mergeCell ref="T63:T64"/>
    <mergeCell ref="U63:W63"/>
    <mergeCell ref="B4:D4"/>
    <mergeCell ref="G33:G34"/>
    <mergeCell ref="H33:H34"/>
    <mergeCell ref="I33:K33"/>
  </mergeCells>
  <pageMargins left="0.7" right="0.7" top="0.75" bottom="0.75" header="0.3" footer="0.3"/>
  <pageSetup paperSize="9" orientation="portrait" r:id="rId1"/>
  <ignoredErrors>
    <ignoredError sqref="AA77:AB9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O68"/>
  <sheetViews>
    <sheetView topLeftCell="L38" workbookViewId="0">
      <selection activeCell="Q48" sqref="Q48"/>
    </sheetView>
  </sheetViews>
  <sheetFormatPr defaultRowHeight="15"/>
  <cols>
    <col min="2" max="2" width="18.7109375" customWidth="1"/>
    <col min="7" max="7" width="37" bestFit="1" customWidth="1"/>
    <col min="8" max="8" width="14.5703125" customWidth="1"/>
    <col min="9" max="9" width="17.42578125" customWidth="1"/>
    <col min="11" max="11" width="30.85546875" bestFit="1" customWidth="1"/>
    <col min="20" max="20" width="15.28515625" customWidth="1"/>
    <col min="21" max="21" width="11.5703125" customWidth="1"/>
    <col min="24" max="24" width="10.140625" bestFit="1" customWidth="1"/>
    <col min="27" max="27" width="10.140625" bestFit="1" customWidth="1"/>
    <col min="30" max="30" width="11.140625" customWidth="1"/>
    <col min="32" max="32" width="4.28515625" customWidth="1"/>
    <col min="33" max="33" width="19.140625" customWidth="1"/>
    <col min="34" max="36" width="12.140625" customWidth="1"/>
    <col min="38" max="38" width="22.42578125" customWidth="1"/>
    <col min="40" max="40" width="18.85546875" customWidth="1"/>
    <col min="41" max="41" width="19.28515625" customWidth="1"/>
  </cols>
  <sheetData>
    <row r="2" spans="2:18">
      <c r="B2" s="1" t="s">
        <v>191</v>
      </c>
      <c r="C2" s="1" t="s">
        <v>192</v>
      </c>
    </row>
    <row r="3" spans="2:18" ht="15.75" thickBot="1"/>
    <row r="4" spans="2:18">
      <c r="B4" s="429"/>
      <c r="C4" s="429" t="s">
        <v>48</v>
      </c>
      <c r="D4" s="140" t="s">
        <v>49</v>
      </c>
      <c r="E4" s="140" t="s">
        <v>49</v>
      </c>
    </row>
    <row r="5" spans="2:18" ht="26.25" thickBot="1">
      <c r="B5" s="430"/>
      <c r="C5" s="430"/>
      <c r="D5" s="141" t="s">
        <v>187</v>
      </c>
      <c r="E5" s="141" t="s">
        <v>188</v>
      </c>
    </row>
    <row r="6" spans="2:18" ht="15.75" thickBot="1">
      <c r="B6" s="142" t="s">
        <v>189</v>
      </c>
      <c r="C6" s="124">
        <v>77.2</v>
      </c>
      <c r="D6" s="124">
        <v>80.3</v>
      </c>
      <c r="E6" s="124">
        <v>78.8</v>
      </c>
    </row>
    <row r="7" spans="2:18" ht="15.75" thickBot="1">
      <c r="B7" s="142" t="s">
        <v>190</v>
      </c>
      <c r="C7" s="124">
        <v>77.2</v>
      </c>
      <c r="D7" s="124">
        <v>79.5</v>
      </c>
      <c r="E7" s="124">
        <v>77.900000000000006</v>
      </c>
      <c r="G7" s="1" t="s">
        <v>46</v>
      </c>
    </row>
    <row r="8" spans="2:18" ht="15.75" thickBot="1"/>
    <row r="9" spans="2:18" ht="25.5">
      <c r="G9" s="431"/>
      <c r="H9" s="344" t="s">
        <v>193</v>
      </c>
      <c r="I9" s="345" t="s">
        <v>493</v>
      </c>
    </row>
    <row r="10" spans="2:18" ht="15.75" thickBot="1">
      <c r="G10" s="432"/>
      <c r="H10" s="188" t="s">
        <v>194</v>
      </c>
      <c r="I10" s="142" t="s">
        <v>194</v>
      </c>
    </row>
    <row r="11" spans="2:18" ht="15.75" thickBot="1">
      <c r="G11" s="143" t="s">
        <v>195</v>
      </c>
      <c r="H11" s="124">
        <v>0</v>
      </c>
      <c r="I11" s="124">
        <v>4</v>
      </c>
    </row>
    <row r="12" spans="2:18" ht="15.75" thickBot="1">
      <c r="G12" s="143" t="s">
        <v>196</v>
      </c>
      <c r="H12" s="124">
        <v>0</v>
      </c>
      <c r="I12" s="124">
        <v>10.199999999999999</v>
      </c>
    </row>
    <row r="13" spans="2:18" ht="15.75" thickBot="1">
      <c r="G13" s="144" t="s">
        <v>197</v>
      </c>
      <c r="H13" s="124">
        <v>16.7</v>
      </c>
      <c r="I13" s="124">
        <v>33.299999999999997</v>
      </c>
    </row>
    <row r="14" spans="2:18" ht="15.75" thickBot="1">
      <c r="G14" s="143" t="s">
        <v>198</v>
      </c>
      <c r="H14" s="124">
        <v>16.7</v>
      </c>
      <c r="I14" s="124">
        <v>47.5</v>
      </c>
      <c r="K14" s="1" t="s">
        <v>214</v>
      </c>
    </row>
    <row r="16" spans="2:18" ht="38.25">
      <c r="K16" s="433" t="s">
        <v>199</v>
      </c>
      <c r="L16" s="326" t="s">
        <v>200</v>
      </c>
      <c r="M16" s="435" t="s">
        <v>201</v>
      </c>
      <c r="N16" s="436"/>
      <c r="O16" s="437"/>
      <c r="P16" s="334"/>
      <c r="Q16" s="334"/>
      <c r="R16" s="334"/>
    </row>
    <row r="17" spans="11:32" ht="39">
      <c r="K17" s="434"/>
      <c r="L17" s="328" t="s">
        <v>202</v>
      </c>
      <c r="M17" s="329" t="s">
        <v>203</v>
      </c>
      <c r="N17" s="145" t="s">
        <v>492</v>
      </c>
      <c r="O17" s="330" t="s">
        <v>204</v>
      </c>
      <c r="P17" s="335"/>
      <c r="Q17" s="335"/>
      <c r="R17" s="335"/>
    </row>
    <row r="18" spans="11:32">
      <c r="K18" s="146" t="s">
        <v>205</v>
      </c>
      <c r="L18" s="147"/>
      <c r="M18" s="148"/>
      <c r="N18" s="149"/>
      <c r="O18" s="150"/>
      <c r="P18" s="336"/>
      <c r="Q18" s="336"/>
      <c r="R18" s="336"/>
    </row>
    <row r="19" spans="11:32">
      <c r="K19" s="151" t="s">
        <v>206</v>
      </c>
      <c r="L19" s="152">
        <v>1761.8924763493806</v>
      </c>
      <c r="M19" s="153">
        <v>1855.6268798184055</v>
      </c>
      <c r="N19" s="154">
        <v>1851.5755561323003</v>
      </c>
      <c r="O19" s="155">
        <v>1805.9116494944651</v>
      </c>
      <c r="P19" s="338"/>
      <c r="Q19" s="337"/>
      <c r="R19" s="339"/>
    </row>
    <row r="20" spans="11:32">
      <c r="K20" s="151" t="s">
        <v>207</v>
      </c>
      <c r="L20" s="152">
        <v>46.954162359999998</v>
      </c>
      <c r="M20" s="153">
        <v>46.954162359999998</v>
      </c>
      <c r="N20" s="154">
        <v>46.954162359999998</v>
      </c>
      <c r="O20" s="155">
        <v>46.954162359999998</v>
      </c>
      <c r="P20" s="338"/>
      <c r="Q20" s="337"/>
      <c r="R20" s="339"/>
    </row>
    <row r="21" spans="11:32">
      <c r="K21" s="156" t="s">
        <v>208</v>
      </c>
      <c r="L21" s="157">
        <v>1714.9383139893805</v>
      </c>
      <c r="M21" s="158">
        <v>1808.6727174584055</v>
      </c>
      <c r="N21" s="159">
        <v>1804.6213937723003</v>
      </c>
      <c r="O21" s="160">
        <v>1758.9574871344651</v>
      </c>
      <c r="P21" s="341"/>
      <c r="Q21" s="340"/>
      <c r="R21" s="340"/>
    </row>
    <row r="22" spans="11:32">
      <c r="K22" s="161"/>
      <c r="L22" s="162"/>
      <c r="M22" s="163"/>
      <c r="N22" s="164"/>
      <c r="O22" s="165"/>
      <c r="P22" s="343"/>
      <c r="Q22" s="342"/>
      <c r="R22" s="340"/>
    </row>
    <row r="23" spans="11:32">
      <c r="K23" s="166" t="s">
        <v>209</v>
      </c>
      <c r="L23" s="162"/>
      <c r="M23" s="163"/>
      <c r="N23" s="164"/>
      <c r="O23" s="165"/>
      <c r="P23" s="343"/>
      <c r="Q23" s="342"/>
      <c r="R23" s="340"/>
    </row>
    <row r="24" spans="11:32">
      <c r="K24" s="151" t="s">
        <v>206</v>
      </c>
      <c r="L24" s="152">
        <v>323</v>
      </c>
      <c r="M24" s="153">
        <v>342.3</v>
      </c>
      <c r="N24" s="167">
        <v>341.6</v>
      </c>
      <c r="O24" s="155">
        <v>344.68777519999998</v>
      </c>
      <c r="P24" s="338"/>
      <c r="Q24" s="337"/>
      <c r="R24" s="339"/>
      <c r="Z24" s="306"/>
      <c r="AC24" s="306"/>
      <c r="AD24" s="306"/>
      <c r="AF24" s="306"/>
    </row>
    <row r="25" spans="11:32">
      <c r="K25" s="151" t="s">
        <v>207</v>
      </c>
      <c r="L25" s="152">
        <v>10.8</v>
      </c>
      <c r="M25" s="153">
        <v>9.8000000000000007</v>
      </c>
      <c r="N25" s="154">
        <v>9.8000000000000007</v>
      </c>
      <c r="O25" s="155">
        <v>11.52517987883915</v>
      </c>
      <c r="P25" s="338"/>
      <c r="Q25" s="337"/>
      <c r="R25" s="339"/>
      <c r="X25" s="307"/>
      <c r="Y25" s="308"/>
      <c r="Z25" s="309"/>
      <c r="AA25" s="307"/>
      <c r="AB25" s="308"/>
      <c r="AC25" s="309"/>
      <c r="AD25" s="309"/>
      <c r="AE25" s="307"/>
      <c r="AF25" s="309"/>
    </row>
    <row r="26" spans="11:32">
      <c r="K26" s="156" t="s">
        <v>208</v>
      </c>
      <c r="L26" s="157">
        <v>312.179148</v>
      </c>
      <c r="M26" s="158">
        <v>332.52164795731034</v>
      </c>
      <c r="N26" s="159">
        <v>331.79485410198384</v>
      </c>
      <c r="O26" s="160">
        <v>333.16259532116084</v>
      </c>
      <c r="P26" s="341"/>
      <c r="Q26" s="340"/>
      <c r="R26" s="340"/>
      <c r="X26" s="307"/>
      <c r="Y26" s="308"/>
      <c r="Z26" s="309"/>
      <c r="AA26" s="307"/>
      <c r="AB26" s="308"/>
      <c r="AC26" s="309"/>
      <c r="AD26" s="309"/>
      <c r="AE26" s="307"/>
      <c r="AF26" s="309"/>
    </row>
    <row r="27" spans="11:32">
      <c r="K27" s="161"/>
      <c r="L27" s="162"/>
      <c r="M27" s="163"/>
      <c r="N27" s="164"/>
      <c r="O27" s="165"/>
      <c r="P27" s="343"/>
      <c r="Q27" s="342"/>
      <c r="R27" s="340"/>
      <c r="X27" s="307"/>
      <c r="Y27" s="308"/>
      <c r="Z27" s="309"/>
      <c r="AA27" s="307"/>
      <c r="AB27" s="308"/>
      <c r="AC27" s="309"/>
      <c r="AD27" s="309"/>
      <c r="AE27" s="307"/>
      <c r="AF27" s="309"/>
    </row>
    <row r="28" spans="11:32">
      <c r="K28" s="166" t="s">
        <v>210</v>
      </c>
      <c r="L28" s="162"/>
      <c r="M28" s="163"/>
      <c r="N28" s="164"/>
      <c r="O28" s="165"/>
      <c r="P28" s="343"/>
      <c r="Q28" s="342"/>
      <c r="R28" s="340"/>
      <c r="X28" s="307"/>
      <c r="Y28" s="308"/>
      <c r="Z28" s="309"/>
      <c r="AA28" s="307"/>
      <c r="AB28" s="308"/>
      <c r="AC28" s="309"/>
      <c r="AD28" s="309"/>
      <c r="AE28" s="307"/>
      <c r="AF28" s="309"/>
    </row>
    <row r="29" spans="11:32">
      <c r="K29" s="151" t="s">
        <v>206</v>
      </c>
      <c r="L29" s="152">
        <v>217.42519523583201</v>
      </c>
      <c r="M29" s="153">
        <v>219.3</v>
      </c>
      <c r="N29" s="167">
        <v>218.7</v>
      </c>
      <c r="O29" s="155">
        <v>229.72748493808987</v>
      </c>
      <c r="P29" s="338"/>
      <c r="Q29" s="337"/>
      <c r="R29" s="339"/>
      <c r="X29" s="307"/>
      <c r="Y29" s="308"/>
      <c r="Z29" s="309"/>
      <c r="AA29" s="307"/>
      <c r="AB29" s="308"/>
      <c r="AC29" s="309"/>
      <c r="AD29" s="309"/>
      <c r="AE29" s="307"/>
      <c r="AF29" s="309"/>
    </row>
    <row r="30" spans="11:32">
      <c r="K30" s="151" t="s">
        <v>207</v>
      </c>
      <c r="L30" s="152">
        <v>3.46567757</v>
      </c>
      <c r="M30" s="153">
        <v>3.6</v>
      </c>
      <c r="N30" s="154">
        <v>3.5</v>
      </c>
      <c r="O30" s="155">
        <v>3.5689500000000001</v>
      </c>
      <c r="P30" s="338"/>
      <c r="Q30" s="337"/>
      <c r="R30" s="339"/>
    </row>
    <row r="31" spans="11:32">
      <c r="K31" s="156" t="s">
        <v>208</v>
      </c>
      <c r="L31" s="157">
        <v>213.95951766583201</v>
      </c>
      <c r="M31" s="158">
        <v>215.65691684187206</v>
      </c>
      <c r="N31" s="159">
        <v>215.18555468249934</v>
      </c>
      <c r="O31" s="160">
        <v>226.15853493808987</v>
      </c>
      <c r="P31" s="341"/>
      <c r="Q31" s="340"/>
      <c r="R31" s="340"/>
    </row>
    <row r="32" spans="11:32">
      <c r="K32" s="161"/>
      <c r="L32" s="162"/>
      <c r="M32" s="163"/>
      <c r="N32" s="164"/>
      <c r="O32" s="165"/>
      <c r="P32" s="343"/>
      <c r="Q32" s="342"/>
      <c r="R32" s="340"/>
    </row>
    <row r="33" spans="11:36">
      <c r="K33" s="168" t="s">
        <v>211</v>
      </c>
      <c r="L33" s="169">
        <v>218.38037349491276</v>
      </c>
      <c r="M33" s="170">
        <v>276.43228542725899</v>
      </c>
      <c r="N33" s="171">
        <v>276.43228542725899</v>
      </c>
      <c r="O33" s="172">
        <v>277.33069114419794</v>
      </c>
      <c r="P33" s="338"/>
      <c r="Q33" s="337"/>
      <c r="R33" s="339"/>
    </row>
    <row r="34" spans="11:36">
      <c r="K34" s="168" t="s">
        <v>212</v>
      </c>
      <c r="L34" s="169">
        <v>17.849214</v>
      </c>
      <c r="M34" s="170">
        <v>16.676550000000002</v>
      </c>
      <c r="N34" s="173">
        <v>16.6401</v>
      </c>
      <c r="O34" s="174">
        <v>16.664400000000001</v>
      </c>
      <c r="P34" s="337"/>
      <c r="Q34" s="337"/>
      <c r="R34" s="339"/>
    </row>
    <row r="35" spans="11:36">
      <c r="K35" s="175" t="s">
        <v>213</v>
      </c>
      <c r="L35" s="331">
        <v>2477.3000000000002</v>
      </c>
      <c r="M35" s="332">
        <v>2650</v>
      </c>
      <c r="N35" s="176">
        <v>2644.7</v>
      </c>
      <c r="O35" s="333">
        <v>2612.2737085379135</v>
      </c>
      <c r="P35" s="341"/>
      <c r="Q35" s="340"/>
      <c r="R35" s="340"/>
      <c r="T35" s="1" t="s">
        <v>215</v>
      </c>
    </row>
    <row r="36" spans="11:36" ht="15.75" thickBot="1"/>
    <row r="37" spans="11:36">
      <c r="T37" s="438" t="s">
        <v>480</v>
      </c>
      <c r="U37" s="440" t="s">
        <v>481</v>
      </c>
      <c r="V37" s="441"/>
      <c r="W37" s="442"/>
      <c r="X37" s="440" t="s">
        <v>482</v>
      </c>
      <c r="Y37" s="441"/>
      <c r="Z37" s="442"/>
      <c r="AA37" s="440" t="s">
        <v>483</v>
      </c>
      <c r="AB37" s="441"/>
      <c r="AC37" s="442"/>
      <c r="AD37" s="325"/>
    </row>
    <row r="38" spans="11:36" ht="39">
      <c r="T38" s="439"/>
      <c r="U38" s="310" t="s">
        <v>85</v>
      </c>
      <c r="V38" s="311" t="s">
        <v>484</v>
      </c>
      <c r="W38" s="312" t="s">
        <v>485</v>
      </c>
      <c r="X38" s="310" t="s">
        <v>85</v>
      </c>
      <c r="Y38" s="311" t="s">
        <v>484</v>
      </c>
      <c r="Z38" s="312" t="s">
        <v>485</v>
      </c>
      <c r="AA38" s="310" t="s">
        <v>85</v>
      </c>
      <c r="AB38" s="311" t="s">
        <v>484</v>
      </c>
      <c r="AC38" s="312" t="s">
        <v>485</v>
      </c>
      <c r="AD38" s="312" t="s">
        <v>490</v>
      </c>
    </row>
    <row r="39" spans="11:36">
      <c r="T39" s="313" t="s">
        <v>293</v>
      </c>
      <c r="U39" s="314">
        <v>41603</v>
      </c>
      <c r="V39" s="315">
        <v>0.72916666666666663</v>
      </c>
      <c r="W39" s="316">
        <v>50.694023999999999</v>
      </c>
      <c r="X39" s="317">
        <v>41614</v>
      </c>
      <c r="Y39" s="315">
        <v>0.72916666666666663</v>
      </c>
      <c r="Z39" s="318">
        <v>49.931664000000005</v>
      </c>
      <c r="AA39" s="317">
        <v>41669</v>
      </c>
      <c r="AB39" s="315">
        <v>0.72916666666666663</v>
      </c>
      <c r="AC39" s="318">
        <v>49.947475999999995</v>
      </c>
      <c r="AD39" s="318">
        <f>AVERAGE(W39,Z39,AC39)</f>
        <v>50.191054666666666</v>
      </c>
    </row>
    <row r="40" spans="11:36">
      <c r="T40" s="319" t="s">
        <v>486</v>
      </c>
      <c r="U40" s="317">
        <v>41255</v>
      </c>
      <c r="V40" s="320">
        <v>0.72916666666666663</v>
      </c>
      <c r="W40" s="318">
        <v>55.354593999999992</v>
      </c>
      <c r="X40" s="317">
        <v>41290</v>
      </c>
      <c r="Y40" s="320">
        <v>0.72916666666666663</v>
      </c>
      <c r="Z40" s="318">
        <v>54.840350000000001</v>
      </c>
      <c r="AA40" s="317">
        <v>41242</v>
      </c>
      <c r="AB40" s="315">
        <v>0.72916666666666663</v>
      </c>
      <c r="AC40" s="318">
        <v>52.380104000000003</v>
      </c>
      <c r="AD40" s="318">
        <f>AVERAGE(AC40,W40,Z40)</f>
        <v>54.191682666666658</v>
      </c>
    </row>
    <row r="41" spans="11:36">
      <c r="T41" s="319" t="s">
        <v>487</v>
      </c>
      <c r="U41" s="317">
        <v>40941</v>
      </c>
      <c r="V41" s="320">
        <v>0.75</v>
      </c>
      <c r="W41" s="318">
        <v>54.465201999999998</v>
      </c>
      <c r="X41" s="317">
        <v>40924</v>
      </c>
      <c r="Y41" s="320">
        <v>0.72916666666666663</v>
      </c>
      <c r="Z41" s="318">
        <v>53.355406000000002</v>
      </c>
      <c r="AA41" s="317">
        <v>40892</v>
      </c>
      <c r="AB41" s="315">
        <v>0.72916666666666663</v>
      </c>
      <c r="AC41" s="318">
        <v>52.536724</v>
      </c>
      <c r="AD41" s="318">
        <f>AVERAGE(AC41,Z41,W41)</f>
        <v>53.452444000000007</v>
      </c>
    </row>
    <row r="42" spans="11:36">
      <c r="T42" s="319" t="s">
        <v>488</v>
      </c>
      <c r="U42" s="317">
        <v>40519</v>
      </c>
      <c r="V42" s="315">
        <v>0.72916666666666663</v>
      </c>
      <c r="W42" s="318">
        <v>58.903274000000003</v>
      </c>
      <c r="X42" s="317">
        <v>40532</v>
      </c>
      <c r="Y42" s="315">
        <v>0.72916666666666663</v>
      </c>
      <c r="Z42" s="318">
        <v>58.842897999999991</v>
      </c>
      <c r="AA42" s="317">
        <v>40549</v>
      </c>
      <c r="AB42" s="315">
        <v>0.72916666666666663</v>
      </c>
      <c r="AC42" s="318">
        <v>54.824820000000003</v>
      </c>
      <c r="AD42" s="318">
        <f t="shared" ref="AD42" si="0">AVERAGE(W42,Z42,AC42)</f>
        <v>57.523663999999997</v>
      </c>
    </row>
    <row r="43" spans="11:36" ht="15.75" thickBot="1">
      <c r="T43" s="321" t="s">
        <v>489</v>
      </c>
      <c r="U43" s="322">
        <v>40185</v>
      </c>
      <c r="V43" s="323">
        <v>0.72916666666666663</v>
      </c>
      <c r="W43" s="324">
        <v>57.881931999999992</v>
      </c>
      <c r="X43" s="322">
        <v>40203</v>
      </c>
      <c r="Y43" s="323">
        <v>0.72916666666666663</v>
      </c>
      <c r="Z43" s="324">
        <v>55.324933999999999</v>
      </c>
      <c r="AA43" s="322">
        <v>40162</v>
      </c>
      <c r="AB43" s="323">
        <v>0.72916666666666663</v>
      </c>
      <c r="AC43" s="324">
        <v>55.011804000000005</v>
      </c>
      <c r="AD43" s="324">
        <f>AVERAGE(AC43,W43,Z43)</f>
        <v>56.072889999999994</v>
      </c>
    </row>
    <row r="44" spans="11:36">
      <c r="AF44" s="1" t="s">
        <v>216</v>
      </c>
    </row>
    <row r="45" spans="11:36" ht="15.75" thickBot="1">
      <c r="T45" s="327" t="s">
        <v>491</v>
      </c>
    </row>
    <row r="46" spans="11:36">
      <c r="AF46" s="412" t="s">
        <v>1</v>
      </c>
      <c r="AG46" s="413"/>
      <c r="AH46" s="418" t="s">
        <v>494</v>
      </c>
      <c r="AI46" s="419"/>
      <c r="AJ46" s="420"/>
    </row>
    <row r="47" spans="11:36">
      <c r="AF47" s="414"/>
      <c r="AG47" s="415"/>
      <c r="AH47" s="421"/>
      <c r="AI47" s="422"/>
      <c r="AJ47" s="423"/>
    </row>
    <row r="48" spans="11:36">
      <c r="AF48" s="414"/>
      <c r="AG48" s="415"/>
      <c r="AH48" s="424"/>
      <c r="AI48" s="425"/>
      <c r="AJ48" s="426"/>
    </row>
    <row r="49" spans="32:41">
      <c r="AF49" s="416"/>
      <c r="AG49" s="417"/>
      <c r="AH49" s="349" t="s">
        <v>495</v>
      </c>
      <c r="AI49" s="346" t="s">
        <v>496</v>
      </c>
      <c r="AJ49" s="350" t="s">
        <v>256</v>
      </c>
    </row>
    <row r="50" spans="32:41">
      <c r="AF50" s="351">
        <v>1</v>
      </c>
      <c r="AG50" s="347" t="s">
        <v>33</v>
      </c>
      <c r="AH50" s="355">
        <v>1.9039920367979357E-2</v>
      </c>
      <c r="AI50" s="356">
        <v>2.1475462696780703E-2</v>
      </c>
      <c r="AJ50" s="357">
        <v>2.4355423288013461E-3</v>
      </c>
    </row>
    <row r="51" spans="32:41">
      <c r="AF51" s="352">
        <v>2</v>
      </c>
      <c r="AG51" s="348" t="s">
        <v>34</v>
      </c>
      <c r="AH51" s="358">
        <v>6.7680443970868767E-2</v>
      </c>
      <c r="AI51" s="359">
        <v>7.0288779906316504E-2</v>
      </c>
      <c r="AJ51" s="360">
        <v>2.6083359354477365E-3</v>
      </c>
    </row>
    <row r="52" spans="32:41">
      <c r="AF52" s="352">
        <v>3</v>
      </c>
      <c r="AG52" s="348" t="s">
        <v>35</v>
      </c>
      <c r="AH52" s="358">
        <v>4.8540174548230959E-2</v>
      </c>
      <c r="AI52" s="359">
        <v>4.4933866279786461E-2</v>
      </c>
      <c r="AJ52" s="360">
        <v>-3.6063082684444983E-3</v>
      </c>
    </row>
    <row r="53" spans="32:41">
      <c r="AF53" s="352">
        <v>4</v>
      </c>
      <c r="AG53" s="348" t="s">
        <v>36</v>
      </c>
      <c r="AH53" s="358">
        <v>8.1016131129111588E-2</v>
      </c>
      <c r="AI53" s="359">
        <v>8.055372986808168E-2</v>
      </c>
      <c r="AJ53" s="360">
        <v>-4.624012610299072E-4</v>
      </c>
    </row>
    <row r="54" spans="32:41">
      <c r="AF54" s="352">
        <v>5</v>
      </c>
      <c r="AG54" s="348" t="s">
        <v>37</v>
      </c>
      <c r="AH54" s="358">
        <v>7.6942876701678639E-2</v>
      </c>
      <c r="AI54" s="359">
        <v>7.7498918201576325E-2</v>
      </c>
      <c r="AJ54" s="360">
        <v>5.5604149989768592E-4</v>
      </c>
    </row>
    <row r="55" spans="32:41">
      <c r="AF55" s="352">
        <v>6</v>
      </c>
      <c r="AG55" s="348" t="s">
        <v>38</v>
      </c>
      <c r="AH55" s="358">
        <v>4.8063779332905052E-2</v>
      </c>
      <c r="AI55" s="359">
        <v>5.4478381073516428E-2</v>
      </c>
      <c r="AJ55" s="360">
        <v>6.4146017406113767E-3</v>
      </c>
    </row>
    <row r="56" spans="32:41">
      <c r="AF56" s="352">
        <v>7</v>
      </c>
      <c r="AG56" s="348" t="s">
        <v>39</v>
      </c>
      <c r="AH56" s="358">
        <v>9.4248421671431812E-2</v>
      </c>
      <c r="AI56" s="359">
        <v>9.2374701868531875E-2</v>
      </c>
      <c r="AJ56" s="360">
        <v>-1.8737198028999369E-3</v>
      </c>
    </row>
    <row r="57" spans="32:41">
      <c r="AF57" s="352">
        <v>8</v>
      </c>
      <c r="AG57" s="348" t="s">
        <v>40</v>
      </c>
      <c r="AH57" s="358">
        <v>8.4172187766861084E-2</v>
      </c>
      <c r="AI57" s="359">
        <v>8.4433229040536628E-2</v>
      </c>
      <c r="AJ57" s="360">
        <v>2.6104127367554408E-4</v>
      </c>
    </row>
    <row r="58" spans="32:41">
      <c r="AF58" s="352">
        <v>9</v>
      </c>
      <c r="AG58" s="348" t="s">
        <v>41</v>
      </c>
      <c r="AH58" s="358">
        <v>0.12122825255044217</v>
      </c>
      <c r="AI58" s="359">
        <v>0.11958063398737917</v>
      </c>
      <c r="AJ58" s="360">
        <v>-1.6476185630630025E-3</v>
      </c>
    </row>
    <row r="59" spans="32:41">
      <c r="AF59" s="352">
        <v>10</v>
      </c>
      <c r="AG59" s="348" t="s">
        <v>25</v>
      </c>
      <c r="AH59" s="358">
        <v>3.4828401033668466E-2</v>
      </c>
      <c r="AI59" s="359">
        <v>3.5696871314892874E-2</v>
      </c>
      <c r="AJ59" s="360">
        <v>8.68470281224408E-4</v>
      </c>
    </row>
    <row r="60" spans="32:41">
      <c r="AF60" s="352">
        <v>11</v>
      </c>
      <c r="AG60" s="348" t="s">
        <v>42</v>
      </c>
      <c r="AH60" s="358">
        <v>7.2755544577297368E-2</v>
      </c>
      <c r="AI60" s="359">
        <v>7.1567559583012821E-2</v>
      </c>
      <c r="AJ60" s="360">
        <v>-1.1879849942845466E-3</v>
      </c>
    </row>
    <row r="61" spans="32:41">
      <c r="AF61" s="352">
        <v>12</v>
      </c>
      <c r="AG61" s="348" t="s">
        <v>43</v>
      </c>
      <c r="AH61" s="358">
        <v>9.4236130328219328E-2</v>
      </c>
      <c r="AI61" s="359">
        <v>9.2980120185404788E-2</v>
      </c>
      <c r="AJ61" s="360">
        <v>-1.2560101428145398E-3</v>
      </c>
      <c r="AL61" s="1" t="s">
        <v>225</v>
      </c>
    </row>
    <row r="62" spans="32:41" ht="15.75" thickBot="1">
      <c r="AF62" s="352">
        <v>13</v>
      </c>
      <c r="AG62" s="348" t="s">
        <v>44</v>
      </c>
      <c r="AH62" s="358">
        <v>0.10878389058043832</v>
      </c>
      <c r="AI62" s="359">
        <v>0.10706739169899064</v>
      </c>
      <c r="AJ62" s="360">
        <v>-1.7164988814476756E-3</v>
      </c>
    </row>
    <row r="63" spans="32:41" ht="15.75" thickBot="1">
      <c r="AF63" s="353">
        <v>14</v>
      </c>
      <c r="AG63" s="354" t="s">
        <v>45</v>
      </c>
      <c r="AH63" s="361">
        <v>4.8463845440867112E-2</v>
      </c>
      <c r="AI63" s="362">
        <v>4.7070354295193184E-2</v>
      </c>
      <c r="AJ63" s="363">
        <v>-1.393491145673928E-3</v>
      </c>
      <c r="AL63" s="443" t="s">
        <v>217</v>
      </c>
      <c r="AM63" s="427" t="s">
        <v>1</v>
      </c>
      <c r="AN63" s="140" t="s">
        <v>218</v>
      </c>
      <c r="AO63" s="140" t="s">
        <v>220</v>
      </c>
    </row>
    <row r="64" spans="32:41" ht="15.75" thickBot="1">
      <c r="AL64" s="444"/>
      <c r="AM64" s="428"/>
      <c r="AN64" s="141" t="s">
        <v>219</v>
      </c>
      <c r="AO64" s="141" t="s">
        <v>219</v>
      </c>
    </row>
    <row r="65" spans="38:41" ht="15.75" thickBot="1">
      <c r="AL65" s="177" t="s">
        <v>221</v>
      </c>
      <c r="AM65" s="178">
        <v>24</v>
      </c>
      <c r="AN65" s="178">
        <v>2000</v>
      </c>
      <c r="AO65" s="124">
        <v>0</v>
      </c>
    </row>
    <row r="66" spans="38:41" ht="15.75" thickBot="1">
      <c r="AL66" s="177" t="s">
        <v>222</v>
      </c>
      <c r="AM66" s="178">
        <v>24</v>
      </c>
      <c r="AN66" s="178">
        <v>1200</v>
      </c>
      <c r="AO66" s="124">
        <v>0</v>
      </c>
    </row>
    <row r="67" spans="38:41" ht="15.75" thickBot="1">
      <c r="AL67" s="177" t="s">
        <v>223</v>
      </c>
      <c r="AM67" s="178">
        <v>16</v>
      </c>
      <c r="AN67" s="178">
        <v>500</v>
      </c>
      <c r="AO67" s="124">
        <v>0</v>
      </c>
    </row>
    <row r="68" spans="38:41" ht="15.75" thickBot="1">
      <c r="AL68" s="177" t="s">
        <v>224</v>
      </c>
      <c r="AM68" s="178">
        <v>10</v>
      </c>
      <c r="AN68" s="178">
        <v>295</v>
      </c>
      <c r="AO68" s="124">
        <v>0</v>
      </c>
    </row>
  </sheetData>
  <mergeCells count="13">
    <mergeCell ref="AF46:AG49"/>
    <mergeCell ref="AH46:AJ48"/>
    <mergeCell ref="AM63:AM64"/>
    <mergeCell ref="B4:B5"/>
    <mergeCell ref="C4:C5"/>
    <mergeCell ref="G9:G10"/>
    <mergeCell ref="K16:K17"/>
    <mergeCell ref="M16:O16"/>
    <mergeCell ref="T37:T38"/>
    <mergeCell ref="U37:W37"/>
    <mergeCell ref="X37:Z37"/>
    <mergeCell ref="AA37:AC37"/>
    <mergeCell ref="AL63:AL6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66"/>
  <sheetViews>
    <sheetView workbookViewId="0">
      <selection activeCell="H60" sqref="H60"/>
    </sheetView>
  </sheetViews>
  <sheetFormatPr defaultRowHeight="15"/>
  <cols>
    <col min="3" max="3" width="28.5703125" bestFit="1" customWidth="1"/>
    <col min="4" max="4" width="12.140625" customWidth="1"/>
    <col min="5" max="5" width="13.7109375" customWidth="1"/>
    <col min="6" max="6" width="12.5703125" customWidth="1"/>
    <col min="7" max="7" width="11.85546875" customWidth="1"/>
    <col min="8" max="8" width="13.42578125" customWidth="1"/>
    <col min="9" max="9" width="16.85546875" bestFit="1" customWidth="1"/>
    <col min="10" max="10" width="14.28515625" customWidth="1"/>
    <col min="11" max="11" width="13.28515625" customWidth="1"/>
    <col min="12" max="12" width="13.85546875" customWidth="1"/>
    <col min="13" max="13" width="9.140625" customWidth="1"/>
    <col min="15" max="15" width="22.140625" customWidth="1"/>
    <col min="16" max="16" width="11.85546875" customWidth="1"/>
  </cols>
  <sheetData>
    <row r="2" spans="2:33">
      <c r="B2" s="1" t="s">
        <v>226</v>
      </c>
    </row>
    <row r="3" spans="2:33" ht="15.75" thickBot="1"/>
    <row r="4" spans="2:33" ht="15.75" thickBot="1">
      <c r="B4" s="446" t="s">
        <v>67</v>
      </c>
      <c r="C4" s="447"/>
      <c r="D4" s="447"/>
      <c r="E4" s="448"/>
      <c r="F4" s="449"/>
    </row>
    <row r="5" spans="2:33" ht="39" thickBot="1">
      <c r="B5" s="301" t="s">
        <v>1</v>
      </c>
      <c r="C5" s="302" t="s">
        <v>2</v>
      </c>
      <c r="D5" s="376" t="s">
        <v>505</v>
      </c>
      <c r="E5" s="377" t="s">
        <v>506</v>
      </c>
      <c r="F5" s="376" t="s">
        <v>507</v>
      </c>
    </row>
    <row r="6" spans="2:33">
      <c r="B6" s="58">
        <v>1</v>
      </c>
      <c r="C6" s="51" t="s">
        <v>5</v>
      </c>
      <c r="D6" s="72">
        <f>'Tables 1 - 5'!D6</f>
        <v>26.981422227275509</v>
      </c>
      <c r="E6" s="52">
        <f>Gen!R6</f>
        <v>-0.69608063553848609</v>
      </c>
      <c r="F6" s="72">
        <f>Gen!S6</f>
        <v>0.12055342750279863</v>
      </c>
      <c r="AG6">
        <v>0.12</v>
      </c>
    </row>
    <row r="7" spans="2:33">
      <c r="B7" s="59">
        <v>2</v>
      </c>
      <c r="C7" s="54" t="s">
        <v>6</v>
      </c>
      <c r="D7" s="72">
        <f>'Tables 1 - 5'!D7</f>
        <v>22.614519396070932</v>
      </c>
      <c r="E7" s="52">
        <f>Gen!R7</f>
        <v>-0.35492277416068418</v>
      </c>
      <c r="F7" s="72">
        <f>Gen!S7</f>
        <v>8.6071926611182903E-2</v>
      </c>
      <c r="AG7">
        <v>0.12</v>
      </c>
    </row>
    <row r="8" spans="2:33">
      <c r="B8" s="59">
        <v>3</v>
      </c>
      <c r="C8" s="54" t="s">
        <v>7</v>
      </c>
      <c r="D8" s="72">
        <f>'Tables 1 - 5'!D8</f>
        <v>25.027580491952985</v>
      </c>
      <c r="E8" s="52">
        <f>Gen!R8</f>
        <v>-3.3248774616112762</v>
      </c>
      <c r="F8" s="72">
        <f>Gen!S8</f>
        <v>1.1814903900717155E-2</v>
      </c>
      <c r="AG8">
        <v>0.12</v>
      </c>
    </row>
    <row r="9" spans="2:33">
      <c r="B9" s="59">
        <v>4</v>
      </c>
      <c r="C9" s="54" t="s">
        <v>8</v>
      </c>
      <c r="D9" s="72">
        <f>'Tables 1 - 5'!D9</f>
        <v>30.465419676394838</v>
      </c>
      <c r="E9" s="52">
        <f>Gen!R9</f>
        <v>-3.3248159627835108</v>
      </c>
      <c r="F9" s="72">
        <f>Gen!S9</f>
        <v>-3.2621285403422462E-3</v>
      </c>
      <c r="AG9">
        <v>0.12</v>
      </c>
    </row>
    <row r="10" spans="2:33">
      <c r="B10" s="59">
        <v>5</v>
      </c>
      <c r="C10" s="54" t="s">
        <v>9</v>
      </c>
      <c r="D10" s="72">
        <f>'Tables 1 - 5'!D10</f>
        <v>23.700879045319624</v>
      </c>
      <c r="E10" s="52">
        <f>Gen!R10</f>
        <v>-0.32405331901252055</v>
      </c>
      <c r="F10" s="72">
        <f>Gen!S10</f>
        <v>0.29905930245909929</v>
      </c>
      <c r="AG10">
        <v>0.12</v>
      </c>
    </row>
    <row r="11" spans="2:33">
      <c r="B11" s="59">
        <v>6</v>
      </c>
      <c r="C11" s="54" t="s">
        <v>10</v>
      </c>
      <c r="D11" s="72">
        <f>'Tables 1 - 5'!D11</f>
        <v>22.350962150494905</v>
      </c>
      <c r="E11" s="52">
        <f>Gen!R11</f>
        <v>0.37853562136922747</v>
      </c>
      <c r="F11" s="72">
        <f>Gen!S11</f>
        <v>-4.6474255989419788E-2</v>
      </c>
      <c r="AG11">
        <v>0.12</v>
      </c>
    </row>
    <row r="12" spans="2:33">
      <c r="B12" s="59">
        <v>7</v>
      </c>
      <c r="C12" s="54" t="s">
        <v>11</v>
      </c>
      <c r="D12" s="72">
        <f>'Tables 1 - 5'!D12</f>
        <v>22.554919260911809</v>
      </c>
      <c r="E12" s="52">
        <f>Gen!R12</f>
        <v>1.7026083279332767</v>
      </c>
      <c r="F12" s="72">
        <f>Gen!S12</f>
        <v>0.21175567142935137</v>
      </c>
      <c r="AG12">
        <v>0.12</v>
      </c>
    </row>
    <row r="13" spans="2:33">
      <c r="B13" s="59">
        <v>8</v>
      </c>
      <c r="C13" s="54" t="s">
        <v>12</v>
      </c>
      <c r="D13" s="72">
        <f>'Tables 1 - 5'!D13</f>
        <v>19.164715297267044</v>
      </c>
      <c r="E13" s="52">
        <f>Gen!R13</f>
        <v>0.74259280868126609</v>
      </c>
      <c r="F13" s="72">
        <f>Gen!S13</f>
        <v>7.1377943765746465E-2</v>
      </c>
      <c r="AG13">
        <v>0.12</v>
      </c>
    </row>
    <row r="14" spans="2:33">
      <c r="B14" s="59">
        <v>9</v>
      </c>
      <c r="C14" s="54" t="s">
        <v>13</v>
      </c>
      <c r="D14" s="72">
        <f>'Tables 1 - 5'!D14</f>
        <v>18.319670003645474</v>
      </c>
      <c r="E14" s="52">
        <f>Gen!R14</f>
        <v>0.30272767421402946</v>
      </c>
      <c r="F14" s="72">
        <f>Gen!S14</f>
        <v>6.4330186667529432E-2</v>
      </c>
      <c r="AG14">
        <v>0.12</v>
      </c>
    </row>
    <row r="15" spans="2:33">
      <c r="B15" s="59">
        <v>10</v>
      </c>
      <c r="C15" s="54" t="s">
        <v>14</v>
      </c>
      <c r="D15" s="72">
        <f>'Tables 1 - 5'!D15</f>
        <v>17.099610871425593</v>
      </c>
      <c r="E15" s="52">
        <f>Gen!R15</f>
        <v>0.64026034339952886</v>
      </c>
      <c r="F15" s="72">
        <f>Gen!S15</f>
        <v>-2.2153215514542524E-2</v>
      </c>
      <c r="AG15">
        <v>0.12</v>
      </c>
    </row>
    <row r="16" spans="2:33">
      <c r="B16" s="59">
        <v>11</v>
      </c>
      <c r="C16" s="54" t="s">
        <v>15</v>
      </c>
      <c r="D16" s="72">
        <f>'Tables 1 - 5'!D16</f>
        <v>14.40477174989347</v>
      </c>
      <c r="E16" s="52">
        <f>Gen!R16</f>
        <v>0.22000943163064157</v>
      </c>
      <c r="F16" s="72">
        <f>Gen!S16</f>
        <v>7.6097480589401911E-2</v>
      </c>
      <c r="AG16">
        <v>0.12</v>
      </c>
    </row>
    <row r="17" spans="2:33">
      <c r="B17" s="59">
        <v>12</v>
      </c>
      <c r="C17" s="54" t="s">
        <v>16</v>
      </c>
      <c r="D17" s="72">
        <f>'Tables 1 - 5'!D17</f>
        <v>12.929526643502275</v>
      </c>
      <c r="E17" s="52">
        <f>Gen!R17</f>
        <v>0.20325595104592331</v>
      </c>
      <c r="F17" s="72">
        <f>Gen!S17</f>
        <v>0.14074164996043947</v>
      </c>
      <c r="AG17">
        <v>0.12</v>
      </c>
    </row>
    <row r="18" spans="2:33">
      <c r="B18" s="59">
        <v>13</v>
      </c>
      <c r="C18" s="54" t="s">
        <v>17</v>
      </c>
      <c r="D18" s="72">
        <f>'Tables 1 - 5'!D18</f>
        <v>9.6712007146834473</v>
      </c>
      <c r="E18" s="52">
        <f>Gen!R18</f>
        <v>-0.19883301332825809</v>
      </c>
      <c r="F18" s="72">
        <f>Gen!S18</f>
        <v>0.10763509443086328</v>
      </c>
      <c r="AG18">
        <v>0.12</v>
      </c>
    </row>
    <row r="19" spans="2:33">
      <c r="B19" s="59">
        <v>14</v>
      </c>
      <c r="C19" s="54" t="s">
        <v>18</v>
      </c>
      <c r="D19" s="72">
        <f>'Tables 1 - 5'!D19</f>
        <v>9.0318034897039929</v>
      </c>
      <c r="E19" s="52">
        <f>Gen!R19</f>
        <v>-0.1166970454106</v>
      </c>
      <c r="F19" s="72">
        <f>Gen!S19</f>
        <v>0.11796105153483438</v>
      </c>
      <c r="AG19">
        <v>0.12</v>
      </c>
    </row>
    <row r="20" spans="2:33">
      <c r="B20" s="59">
        <v>15</v>
      </c>
      <c r="C20" s="54" t="s">
        <v>19</v>
      </c>
      <c r="D20" s="72">
        <f>'Tables 1 - 5'!D20</f>
        <v>7.3615443624222348</v>
      </c>
      <c r="E20" s="52">
        <f>Gen!R20</f>
        <v>-0.24505001962828565</v>
      </c>
      <c r="F20" s="72">
        <f>Gen!S20</f>
        <v>0.13639009052350559</v>
      </c>
      <c r="AG20">
        <v>0.12</v>
      </c>
    </row>
    <row r="21" spans="2:33">
      <c r="B21" s="59">
        <v>16</v>
      </c>
      <c r="C21" s="54" t="s">
        <v>20</v>
      </c>
      <c r="D21" s="72">
        <f>'Tables 1 - 5'!D21</f>
        <v>5.9499714381562194</v>
      </c>
      <c r="E21" s="52">
        <f>Gen!R21</f>
        <v>-0.21575191621279366</v>
      </c>
      <c r="F21" s="72">
        <f>Gen!S21</f>
        <v>0.24630201973987553</v>
      </c>
      <c r="AG21">
        <v>0.12</v>
      </c>
    </row>
    <row r="22" spans="2:33">
      <c r="B22" s="59">
        <v>17</v>
      </c>
      <c r="C22" s="54" t="s">
        <v>21</v>
      </c>
      <c r="D22" s="72">
        <f>'Tables 1 - 5'!D22</f>
        <v>4.12211389198165</v>
      </c>
      <c r="E22" s="52">
        <f>Gen!R22</f>
        <v>-0.52440733842413856</v>
      </c>
      <c r="F22" s="72">
        <f>Gen!S22</f>
        <v>0.19603620756807461</v>
      </c>
      <c r="AG22">
        <v>0.12</v>
      </c>
    </row>
    <row r="23" spans="2:33">
      <c r="B23" s="59">
        <v>18</v>
      </c>
      <c r="C23" s="54" t="s">
        <v>22</v>
      </c>
      <c r="D23" s="72">
        <f>'Tables 1 - 5'!D23</f>
        <v>3.1739619977612503</v>
      </c>
      <c r="E23" s="52">
        <f>Gen!R23</f>
        <v>-0.37393976460110423</v>
      </c>
      <c r="F23" s="72">
        <f>Gen!S23</f>
        <v>0.20001216819388734</v>
      </c>
      <c r="AG23">
        <v>0.12</v>
      </c>
    </row>
    <row r="24" spans="2:33">
      <c r="B24" s="59">
        <v>19</v>
      </c>
      <c r="C24" s="54" t="s">
        <v>23</v>
      </c>
      <c r="D24" s="72">
        <f>'Tables 1 - 5'!D24</f>
        <v>8.4256614089344986</v>
      </c>
      <c r="E24" s="52">
        <f>Gen!R24</f>
        <v>-0.14708849655261425</v>
      </c>
      <c r="F24" s="72">
        <f>Gen!S24</f>
        <v>0.16951175521121442</v>
      </c>
      <c r="AG24">
        <v>0.12</v>
      </c>
    </row>
    <row r="25" spans="2:33">
      <c r="B25" s="59">
        <v>20</v>
      </c>
      <c r="C25" s="54" t="s">
        <v>24</v>
      </c>
      <c r="D25" s="72">
        <f>'Tables 1 - 5'!D25</f>
        <v>6.3215226727415734</v>
      </c>
      <c r="E25" s="52">
        <f>Gen!R25</f>
        <v>-0.23184499858073959</v>
      </c>
      <c r="F25" s="72">
        <f>Gen!S25</f>
        <v>0.19043970487545892</v>
      </c>
      <c r="H25" s="1" t="s">
        <v>504</v>
      </c>
      <c r="AG25">
        <v>0.12</v>
      </c>
    </row>
    <row r="26" spans="2:33">
      <c r="B26" s="59">
        <v>21</v>
      </c>
      <c r="C26" s="54" t="s">
        <v>25</v>
      </c>
      <c r="D26" s="72">
        <f>'Tables 1 - 5'!D26</f>
        <v>3.7422057520312921</v>
      </c>
      <c r="E26" s="52">
        <f>Gen!R26</f>
        <v>-3.7911727693520803E-2</v>
      </c>
      <c r="F26" s="72">
        <f>Gen!S26</f>
        <v>0.19797543014528962</v>
      </c>
      <c r="AG26">
        <v>0.12</v>
      </c>
    </row>
    <row r="27" spans="2:33">
      <c r="B27" s="59">
        <v>22</v>
      </c>
      <c r="C27" s="54" t="s">
        <v>26</v>
      </c>
      <c r="D27" s="72">
        <f>'Tables 1 - 5'!D27</f>
        <v>0.5110432071505473</v>
      </c>
      <c r="E27" s="52">
        <f>Gen!R27</f>
        <v>-0.2399402334631997</v>
      </c>
      <c r="F27" s="72">
        <f>Gen!S27</f>
        <v>0.20741519075590009</v>
      </c>
      <c r="AG27">
        <v>0.12</v>
      </c>
    </row>
    <row r="28" spans="2:33">
      <c r="B28" s="59">
        <v>23</v>
      </c>
      <c r="C28" s="54" t="s">
        <v>27</v>
      </c>
      <c r="D28" s="72">
        <f>'Tables 1 - 5'!D28</f>
        <v>-4.0619575618288808</v>
      </c>
      <c r="E28" s="52">
        <f>Gen!R28</f>
        <v>-0.28202616562400973</v>
      </c>
      <c r="F28" s="72">
        <f>Gen!S28</f>
        <v>0.2206578013723357</v>
      </c>
      <c r="AG28">
        <v>0.12</v>
      </c>
    </row>
    <row r="29" spans="2:33">
      <c r="B29" s="59">
        <v>24</v>
      </c>
      <c r="C29" s="54" t="s">
        <v>28</v>
      </c>
      <c r="D29" s="72">
        <f>'Tables 1 - 5'!D29</f>
        <v>0.36472268261400398</v>
      </c>
      <c r="E29" s="52">
        <f>Gen!R29</f>
        <v>-1.0678885718780018</v>
      </c>
      <c r="F29" s="72">
        <f>Gen!S29</f>
        <v>0.20761117718841415</v>
      </c>
      <c r="AG29">
        <v>0.12</v>
      </c>
    </row>
    <row r="30" spans="2:33">
      <c r="B30" s="59">
        <v>25</v>
      </c>
      <c r="C30" s="54" t="s">
        <v>29</v>
      </c>
      <c r="D30" s="72">
        <f>'Tables 1 - 5'!D30</f>
        <v>-1.2827700540583891</v>
      </c>
      <c r="E30" s="52">
        <f>Gen!R30</f>
        <v>-0.4486416815237293</v>
      </c>
      <c r="F30" s="72">
        <f>Gen!S30</f>
        <v>0.21267881020339541</v>
      </c>
      <c r="AG30">
        <v>0.12</v>
      </c>
    </row>
    <row r="31" spans="2:33">
      <c r="B31" s="59">
        <v>26</v>
      </c>
      <c r="C31" s="54" t="s">
        <v>30</v>
      </c>
      <c r="D31" s="72">
        <f>'Tables 1 - 5'!D31</f>
        <v>-3.3143966454565925</v>
      </c>
      <c r="E31" s="52">
        <f>Gen!R31</f>
        <v>-0.60700419377141035</v>
      </c>
      <c r="F31" s="72">
        <f>Gen!S31</f>
        <v>0.21857793515594981</v>
      </c>
      <c r="G31" s="369"/>
      <c r="H31" s="368"/>
      <c r="I31" s="368"/>
      <c r="J31" s="367"/>
      <c r="K31" s="367"/>
      <c r="L31" s="367"/>
      <c r="M31" s="367"/>
      <c r="N31" s="367"/>
      <c r="O31" s="367"/>
      <c r="P31" s="367"/>
      <c r="Q31" s="367"/>
      <c r="R31" s="367"/>
      <c r="AG31">
        <v>0.12</v>
      </c>
    </row>
    <row r="32" spans="2:33" ht="15.75" thickBot="1">
      <c r="B32" s="60">
        <v>27</v>
      </c>
      <c r="C32" s="61" t="s">
        <v>31</v>
      </c>
      <c r="D32" s="375">
        <f>'Tables 1 - 5'!D32</f>
        <v>-5.3040053706181931</v>
      </c>
      <c r="E32" s="70">
        <f>Gen!R32</f>
        <v>-0.60395117140634813</v>
      </c>
      <c r="F32" s="375">
        <f>Gen!S32</f>
        <v>0.22439347307705315</v>
      </c>
      <c r="G32" s="367"/>
      <c r="H32" s="367"/>
      <c r="I32" s="367"/>
      <c r="J32" s="367"/>
      <c r="K32" s="367"/>
      <c r="L32" s="367"/>
      <c r="M32" s="367"/>
      <c r="N32" s="367"/>
      <c r="O32" s="367"/>
      <c r="P32" s="367"/>
      <c r="Q32" s="367"/>
      <c r="R32" s="367"/>
      <c r="AG32">
        <v>0.12</v>
      </c>
    </row>
    <row r="33" spans="3:33">
      <c r="G33" s="371"/>
      <c r="H33" s="371"/>
      <c r="I33" s="445"/>
      <c r="J33" s="445"/>
      <c r="K33" s="445"/>
      <c r="L33" s="370"/>
      <c r="M33" s="370"/>
      <c r="N33" s="370"/>
      <c r="O33" s="370"/>
      <c r="P33" s="370"/>
      <c r="Q33" s="370"/>
      <c r="R33" s="370"/>
      <c r="AG33">
        <v>0.12</v>
      </c>
    </row>
    <row r="34" spans="3:33">
      <c r="G34" s="371"/>
      <c r="H34" s="371"/>
      <c r="I34" s="371"/>
      <c r="J34" s="371"/>
      <c r="K34" s="371"/>
      <c r="L34" s="370"/>
      <c r="M34" s="370"/>
      <c r="N34" s="370"/>
      <c r="O34" s="370"/>
      <c r="P34" s="370"/>
      <c r="Q34" s="370"/>
      <c r="R34" s="370"/>
      <c r="AG34">
        <v>0.12</v>
      </c>
    </row>
    <row r="35" spans="3:33">
      <c r="G35" s="372"/>
      <c r="H35" s="1" t="s">
        <v>227</v>
      </c>
      <c r="AG35">
        <v>0.12</v>
      </c>
    </row>
    <row r="36" spans="3:33" ht="15.75" thickBot="1">
      <c r="G36" s="372"/>
      <c r="AG36">
        <v>0.12</v>
      </c>
    </row>
    <row r="37" spans="3:33" ht="39" thickBot="1">
      <c r="G37" s="372"/>
      <c r="H37" s="32" t="s">
        <v>1</v>
      </c>
      <c r="I37" s="33" t="s">
        <v>2</v>
      </c>
      <c r="J37" s="364" t="s">
        <v>500</v>
      </c>
      <c r="K37" s="365" t="s">
        <v>501</v>
      </c>
      <c r="L37" s="366" t="s">
        <v>502</v>
      </c>
      <c r="M37" s="374"/>
      <c r="AG37">
        <v>0.12</v>
      </c>
    </row>
    <row r="38" spans="3:33">
      <c r="G38" s="372"/>
      <c r="H38" s="303">
        <v>1</v>
      </c>
      <c r="I38" s="131" t="s">
        <v>33</v>
      </c>
      <c r="J38" s="378">
        <f>'Tables 1 - 5'!AA77</f>
        <v>19.602454999999999</v>
      </c>
      <c r="K38" s="133">
        <f>Dem!AE6</f>
        <v>3.4341389999999983</v>
      </c>
      <c r="L38" s="134">
        <f>Dem!AF6</f>
        <v>0.98976299999999995</v>
      </c>
      <c r="M38" s="373"/>
      <c r="AG38">
        <v>0.12</v>
      </c>
    </row>
    <row r="39" spans="3:33">
      <c r="G39" s="370"/>
      <c r="H39" s="86">
        <v>2</v>
      </c>
      <c r="I39" s="45" t="s">
        <v>34</v>
      </c>
      <c r="J39" s="304">
        <f>'Tables 1 - 5'!AA78</f>
        <v>22.838628</v>
      </c>
      <c r="K39" s="78">
        <f>Dem!AE7</f>
        <v>1.6020359999999982</v>
      </c>
      <c r="L39" s="79">
        <f>Dem!AF7</f>
        <v>0.5536209999999997</v>
      </c>
      <c r="M39" s="373"/>
    </row>
    <row r="40" spans="3:33" ht="15.75" customHeight="1">
      <c r="G40" s="370"/>
      <c r="H40" s="86">
        <v>3</v>
      </c>
      <c r="I40" s="45" t="s">
        <v>35</v>
      </c>
      <c r="J40" s="304">
        <f>'Tables 1 - 5'!AA79</f>
        <v>29.106235999999999</v>
      </c>
      <c r="K40" s="78">
        <f>Dem!AE8</f>
        <v>2.1680589999999995</v>
      </c>
      <c r="L40" s="79">
        <f>Dem!AF8</f>
        <v>0.43260700000000085</v>
      </c>
      <c r="M40" s="373"/>
    </row>
    <row r="41" spans="3:33">
      <c r="C41" s="388"/>
      <c r="D41" s="367"/>
      <c r="E41" s="367"/>
      <c r="G41" s="370"/>
      <c r="H41" s="86">
        <v>4</v>
      </c>
      <c r="I41" s="45" t="s">
        <v>36</v>
      </c>
      <c r="J41" s="304">
        <f>'Tables 1 - 5'!AA80</f>
        <v>32.046852000000001</v>
      </c>
      <c r="K41" s="78">
        <f>Dem!AE9</f>
        <v>2.4067040000000013</v>
      </c>
      <c r="L41" s="79">
        <f>Dem!AF9</f>
        <v>0.42302899999999966</v>
      </c>
      <c r="M41" s="373"/>
    </row>
    <row r="42" spans="3:33">
      <c r="C42" s="388"/>
      <c r="D42" s="367"/>
      <c r="E42" s="367"/>
      <c r="G42" s="367"/>
      <c r="H42" s="86">
        <v>5</v>
      </c>
      <c r="I42" s="45" t="s">
        <v>37</v>
      </c>
      <c r="J42" s="304">
        <f>'Tables 1 - 5'!AA81</f>
        <v>32.717894000000001</v>
      </c>
      <c r="K42" s="78">
        <f>Dem!AE10</f>
        <v>2.4692850000000028</v>
      </c>
      <c r="L42" s="79">
        <f>Dem!AF10</f>
        <v>0.42918399999999934</v>
      </c>
      <c r="M42" s="373"/>
    </row>
    <row r="43" spans="3:33">
      <c r="C43" s="388"/>
      <c r="D43" s="367"/>
      <c r="E43" s="367"/>
      <c r="G43" s="367"/>
      <c r="H43" s="86">
        <v>6</v>
      </c>
      <c r="I43" s="45" t="s">
        <v>38</v>
      </c>
      <c r="J43" s="304">
        <f>'Tables 1 - 5'!AA82</f>
        <v>32.067793999999999</v>
      </c>
      <c r="K43" s="78">
        <f>Dem!AE11</f>
        <v>2.3518070000000009</v>
      </c>
      <c r="L43" s="79">
        <f>Dem!AF11</f>
        <v>0.39084300000000027</v>
      </c>
      <c r="M43" s="373"/>
    </row>
    <row r="44" spans="3:33">
      <c r="C44" s="388"/>
      <c r="D44" s="367"/>
      <c r="E44" s="367"/>
      <c r="G44" s="367"/>
      <c r="H44" s="86">
        <v>7</v>
      </c>
      <c r="I44" s="45" t="s">
        <v>39</v>
      </c>
      <c r="J44" s="304">
        <f>'Tables 1 - 5'!AA83</f>
        <v>35.516489</v>
      </c>
      <c r="K44" s="78">
        <f>Dem!AE12</f>
        <v>2.4168949999999967</v>
      </c>
      <c r="L44" s="79">
        <f>Dem!AF12</f>
        <v>0.34672499999999928</v>
      </c>
      <c r="M44" s="373"/>
    </row>
    <row r="45" spans="3:33">
      <c r="C45" s="389"/>
      <c r="D45" s="367"/>
      <c r="E45" s="367"/>
      <c r="G45" s="367"/>
      <c r="H45" s="86">
        <v>8</v>
      </c>
      <c r="I45" s="45" t="s">
        <v>40</v>
      </c>
      <c r="J45" s="304">
        <f>'Tables 1 - 5'!AA84</f>
        <v>36.252110999999999</v>
      </c>
      <c r="K45" s="78">
        <f>Dem!AE13</f>
        <v>2.4695520000000002</v>
      </c>
      <c r="L45" s="79">
        <f>Dem!AF13</f>
        <v>0.35176700000000238</v>
      </c>
      <c r="M45" s="373"/>
    </row>
    <row r="46" spans="3:33">
      <c r="C46" s="388"/>
      <c r="D46" s="367"/>
      <c r="E46" s="367"/>
      <c r="G46" s="367"/>
      <c r="H46" s="86">
        <v>9</v>
      </c>
      <c r="I46" s="45" t="s">
        <v>41</v>
      </c>
      <c r="J46" s="304">
        <f>'Tables 1 - 5'!AA85</f>
        <v>37.439203999999997</v>
      </c>
      <c r="K46" s="78">
        <f>Dem!AE14</f>
        <v>2.8122369999999961</v>
      </c>
      <c r="L46" s="79">
        <f>Dem!AF14</f>
        <v>0.35011699999999735</v>
      </c>
      <c r="M46" s="373"/>
    </row>
    <row r="47" spans="3:33">
      <c r="C47" s="367"/>
      <c r="D47" s="367"/>
      <c r="E47" s="367"/>
      <c r="G47" s="367"/>
      <c r="H47" s="86">
        <v>10</v>
      </c>
      <c r="I47" s="45" t="s">
        <v>25</v>
      </c>
      <c r="J47" s="304">
        <f>'Tables 1 - 5'!AA86</f>
        <v>34.717677000000002</v>
      </c>
      <c r="K47" s="78">
        <f>Dem!AE15</f>
        <v>2.4005320000000054</v>
      </c>
      <c r="L47" s="79">
        <f>Dem!AF15</f>
        <v>0.35761899999999969</v>
      </c>
      <c r="M47" s="373"/>
    </row>
    <row r="48" spans="3:33">
      <c r="C48" s="390"/>
      <c r="D48" s="367"/>
      <c r="E48" s="367"/>
      <c r="G48" s="367"/>
      <c r="H48" s="86">
        <v>11</v>
      </c>
      <c r="I48" s="45" t="s">
        <v>42</v>
      </c>
      <c r="J48" s="304">
        <f>'Tables 1 - 5'!AA87</f>
        <v>40.180692000000001</v>
      </c>
      <c r="K48" s="78">
        <f>Dem!AE16</f>
        <v>2.5216550000000026</v>
      </c>
      <c r="L48" s="79">
        <f>Dem!AF16</f>
        <v>0.34177199999999885</v>
      </c>
      <c r="M48" s="373"/>
    </row>
    <row r="49" spans="3:18">
      <c r="C49" s="390"/>
      <c r="D49" s="367"/>
      <c r="E49" s="367"/>
      <c r="G49" s="367"/>
      <c r="H49" s="86">
        <v>12</v>
      </c>
      <c r="I49" s="45" t="s">
        <v>43</v>
      </c>
      <c r="J49" s="304">
        <f>'Tables 1 - 5'!AA88</f>
        <v>42.583896000000003</v>
      </c>
      <c r="K49" s="78">
        <f>Dem!AE17</f>
        <v>4.036048000000001</v>
      </c>
      <c r="L49" s="79">
        <f>Dem!AF17</f>
        <v>0.33484700000000345</v>
      </c>
      <c r="M49" s="373"/>
    </row>
    <row r="50" spans="3:18">
      <c r="C50" s="390"/>
      <c r="D50" s="367"/>
      <c r="E50" s="367"/>
      <c r="G50" s="367"/>
      <c r="H50" s="86">
        <v>13</v>
      </c>
      <c r="I50" s="45" t="s">
        <v>44</v>
      </c>
      <c r="J50" s="304">
        <f>'Tables 1 - 5'!AA89</f>
        <v>41.361725</v>
      </c>
      <c r="K50" s="78">
        <f>Dem!AE18</f>
        <v>2.5752839999999964</v>
      </c>
      <c r="L50" s="79">
        <f>Dem!AF18</f>
        <v>0.33820999999999657</v>
      </c>
      <c r="M50" s="373"/>
      <c r="N50" s="1" t="s">
        <v>82</v>
      </c>
    </row>
    <row r="51" spans="3:18" ht="15.75" thickBot="1">
      <c r="C51" s="390"/>
      <c r="D51" s="367"/>
      <c r="E51" s="367"/>
      <c r="G51" s="367"/>
      <c r="H51" s="87">
        <v>14</v>
      </c>
      <c r="I51" s="137" t="s">
        <v>45</v>
      </c>
      <c r="J51" s="379">
        <f>'Tables 1 - 5'!AA90</f>
        <v>41.044007000000001</v>
      </c>
      <c r="K51" s="380">
        <f>Dem!AE19</f>
        <v>2.3444890000000029</v>
      </c>
      <c r="L51" s="381">
        <f>Dem!AF19</f>
        <v>0.3391420000000025</v>
      </c>
      <c r="M51" s="373"/>
    </row>
    <row r="52" spans="3:18" ht="64.5" thickBot="1">
      <c r="C52" s="391"/>
      <c r="D52" s="367"/>
      <c r="E52" s="367"/>
      <c r="N52" s="32" t="s">
        <v>1</v>
      </c>
      <c r="O52" s="33" t="s">
        <v>2</v>
      </c>
      <c r="P52" s="364" t="s">
        <v>497</v>
      </c>
      <c r="Q52" s="365" t="s">
        <v>498</v>
      </c>
      <c r="R52" s="366" t="s">
        <v>499</v>
      </c>
    </row>
    <row r="53" spans="3:18">
      <c r="C53" s="390"/>
      <c r="D53" s="367"/>
      <c r="E53" s="367"/>
      <c r="N53" s="85">
        <v>1</v>
      </c>
      <c r="O53" s="179" t="s">
        <v>33</v>
      </c>
      <c r="P53" s="305">
        <f>'Tables 1 - 5'!AB77</f>
        <v>2.9586589999999999</v>
      </c>
      <c r="Q53" s="133">
        <f>Dem!AE23</f>
        <v>0.76926899999999998</v>
      </c>
      <c r="R53" s="382">
        <f>Dem!AF23</f>
        <v>0.43837799999999971</v>
      </c>
    </row>
    <row r="54" spans="3:18">
      <c r="C54" s="390"/>
      <c r="D54" s="367"/>
      <c r="E54" s="367"/>
      <c r="N54" s="86">
        <v>2</v>
      </c>
      <c r="O54" s="180" t="s">
        <v>34</v>
      </c>
      <c r="P54" s="383">
        <f>'Tables 1 - 5'!AB78</f>
        <v>3.2569560000000002</v>
      </c>
      <c r="Q54" s="37">
        <f>Dem!AE24</f>
        <v>0.30602600000000013</v>
      </c>
      <c r="R54" s="384">
        <f>Dem!AF24</f>
        <v>0.16032100000000016</v>
      </c>
    </row>
    <row r="55" spans="3:18">
      <c r="C55" s="390"/>
      <c r="D55" s="367"/>
      <c r="E55" s="367"/>
      <c r="N55" s="86">
        <v>3</v>
      </c>
      <c r="O55" s="180" t="s">
        <v>35</v>
      </c>
      <c r="P55" s="383">
        <f>'Tables 1 - 5'!AB79</f>
        <v>3.6301830000000002</v>
      </c>
      <c r="Q55" s="37">
        <f>Dem!AE25</f>
        <v>-3.5994999999999777E-2</v>
      </c>
      <c r="R55" s="384">
        <f>Dem!AF25</f>
        <v>-0.27214599999999978</v>
      </c>
    </row>
    <row r="56" spans="3:18">
      <c r="C56" s="390"/>
      <c r="D56" s="367"/>
      <c r="E56" s="367"/>
      <c r="N56" s="86">
        <v>4</v>
      </c>
      <c r="O56" s="180" t="s">
        <v>36</v>
      </c>
      <c r="P56" s="383">
        <f>'Tables 1 - 5'!AB80</f>
        <v>4.5093670000000001</v>
      </c>
      <c r="Q56" s="37">
        <f>Dem!AE26</f>
        <v>0.26578199999999974</v>
      </c>
      <c r="R56" s="384">
        <f>Dem!AF26</f>
        <v>-1.8343999999999916E-2</v>
      </c>
    </row>
    <row r="57" spans="3:18">
      <c r="C57" s="390"/>
      <c r="D57" s="367"/>
      <c r="E57" s="367"/>
      <c r="N57" s="86">
        <v>5</v>
      </c>
      <c r="O57" s="180" t="s">
        <v>37</v>
      </c>
      <c r="P57" s="383">
        <f>'Tables 1 - 5'!AB81</f>
        <v>4.429214</v>
      </c>
      <c r="Q57" s="37">
        <f>Dem!AE27</f>
        <v>0.31649300000000036</v>
      </c>
      <c r="R57" s="384">
        <f>Dem!AF27</f>
        <v>3.9153999999999911E-2</v>
      </c>
    </row>
    <row r="58" spans="3:18">
      <c r="C58" s="390"/>
      <c r="D58" s="367"/>
      <c r="E58" s="367"/>
      <c r="N58" s="86">
        <v>6</v>
      </c>
      <c r="O58" s="180" t="s">
        <v>38</v>
      </c>
      <c r="P58" s="383">
        <f>'Tables 1 - 5'!AB82</f>
        <v>5.07193</v>
      </c>
      <c r="Q58" s="37">
        <f>Dem!AE28</f>
        <v>0.87558000000000025</v>
      </c>
      <c r="R58" s="384">
        <f>Dem!AF28</f>
        <v>0.59858399999999978</v>
      </c>
    </row>
    <row r="59" spans="3:18">
      <c r="N59" s="86">
        <v>7</v>
      </c>
      <c r="O59" s="180" t="s">
        <v>39</v>
      </c>
      <c r="P59" s="383">
        <f>'Tables 1 - 5'!AB83</f>
        <v>4.7679309999999999</v>
      </c>
      <c r="Q59" s="37">
        <f>Dem!AE29</f>
        <v>0.18382399999999954</v>
      </c>
      <c r="R59" s="384">
        <f>Dem!AF29</f>
        <v>-0.10289799999999971</v>
      </c>
    </row>
    <row r="60" spans="3:18">
      <c r="N60" s="86">
        <v>8</v>
      </c>
      <c r="O60" s="180" t="s">
        <v>40</v>
      </c>
      <c r="P60" s="383">
        <f>'Tables 1 - 5'!AB84</f>
        <v>5.0443210000000001</v>
      </c>
      <c r="Q60" s="37">
        <f>Dem!AE30</f>
        <v>0.30447500000000005</v>
      </c>
      <c r="R60" s="384">
        <f>Dem!AF30</f>
        <v>7.2859999999996816E-3</v>
      </c>
    </row>
    <row r="61" spans="3:18">
      <c r="N61" s="86">
        <v>9</v>
      </c>
      <c r="O61" s="180" t="s">
        <v>41</v>
      </c>
      <c r="P61" s="383">
        <f>'Tables 1 - 5'!AB85</f>
        <v>5.0105750000000002</v>
      </c>
      <c r="Q61" s="37">
        <f>Dem!AE31</f>
        <v>0.25940800000000053</v>
      </c>
      <c r="R61" s="384">
        <f>Dem!AF31</f>
        <v>-7.8406000000000198E-2</v>
      </c>
    </row>
    <row r="62" spans="3:18">
      <c r="N62" s="86">
        <v>10</v>
      </c>
      <c r="O62" s="180" t="s">
        <v>25</v>
      </c>
      <c r="P62" s="383">
        <f>'Tables 1 - 5'!AB86</f>
        <v>4.6462009999999996</v>
      </c>
      <c r="Q62" s="37">
        <f>Dem!AE32</f>
        <v>0.37569499999999945</v>
      </c>
      <c r="R62" s="384">
        <f>Dem!AF32</f>
        <v>0.1058589999999997</v>
      </c>
    </row>
    <row r="63" spans="3:18">
      <c r="N63" s="86">
        <v>11</v>
      </c>
      <c r="O63" s="180" t="s">
        <v>42</v>
      </c>
      <c r="P63" s="383">
        <f>'Tables 1 - 5'!AB87</f>
        <v>5.3665589999999996</v>
      </c>
      <c r="Q63" s="37">
        <f>Dem!AE33</f>
        <v>0.1961239999999993</v>
      </c>
      <c r="R63" s="384">
        <f>Dem!AF33</f>
        <v>-0.10315600000000025</v>
      </c>
    </row>
    <row r="64" spans="3:18">
      <c r="N64" s="86">
        <v>12</v>
      </c>
      <c r="O64" s="180" t="s">
        <v>43</v>
      </c>
      <c r="P64" s="383">
        <f>'Tables 1 - 5'!AB88</f>
        <v>5.5379550000000002</v>
      </c>
      <c r="Q64" s="37">
        <f>Dem!AE34</f>
        <v>0.39859799999999979</v>
      </c>
      <c r="R64" s="384">
        <f>Dem!AF34</f>
        <v>-9.4725999999999644E-2</v>
      </c>
    </row>
    <row r="65" spans="14:18">
      <c r="N65" s="86">
        <v>13</v>
      </c>
      <c r="O65" s="180" t="s">
        <v>44</v>
      </c>
      <c r="P65" s="383">
        <f>'Tables 1 - 5'!AB89</f>
        <v>5.5845820000000002</v>
      </c>
      <c r="Q65" s="37">
        <f>Dem!AE35</f>
        <v>0.20425200000000032</v>
      </c>
      <c r="R65" s="384">
        <f>Dem!AF35</f>
        <v>-0.1060869999999996</v>
      </c>
    </row>
    <row r="66" spans="14:18" ht="15.75" thickBot="1">
      <c r="N66" s="87">
        <v>14</v>
      </c>
      <c r="O66" s="181" t="s">
        <v>45</v>
      </c>
      <c r="P66" s="385">
        <f>'Tables 1 - 5'!AB90</f>
        <v>5.3339509999999999</v>
      </c>
      <c r="Q66" s="387">
        <f>Dem!AE36</f>
        <v>9.6515000000000128E-2</v>
      </c>
      <c r="R66" s="386">
        <f>Dem!AF36</f>
        <v>-0.17483399999999971</v>
      </c>
    </row>
  </sheetData>
  <mergeCells count="2">
    <mergeCell ref="I33:K33"/>
    <mergeCell ref="B4:F4"/>
  </mergeCells>
  <pageMargins left="0.7" right="0.7" top="0.75" bottom="0.75" header="0.3" footer="0.3"/>
  <pageSetup paperSize="9" orientation="portrait" r:id="rId1"/>
  <ignoredErrors>
    <ignoredError sqref="K38:L51 P53:R66"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
  <sheetViews>
    <sheetView workbookViewId="0">
      <selection activeCell="H11" sqref="H11"/>
    </sheetView>
  </sheetViews>
  <sheetFormatPr defaultRowHeight="15"/>
  <cols>
    <col min="2" max="2" width="23.28515625" customWidth="1"/>
    <col min="3" max="3" width="20.7109375" customWidth="1"/>
    <col min="11" max="11" width="11.5703125" bestFit="1" customWidth="1"/>
  </cols>
  <sheetData>
    <row r="1" spans="2:11">
      <c r="B1" s="1" t="s">
        <v>83</v>
      </c>
    </row>
    <row r="2" spans="2:11" ht="15.75" thickBot="1"/>
    <row r="3" spans="2:11" ht="39" thickBot="1">
      <c r="B3" s="182" t="s">
        <v>229</v>
      </c>
      <c r="C3" s="183" t="s">
        <v>230</v>
      </c>
    </row>
    <row r="4" spans="2:11" ht="15.75" thickBot="1">
      <c r="B4" s="143" t="s">
        <v>231</v>
      </c>
      <c r="C4" s="124" t="s">
        <v>232</v>
      </c>
    </row>
    <row r="5" spans="2:11" ht="15.75" thickBot="1">
      <c r="B5" s="143" t="s">
        <v>233</v>
      </c>
      <c r="C5" s="124" t="s">
        <v>234</v>
      </c>
    </row>
    <row r="6" spans="2:11" ht="15.75" thickBot="1">
      <c r="B6" s="143" t="s">
        <v>235</v>
      </c>
      <c r="C6" s="124" t="s">
        <v>236</v>
      </c>
      <c r="E6" s="1" t="s">
        <v>228</v>
      </c>
    </row>
    <row r="7" spans="2:11" ht="15.75" thickBot="1"/>
    <row r="8" spans="2:11" ht="15.75" thickBot="1">
      <c r="E8" s="184"/>
      <c r="F8" s="185" t="s">
        <v>48</v>
      </c>
      <c r="G8" s="186" t="s">
        <v>49</v>
      </c>
    </row>
    <row r="9" spans="2:11" ht="15.75" thickBot="1">
      <c r="E9" s="143" t="s">
        <v>238</v>
      </c>
      <c r="F9" s="187">
        <v>0.27</v>
      </c>
      <c r="G9" s="191">
        <f>(G11*G12)/(G13*G14)</f>
        <v>0.23418397022864984</v>
      </c>
    </row>
    <row r="10" spans="2:11" ht="15.75" thickBot="1">
      <c r="E10" s="143" t="s">
        <v>239</v>
      </c>
      <c r="F10" s="187">
        <v>0.73</v>
      </c>
      <c r="G10" s="192">
        <f>1-G9</f>
        <v>0.7658160297713501</v>
      </c>
    </row>
    <row r="11" spans="2:11" ht="15.75" thickBot="1">
      <c r="E11" s="143" t="s">
        <v>240</v>
      </c>
      <c r="F11" s="187">
        <v>322</v>
      </c>
      <c r="G11" s="188">
        <v>319</v>
      </c>
    </row>
    <row r="12" spans="2:11" ht="26.25" thickBot="1">
      <c r="E12" s="143" t="s">
        <v>241</v>
      </c>
      <c r="F12" s="187">
        <v>2.5</v>
      </c>
      <c r="G12" s="188">
        <v>2.34</v>
      </c>
    </row>
    <row r="13" spans="2:11" ht="15.75" thickBot="1">
      <c r="E13" s="143" t="s">
        <v>50</v>
      </c>
      <c r="F13" s="189">
        <v>2477.3000000000002</v>
      </c>
      <c r="G13" s="190">
        <v>2612.6999999999998</v>
      </c>
      <c r="I13" s="1" t="s">
        <v>237</v>
      </c>
    </row>
    <row r="14" spans="2:11" ht="15.75" thickBot="1">
      <c r="E14" s="143" t="s">
        <v>242</v>
      </c>
      <c r="F14" s="187">
        <v>1.2</v>
      </c>
      <c r="G14" s="188">
        <v>1.22</v>
      </c>
    </row>
    <row r="15" spans="2:11" ht="15.75" thickBot="1">
      <c r="I15" s="88"/>
      <c r="J15" s="89" t="s">
        <v>48</v>
      </c>
      <c r="K15" s="89" t="s">
        <v>49</v>
      </c>
    </row>
    <row r="16" spans="2:11" ht="27.75" thickBot="1">
      <c r="I16" s="29" t="s">
        <v>51</v>
      </c>
      <c r="J16" s="90">
        <v>5.81</v>
      </c>
      <c r="K16" s="193">
        <f>((K20*K18)-K21-K23-K24)/K25</f>
        <v>5.58273224043716</v>
      </c>
    </row>
    <row r="17" spans="9:11" ht="27.75" thickBot="1">
      <c r="I17" s="29" t="s">
        <v>52</v>
      </c>
      <c r="J17" s="90">
        <v>30.05</v>
      </c>
      <c r="K17" s="193">
        <f>((K20*K19)-K22)/K26</f>
        <v>32.450996309963102</v>
      </c>
    </row>
    <row r="18" spans="9:11" ht="15.75" thickBot="1">
      <c r="I18" s="29" t="s">
        <v>77</v>
      </c>
      <c r="J18" s="90">
        <v>0.27</v>
      </c>
      <c r="K18" s="90">
        <v>0.27</v>
      </c>
    </row>
    <row r="19" spans="9:11" ht="15.75" thickBot="1">
      <c r="I19" s="29" t="s">
        <v>78</v>
      </c>
      <c r="J19" s="90">
        <v>0.73</v>
      </c>
      <c r="K19" s="90">
        <v>0.73</v>
      </c>
    </row>
    <row r="20" spans="9:11" ht="15.75" thickBot="1">
      <c r="I20" s="29" t="s">
        <v>50</v>
      </c>
      <c r="J20" s="91">
        <v>2477.3000000000002</v>
      </c>
      <c r="K20" s="91">
        <v>2612.8000000000002</v>
      </c>
    </row>
    <row r="21" spans="9:11" ht="15.75" thickBot="1">
      <c r="I21" s="29" t="s">
        <v>53</v>
      </c>
      <c r="J21" s="90">
        <v>54</v>
      </c>
      <c r="K21" s="90">
        <v>55</v>
      </c>
    </row>
    <row r="22" spans="9:11" ht="15.75" thickBot="1">
      <c r="I22" s="29" t="s">
        <v>54</v>
      </c>
      <c r="J22" s="90">
        <v>147</v>
      </c>
      <c r="K22" s="194">
        <v>148.5</v>
      </c>
    </row>
    <row r="23" spans="9:11" ht="15.75" thickBot="1">
      <c r="I23" s="29" t="s">
        <v>55</v>
      </c>
      <c r="J23" s="90">
        <v>160</v>
      </c>
      <c r="K23" s="90">
        <v>207.3</v>
      </c>
    </row>
    <row r="24" spans="9:11" ht="15.75" thickBot="1">
      <c r="I24" s="29" t="s">
        <v>56</v>
      </c>
      <c r="J24" s="90">
        <v>31</v>
      </c>
      <c r="K24" s="90">
        <v>34.5</v>
      </c>
    </row>
    <row r="25" spans="9:11" ht="15.75" thickBot="1">
      <c r="I25" s="29" t="s">
        <v>79</v>
      </c>
      <c r="J25" s="90">
        <v>73</v>
      </c>
      <c r="K25" s="90">
        <v>73.2</v>
      </c>
    </row>
    <row r="26" spans="9:11" ht="15.75" thickBot="1">
      <c r="I26" s="29" t="s">
        <v>80</v>
      </c>
      <c r="J26" s="90">
        <v>55.3</v>
      </c>
      <c r="K26" s="90">
        <v>54.2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5"/>
  <sheetViews>
    <sheetView workbookViewId="0">
      <selection activeCell="B11" sqref="B11"/>
    </sheetView>
  </sheetViews>
  <sheetFormatPr defaultRowHeight="15"/>
  <cols>
    <col min="2" max="2" width="34" customWidth="1"/>
    <col min="5" max="5" width="23.5703125" customWidth="1"/>
    <col min="8" max="8" width="21.5703125" bestFit="1" customWidth="1"/>
  </cols>
  <sheetData>
    <row r="2" spans="2:11">
      <c r="B2" s="1" t="s">
        <v>243</v>
      </c>
    </row>
    <row r="3" spans="2:11" ht="15.75" thickBot="1"/>
    <row r="4" spans="2:11" ht="26.25" thickBot="1">
      <c r="B4" s="182" t="s">
        <v>245</v>
      </c>
      <c r="C4" s="183" t="s">
        <v>246</v>
      </c>
    </row>
    <row r="5" spans="2:11" ht="26.25" thickBot="1">
      <c r="B5" s="143" t="s">
        <v>233</v>
      </c>
      <c r="C5" s="124" t="s">
        <v>247</v>
      </c>
    </row>
    <row r="6" spans="2:11" ht="26.25" thickBot="1">
      <c r="B6" s="143" t="s">
        <v>235</v>
      </c>
      <c r="C6" s="124" t="s">
        <v>248</v>
      </c>
      <c r="E6" s="1" t="s">
        <v>244</v>
      </c>
    </row>
    <row r="7" spans="2:11" ht="15.75" thickBot="1"/>
    <row r="8" spans="2:11" ht="26.25" thickBot="1">
      <c r="E8" s="182" t="s">
        <v>250</v>
      </c>
      <c r="F8" s="183" t="s">
        <v>246</v>
      </c>
    </row>
    <row r="9" spans="2:11" ht="26.25" thickBot="1">
      <c r="E9" s="143" t="s">
        <v>251</v>
      </c>
      <c r="F9" s="124" t="s">
        <v>252</v>
      </c>
      <c r="H9" s="1" t="s">
        <v>249</v>
      </c>
    </row>
    <row r="10" spans="2:11" ht="15.75" thickBot="1"/>
    <row r="11" spans="2:11" ht="15.75" thickBot="1">
      <c r="H11" s="195" t="s">
        <v>253</v>
      </c>
      <c r="I11" s="196" t="s">
        <v>254</v>
      </c>
      <c r="J11" s="196" t="s">
        <v>255</v>
      </c>
      <c r="K11" s="196" t="s">
        <v>256</v>
      </c>
    </row>
    <row r="12" spans="2:11">
      <c r="H12" s="450" t="s">
        <v>257</v>
      </c>
      <c r="I12" s="197" t="s">
        <v>258</v>
      </c>
      <c r="J12" s="198">
        <v>21.5</v>
      </c>
      <c r="K12" s="198">
        <v>-3.45</v>
      </c>
    </row>
    <row r="13" spans="2:11" ht="15.75" thickBot="1">
      <c r="H13" s="451"/>
      <c r="I13" s="199" t="s">
        <v>259</v>
      </c>
      <c r="J13" s="200">
        <v>21.5</v>
      </c>
      <c r="K13" s="200">
        <v>-3.45</v>
      </c>
    </row>
    <row r="14" spans="2:11" ht="15.75" thickBot="1">
      <c r="H14" s="201" t="s">
        <v>260</v>
      </c>
      <c r="I14" s="199" t="s">
        <v>261</v>
      </c>
      <c r="J14" s="200">
        <v>0</v>
      </c>
      <c r="K14" s="200">
        <v>-366</v>
      </c>
    </row>
    <row r="15" spans="2:11" ht="15.75" thickBot="1">
      <c r="H15" s="201" t="s">
        <v>262</v>
      </c>
      <c r="I15" s="199" t="s">
        <v>263</v>
      </c>
      <c r="J15" s="200">
        <v>0</v>
      </c>
      <c r="K15" s="200">
        <v>-910</v>
      </c>
    </row>
    <row r="16" spans="2:11">
      <c r="H16" s="450" t="s">
        <v>264</v>
      </c>
      <c r="I16" s="197" t="s">
        <v>265</v>
      </c>
      <c r="J16" s="198">
        <v>331.8</v>
      </c>
      <c r="K16" s="198">
        <v>-6</v>
      </c>
    </row>
    <row r="17" spans="8:11" ht="15.75" thickBot="1">
      <c r="H17" s="451"/>
      <c r="I17" s="199" t="s">
        <v>266</v>
      </c>
      <c r="J17" s="200">
        <v>179.8</v>
      </c>
      <c r="K17" s="200">
        <v>-3</v>
      </c>
    </row>
    <row r="18" spans="8:11">
      <c r="H18" s="452" t="s">
        <v>267</v>
      </c>
      <c r="I18" s="197" t="s">
        <v>268</v>
      </c>
      <c r="J18" s="198">
        <v>14.25</v>
      </c>
      <c r="K18" s="198">
        <v>14.25</v>
      </c>
    </row>
    <row r="19" spans="8:11" ht="15.75" thickBot="1">
      <c r="H19" s="451"/>
      <c r="I19" s="199" t="s">
        <v>269</v>
      </c>
      <c r="J19" s="200">
        <v>14.25</v>
      </c>
      <c r="K19" s="200">
        <v>14.25</v>
      </c>
    </row>
    <row r="20" spans="8:11" ht="15.75" thickBot="1">
      <c r="H20" s="199" t="s">
        <v>270</v>
      </c>
      <c r="I20" s="202" t="s">
        <v>271</v>
      </c>
      <c r="J20" s="200">
        <v>76</v>
      </c>
      <c r="K20" s="200">
        <v>-150</v>
      </c>
    </row>
    <row r="21" spans="8:11" ht="15.75" thickBot="1">
      <c r="H21" s="199" t="s">
        <v>272</v>
      </c>
      <c r="I21" s="202" t="s">
        <v>273</v>
      </c>
      <c r="J21" s="200">
        <v>3319</v>
      </c>
      <c r="K21" s="200">
        <v>27</v>
      </c>
    </row>
    <row r="22" spans="8:11" ht="15.75" thickBot="1">
      <c r="H22" s="199" t="s">
        <v>274</v>
      </c>
      <c r="I22" s="202" t="s">
        <v>275</v>
      </c>
      <c r="J22" s="200">
        <v>0</v>
      </c>
      <c r="K22" s="200">
        <v>-12</v>
      </c>
    </row>
    <row r="23" spans="8:11" ht="15.75" thickBot="1">
      <c r="H23" s="199" t="s">
        <v>276</v>
      </c>
      <c r="I23" s="202" t="s">
        <v>277</v>
      </c>
      <c r="J23" s="200">
        <v>0</v>
      </c>
      <c r="K23" s="200">
        <v>-77</v>
      </c>
    </row>
    <row r="24" spans="8:11" ht="15.75" thickBot="1">
      <c r="H24" s="199" t="s">
        <v>278</v>
      </c>
      <c r="I24" s="202" t="s">
        <v>279</v>
      </c>
      <c r="J24" s="200">
        <v>0</v>
      </c>
      <c r="K24" s="200">
        <v>-108</v>
      </c>
    </row>
    <row r="25" spans="8:11" ht="15.75" thickBot="1">
      <c r="H25" s="199" t="s">
        <v>280</v>
      </c>
      <c r="I25" s="202" t="s">
        <v>281</v>
      </c>
      <c r="J25" s="200">
        <v>94</v>
      </c>
      <c r="K25" s="200">
        <v>-4.5</v>
      </c>
    </row>
  </sheetData>
  <mergeCells count="3">
    <mergeCell ref="H12:H13"/>
    <mergeCell ref="H16:H17"/>
    <mergeCell ref="H18:H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65" zoomScaleNormal="65" workbookViewId="0">
      <pane ySplit="5" topLeftCell="A19" activePane="bottomLeft" state="frozen"/>
      <selection activeCell="A3" sqref="A3:L46"/>
      <selection pane="bottomLeft" activeCell="A3" sqref="A3:D3"/>
    </sheetView>
  </sheetViews>
  <sheetFormatPr defaultRowHeight="15"/>
  <cols>
    <col min="1" max="1" width="77.7109375" customWidth="1"/>
    <col min="2" max="2" width="4.28515625" bestFit="1" customWidth="1"/>
    <col min="3" max="3" width="11.85546875" bestFit="1" customWidth="1"/>
    <col min="4" max="4" width="13.5703125" bestFit="1" customWidth="1"/>
    <col min="5" max="5" width="14.85546875" bestFit="1" customWidth="1"/>
    <col min="6" max="8" width="11.140625" bestFit="1" customWidth="1"/>
    <col min="9" max="9" width="71.5703125" customWidth="1"/>
  </cols>
  <sheetData>
    <row r="1" spans="1:12">
      <c r="A1" t="s">
        <v>431</v>
      </c>
    </row>
    <row r="3" spans="1:12" ht="26.25">
      <c r="A3" s="455" t="s">
        <v>282</v>
      </c>
      <c r="B3" s="455"/>
      <c r="C3" s="455"/>
      <c r="D3" s="455"/>
      <c r="E3" s="203" t="s">
        <v>283</v>
      </c>
      <c r="F3" s="453">
        <v>41842</v>
      </c>
      <c r="G3" s="453"/>
      <c r="H3" s="453"/>
      <c r="I3" s="204"/>
    </row>
    <row r="4" spans="1:12" ht="31.5">
      <c r="A4" s="205" t="s">
        <v>284</v>
      </c>
      <c r="B4" s="205"/>
      <c r="C4" s="206" t="s">
        <v>285</v>
      </c>
      <c r="D4" s="206" t="s">
        <v>286</v>
      </c>
      <c r="E4" s="205" t="s">
        <v>287</v>
      </c>
      <c r="F4" s="207" t="s">
        <v>288</v>
      </c>
      <c r="G4" s="207" t="s">
        <v>289</v>
      </c>
      <c r="H4" s="207" t="s">
        <v>290</v>
      </c>
      <c r="I4" s="454" t="s">
        <v>291</v>
      </c>
    </row>
    <row r="5" spans="1:12" ht="15.75">
      <c r="A5" s="205" t="s">
        <v>292</v>
      </c>
      <c r="B5" s="206"/>
      <c r="C5" s="206"/>
      <c r="D5" s="206"/>
      <c r="E5" s="206"/>
      <c r="F5" s="208" t="s">
        <v>293</v>
      </c>
      <c r="G5" s="209" t="s">
        <v>48</v>
      </c>
      <c r="H5" s="209" t="s">
        <v>49</v>
      </c>
      <c r="I5" s="454"/>
    </row>
    <row r="6" spans="1:12" ht="15.75">
      <c r="A6" s="210" t="s">
        <v>294</v>
      </c>
      <c r="B6" s="211"/>
      <c r="C6" s="212"/>
      <c r="D6" s="211"/>
      <c r="E6" s="211"/>
      <c r="F6" s="213">
        <v>251.73333333333301</v>
      </c>
      <c r="G6" s="214"/>
      <c r="H6" s="215"/>
      <c r="I6" s="216" t="s">
        <v>295</v>
      </c>
    </row>
    <row r="7" spans="1:12" ht="15.75">
      <c r="A7" s="217" t="s">
        <v>296</v>
      </c>
      <c r="B7" s="218"/>
      <c r="C7" s="219" t="s">
        <v>297</v>
      </c>
      <c r="D7" s="220" t="s">
        <v>298</v>
      </c>
      <c r="E7" s="220"/>
      <c r="F7" s="221">
        <v>1.1666890673736021</v>
      </c>
      <c r="G7" s="221"/>
      <c r="H7" s="221"/>
      <c r="I7" s="216" t="s">
        <v>299</v>
      </c>
    </row>
    <row r="8" spans="1:12" ht="15.75">
      <c r="A8" s="210" t="s">
        <v>300</v>
      </c>
      <c r="B8" s="211"/>
      <c r="C8" s="222" t="s">
        <v>301</v>
      </c>
      <c r="D8" s="220" t="s">
        <v>298</v>
      </c>
      <c r="E8" s="211"/>
      <c r="F8" s="223">
        <v>5.0000000000000001E-3</v>
      </c>
      <c r="G8" s="223">
        <v>5.0000000000000001E-3</v>
      </c>
      <c r="H8" s="223">
        <v>5.0000000000000001E-3</v>
      </c>
      <c r="I8" s="216" t="s">
        <v>302</v>
      </c>
    </row>
    <row r="9" spans="1:12" ht="15.75">
      <c r="A9" s="217" t="s">
        <v>303</v>
      </c>
      <c r="B9" s="220" t="s">
        <v>304</v>
      </c>
      <c r="C9" s="219" t="s">
        <v>305</v>
      </c>
      <c r="D9" s="220" t="s">
        <v>298</v>
      </c>
      <c r="E9" s="220" t="s">
        <v>306</v>
      </c>
      <c r="F9" s="224">
        <f>'[3]2.BR'!P$13</f>
        <v>1342.2809999999999</v>
      </c>
      <c r="G9" s="224">
        <f>'[3]2.BR'!Q$13</f>
        <v>1443.829</v>
      </c>
      <c r="H9" s="224">
        <f>'[3]2.BR'!R$13</f>
        <v>1475.5930000000001</v>
      </c>
      <c r="I9" s="216" t="s">
        <v>307</v>
      </c>
      <c r="L9">
        <f>H9/G9</f>
        <v>1.0219998351605351</v>
      </c>
    </row>
    <row r="10" spans="1:12" ht="15.75">
      <c r="A10" s="217" t="s">
        <v>308</v>
      </c>
      <c r="B10" s="220" t="s">
        <v>309</v>
      </c>
      <c r="C10" s="219" t="s">
        <v>310</v>
      </c>
      <c r="D10" s="220" t="s">
        <v>298</v>
      </c>
      <c r="E10" s="220" t="s">
        <v>306</v>
      </c>
      <c r="F10" s="225"/>
      <c r="G10" s="226">
        <f>'[3]2.BR'!Q$18</f>
        <v>-5.5</v>
      </c>
      <c r="H10" s="226">
        <f>'[3]2.BR'!R$18</f>
        <v>-100</v>
      </c>
      <c r="I10" s="216" t="s">
        <v>311</v>
      </c>
    </row>
    <row r="11" spans="1:12" ht="15.75">
      <c r="A11" s="217" t="s">
        <v>312</v>
      </c>
      <c r="B11" s="218" t="s">
        <v>313</v>
      </c>
      <c r="C11" s="219" t="s">
        <v>314</v>
      </c>
      <c r="D11" s="220" t="s">
        <v>298</v>
      </c>
      <c r="E11" s="220" t="s">
        <v>306</v>
      </c>
      <c r="F11" s="227"/>
      <c r="G11" s="226">
        <f>'[3]2.BR'!Q$29</f>
        <v>-0.49420577893597345</v>
      </c>
      <c r="H11" s="226">
        <f>'[3]2.BR'!R$29</f>
        <v>4.7185352974950332</v>
      </c>
      <c r="I11" s="216" t="s">
        <v>315</v>
      </c>
    </row>
    <row r="12" spans="1:12" ht="15.75">
      <c r="A12" s="217" t="s">
        <v>316</v>
      </c>
      <c r="B12" s="218"/>
      <c r="C12" s="219" t="s">
        <v>317</v>
      </c>
      <c r="D12" s="220" t="s">
        <v>298</v>
      </c>
      <c r="E12" s="220" t="s">
        <v>306</v>
      </c>
      <c r="F12" s="228">
        <v>3.1E-2</v>
      </c>
      <c r="G12" s="228">
        <v>3.1E-2</v>
      </c>
      <c r="H12" s="228">
        <v>2.7E-2</v>
      </c>
      <c r="I12" s="216" t="s">
        <v>318</v>
      </c>
    </row>
    <row r="13" spans="1:12" ht="15.75">
      <c r="A13" s="217" t="s">
        <v>319</v>
      </c>
      <c r="B13" s="218"/>
      <c r="C13" s="219" t="s">
        <v>320</v>
      </c>
      <c r="D13" s="220" t="s">
        <v>298</v>
      </c>
      <c r="E13" s="220" t="s">
        <v>306</v>
      </c>
      <c r="F13" s="228">
        <v>2.7E-2</v>
      </c>
      <c r="G13" s="228">
        <v>3.1E-2</v>
      </c>
      <c r="H13" s="228">
        <v>2.9000000000000001E-2</v>
      </c>
      <c r="I13" s="216" t="s">
        <v>318</v>
      </c>
    </row>
    <row r="14" spans="1:12" ht="15.75">
      <c r="A14" s="217" t="s">
        <v>321</v>
      </c>
      <c r="B14" s="218"/>
      <c r="C14" s="219" t="s">
        <v>322</v>
      </c>
      <c r="D14" s="220" t="s">
        <v>298</v>
      </c>
      <c r="E14" s="220" t="s">
        <v>306</v>
      </c>
      <c r="F14" s="228">
        <v>2.5000000000000001E-2</v>
      </c>
      <c r="G14" s="228">
        <v>0.03</v>
      </c>
      <c r="H14" s="228">
        <v>3.2000000000000001E-2</v>
      </c>
      <c r="I14" s="216" t="s">
        <v>318</v>
      </c>
    </row>
    <row r="15" spans="1:12" ht="15.75">
      <c r="A15" s="217" t="s">
        <v>323</v>
      </c>
      <c r="B15" s="218" t="s">
        <v>324</v>
      </c>
      <c r="C15" s="219" t="s">
        <v>325</v>
      </c>
      <c r="D15" s="220" t="s">
        <v>298</v>
      </c>
      <c r="E15" s="220" t="s">
        <v>306</v>
      </c>
      <c r="F15" s="221">
        <v>1.163</v>
      </c>
      <c r="G15" s="221">
        <v>1.2051000000000001</v>
      </c>
      <c r="H15" s="221">
        <v>1.2343999999999999</v>
      </c>
      <c r="I15" s="216" t="s">
        <v>326</v>
      </c>
      <c r="L15">
        <f>H15/G15</f>
        <v>1.0243133349929465</v>
      </c>
    </row>
    <row r="16" spans="1:12" ht="15.75">
      <c r="A16" s="229" t="s">
        <v>327</v>
      </c>
      <c r="B16" s="230" t="s">
        <v>328</v>
      </c>
      <c r="C16" s="230" t="s">
        <v>329</v>
      </c>
      <c r="D16" s="230" t="s">
        <v>298</v>
      </c>
      <c r="E16" s="230" t="s">
        <v>306</v>
      </c>
      <c r="F16" s="231">
        <f t="shared" ref="F16:H16" si="0">SUM(F9:F11)*F15</f>
        <v>1561.072803</v>
      </c>
      <c r="G16" s="231">
        <f t="shared" si="0"/>
        <v>1732.7347105158042</v>
      </c>
      <c r="H16" s="231">
        <f t="shared" si="0"/>
        <v>1703.8565591712279</v>
      </c>
      <c r="I16" s="232"/>
    </row>
    <row r="17" spans="1:12" ht="15.75">
      <c r="A17" s="233" t="s">
        <v>330</v>
      </c>
      <c r="B17" s="218" t="s">
        <v>331</v>
      </c>
      <c r="C17" s="218" t="s">
        <v>332</v>
      </c>
      <c r="D17" s="218" t="s">
        <v>333</v>
      </c>
      <c r="E17" s="218" t="s">
        <v>306</v>
      </c>
      <c r="F17" s="227"/>
      <c r="G17" s="227"/>
      <c r="H17" s="226">
        <f>'[3]2.PT'!R$16</f>
        <v>1.2434203947268254</v>
      </c>
      <c r="I17" s="216" t="s">
        <v>315</v>
      </c>
    </row>
    <row r="18" spans="1:12" ht="15.75">
      <c r="A18" s="233" t="s">
        <v>334</v>
      </c>
      <c r="B18" s="218" t="s">
        <v>335</v>
      </c>
      <c r="C18" s="218" t="s">
        <v>336</v>
      </c>
      <c r="D18" s="218" t="s">
        <v>333</v>
      </c>
      <c r="E18" s="218" t="s">
        <v>306</v>
      </c>
      <c r="F18" s="227"/>
      <c r="G18" s="226">
        <f>'[3]2.PT'!Q$23</f>
        <v>0.14395339862662926</v>
      </c>
      <c r="H18" s="226">
        <f>'[3]2.PT'!R$23</f>
        <v>1.2415646242496929E-2</v>
      </c>
      <c r="I18" s="216" t="s">
        <v>315</v>
      </c>
    </row>
    <row r="19" spans="1:12" ht="15.75">
      <c r="A19" s="233" t="s">
        <v>337</v>
      </c>
      <c r="B19" s="218" t="s">
        <v>338</v>
      </c>
      <c r="C19" s="218" t="s">
        <v>339</v>
      </c>
      <c r="D19" s="218" t="s">
        <v>333</v>
      </c>
      <c r="E19" s="218" t="s">
        <v>340</v>
      </c>
      <c r="F19" s="227"/>
      <c r="G19" s="227"/>
      <c r="H19" s="226">
        <f>'[3]2.PT'!R$20</f>
        <v>2.033520231158092</v>
      </c>
      <c r="I19" s="216" t="s">
        <v>315</v>
      </c>
    </row>
    <row r="20" spans="1:12" ht="15.75">
      <c r="A20" s="234" t="s">
        <v>341</v>
      </c>
      <c r="B20" s="218" t="s">
        <v>342</v>
      </c>
      <c r="C20" s="218" t="s">
        <v>343</v>
      </c>
      <c r="D20" s="218" t="s">
        <v>333</v>
      </c>
      <c r="E20" s="218" t="s">
        <v>340</v>
      </c>
      <c r="F20" s="227"/>
      <c r="G20" s="227"/>
      <c r="H20" s="226">
        <f>'[3]2.PT'!R$26</f>
        <v>3.8464256453252252</v>
      </c>
      <c r="I20" s="216" t="s">
        <v>315</v>
      </c>
    </row>
    <row r="21" spans="1:12" ht="15.75">
      <c r="A21" s="234" t="s">
        <v>344</v>
      </c>
      <c r="B21" s="218" t="s">
        <v>345</v>
      </c>
      <c r="C21" s="218" t="s">
        <v>346</v>
      </c>
      <c r="D21" s="218" t="s">
        <v>333</v>
      </c>
      <c r="E21" s="218" t="s">
        <v>340</v>
      </c>
      <c r="F21" s="226">
        <f>'[3]2.PT'!P$32</f>
        <v>2.5662115399999998</v>
      </c>
      <c r="G21" s="226">
        <f>'[3]2.PT'!Q$32</f>
        <v>0</v>
      </c>
      <c r="H21" s="226">
        <f>'[3]2.PT'!R$32</f>
        <v>0</v>
      </c>
      <c r="I21" s="216" t="s">
        <v>347</v>
      </c>
    </row>
    <row r="22" spans="1:12" ht="15.75">
      <c r="A22" s="235" t="s">
        <v>348</v>
      </c>
      <c r="B22" s="236" t="s">
        <v>349</v>
      </c>
      <c r="C22" s="236" t="s">
        <v>350</v>
      </c>
      <c r="D22" s="236" t="s">
        <v>333</v>
      </c>
      <c r="E22" s="236" t="s">
        <v>340</v>
      </c>
      <c r="F22" s="237">
        <f>'[3]2.PT'!P$46</f>
        <v>271.27374789999999</v>
      </c>
      <c r="G22" s="237">
        <f>'[3]2.PT'!Q$46</f>
        <v>312.179148</v>
      </c>
      <c r="H22" s="227">
        <f>' Appendix B SPT'!H29</f>
        <v>333.16259532116084</v>
      </c>
      <c r="I22" s="232" t="s">
        <v>351</v>
      </c>
    </row>
    <row r="23" spans="1:12" ht="15.75">
      <c r="A23" s="235" t="s">
        <v>352</v>
      </c>
      <c r="B23" s="236" t="s">
        <v>353</v>
      </c>
      <c r="C23" s="236" t="s">
        <v>354</v>
      </c>
      <c r="D23" s="236" t="s">
        <v>333</v>
      </c>
      <c r="E23" s="236" t="s">
        <v>340</v>
      </c>
      <c r="F23" s="237">
        <f>'[3]2.PT'!P$50</f>
        <v>172.45986191999998</v>
      </c>
      <c r="G23" s="237">
        <f>'[3]2.PT'!Q$50</f>
        <v>213.95951766583201</v>
      </c>
      <c r="H23" s="227">
        <f>' Appendix B SHETL'!H30</f>
        <v>226.15853493808987</v>
      </c>
      <c r="I23" s="232" t="s">
        <v>355</v>
      </c>
    </row>
    <row r="24" spans="1:12" ht="15.75">
      <c r="A24" s="235" t="s">
        <v>356</v>
      </c>
      <c r="B24" s="236" t="s">
        <v>357</v>
      </c>
      <c r="C24" s="236" t="s">
        <v>358</v>
      </c>
      <c r="D24" s="236" t="s">
        <v>333</v>
      </c>
      <c r="E24" s="236" t="s">
        <v>340</v>
      </c>
      <c r="F24" s="237">
        <f>'[3]2.PT'!P$54</f>
        <v>105.42911884999999</v>
      </c>
      <c r="G24" s="237">
        <f>'[3]2.PT'!Q$54</f>
        <v>218.38037349491276</v>
      </c>
      <c r="H24" s="227">
        <f>'Appendix B OFTO'!G17</f>
        <v>277.33069114419794</v>
      </c>
      <c r="I24" s="232" t="s">
        <v>359</v>
      </c>
    </row>
    <row r="25" spans="1:12" ht="15.75">
      <c r="A25" s="234" t="s">
        <v>360</v>
      </c>
      <c r="B25" s="218" t="s">
        <v>361</v>
      </c>
      <c r="C25" s="218" t="s">
        <v>362</v>
      </c>
      <c r="D25" s="218" t="s">
        <v>333</v>
      </c>
      <c r="E25" s="218" t="s">
        <v>340</v>
      </c>
      <c r="F25" s="226">
        <f>'[3]2.PT'!P$68</f>
        <v>0.58614454000000005</v>
      </c>
      <c r="G25" s="226">
        <f>'[3]2.PT'!Q$68</f>
        <v>0.43733608355648018</v>
      </c>
      <c r="H25" s="226">
        <f>'[3]2.PT'!R$68</f>
        <v>0.44798914231471693</v>
      </c>
      <c r="I25" s="216" t="s">
        <v>315</v>
      </c>
    </row>
    <row r="26" spans="1:12" ht="15.75">
      <c r="A26" s="238" t="s">
        <v>363</v>
      </c>
      <c r="B26" s="230" t="s">
        <v>364</v>
      </c>
      <c r="C26" s="230" t="s">
        <v>365</v>
      </c>
      <c r="D26" s="230" t="s">
        <v>333</v>
      </c>
      <c r="E26" s="230" t="s">
        <v>306</v>
      </c>
      <c r="F26" s="231">
        <f t="shared" ref="F26:H26" si="1">SUM(F17:F25)</f>
        <v>552.31508474999987</v>
      </c>
      <c r="G26" s="231">
        <f t="shared" si="1"/>
        <v>745.10032864292793</v>
      </c>
      <c r="H26" s="231">
        <f t="shared" si="1"/>
        <v>844.23559246321599</v>
      </c>
      <c r="I26" s="232"/>
    </row>
    <row r="27" spans="1:12" ht="15.75">
      <c r="A27" s="233" t="s">
        <v>366</v>
      </c>
      <c r="B27" s="218" t="s">
        <v>367</v>
      </c>
      <c r="C27" s="218" t="s">
        <v>368</v>
      </c>
      <c r="D27" s="218" t="s">
        <v>369</v>
      </c>
      <c r="E27" s="218" t="s">
        <v>306</v>
      </c>
      <c r="F27" s="226">
        <f>'[3]2.OIP'!P$16</f>
        <v>12.431056749367089</v>
      </c>
      <c r="G27" s="227"/>
      <c r="H27" s="226">
        <f>'[3]2.OIP'!R$16</f>
        <v>2.3764787226060062</v>
      </c>
      <c r="I27" s="216" t="s">
        <v>370</v>
      </c>
    </row>
    <row r="28" spans="1:12" ht="15.75">
      <c r="A28" s="233" t="s">
        <v>371</v>
      </c>
      <c r="B28" s="218" t="s">
        <v>372</v>
      </c>
      <c r="C28" s="218" t="s">
        <v>373</v>
      </c>
      <c r="D28" s="218" t="s">
        <v>374</v>
      </c>
      <c r="E28" s="218" t="s">
        <v>306</v>
      </c>
      <c r="F28" s="227"/>
      <c r="G28" s="227"/>
      <c r="H28" s="226">
        <f>'[3]2.OIP'!R$19</f>
        <v>6.153476518398513</v>
      </c>
      <c r="I28" s="216" t="s">
        <v>370</v>
      </c>
      <c r="K28" s="254"/>
      <c r="L28" s="254"/>
    </row>
    <row r="29" spans="1:12" ht="15.75">
      <c r="A29" s="233" t="s">
        <v>375</v>
      </c>
      <c r="B29" s="218" t="s">
        <v>376</v>
      </c>
      <c r="C29" s="218" t="s">
        <v>377</v>
      </c>
      <c r="D29" s="218" t="s">
        <v>378</v>
      </c>
      <c r="E29" s="218" t="s">
        <v>306</v>
      </c>
      <c r="F29" s="227"/>
      <c r="G29" s="227"/>
      <c r="H29" s="226">
        <f>'[3]2.OIP'!R$25</f>
        <v>2.9787567793713867</v>
      </c>
      <c r="I29" s="216" t="s">
        <v>370</v>
      </c>
      <c r="L29" s="253"/>
    </row>
    <row r="30" spans="1:12" ht="15.75">
      <c r="A30" s="233" t="s">
        <v>379</v>
      </c>
      <c r="B30" s="218" t="s">
        <v>380</v>
      </c>
      <c r="C30" s="218" t="s">
        <v>381</v>
      </c>
      <c r="D30" s="218" t="s">
        <v>382</v>
      </c>
      <c r="E30" s="218" t="s">
        <v>306</v>
      </c>
      <c r="F30" s="227"/>
      <c r="G30" s="227"/>
      <c r="H30" s="226">
        <f>'[3]2.OIP'!R$32</f>
        <v>0</v>
      </c>
      <c r="I30" s="216" t="s">
        <v>383</v>
      </c>
    </row>
    <row r="31" spans="1:12" ht="15.75">
      <c r="A31" s="238" t="s">
        <v>384</v>
      </c>
      <c r="B31" s="230" t="s">
        <v>385</v>
      </c>
      <c r="C31" s="230" t="s">
        <v>386</v>
      </c>
      <c r="D31" s="230" t="s">
        <v>298</v>
      </c>
      <c r="E31" s="230" t="s">
        <v>306</v>
      </c>
      <c r="F31" s="231">
        <f t="shared" ref="F31:H31" si="2">SUM(F27:F30)</f>
        <v>12.431056749367089</v>
      </c>
      <c r="G31" s="231">
        <f t="shared" si="2"/>
        <v>0</v>
      </c>
      <c r="H31" s="231">
        <f t="shared" si="2"/>
        <v>11.508712020375906</v>
      </c>
      <c r="I31" s="232"/>
    </row>
    <row r="32" spans="1:12" ht="15.75">
      <c r="A32" s="239" t="s">
        <v>387</v>
      </c>
      <c r="B32" s="220" t="s">
        <v>239</v>
      </c>
      <c r="C32" s="220" t="s">
        <v>388</v>
      </c>
      <c r="D32" s="220" t="s">
        <v>389</v>
      </c>
      <c r="E32" s="220" t="s">
        <v>306</v>
      </c>
      <c r="F32" s="237">
        <f>'[3]1.TO'!P$32</f>
        <v>6.1096035060000053</v>
      </c>
      <c r="G32" s="237">
        <f>'[3]1.TO'!Q$32</f>
        <v>10.915977512381877</v>
      </c>
      <c r="H32" s="237">
        <f>'[3]1.TO'!R$32</f>
        <v>10.734296322778736</v>
      </c>
      <c r="I32" s="216" t="s">
        <v>370</v>
      </c>
    </row>
    <row r="33" spans="1:9" ht="15.75">
      <c r="A33" s="239" t="s">
        <v>212</v>
      </c>
      <c r="B33" s="220" t="s">
        <v>390</v>
      </c>
      <c r="C33" s="220" t="s">
        <v>391</v>
      </c>
      <c r="D33" s="220" t="s">
        <v>392</v>
      </c>
      <c r="E33" s="220" t="s">
        <v>340</v>
      </c>
      <c r="F33" s="237">
        <f>'[3]1.TO'!P$36</f>
        <v>0</v>
      </c>
      <c r="G33" s="237">
        <f>'[3]1.TO'!Q$36</f>
        <v>17.849214</v>
      </c>
      <c r="H33" s="237">
        <f>'[3]1.TO'!R$36</f>
        <v>16.664400000000001</v>
      </c>
      <c r="I33" s="240" t="s">
        <v>393</v>
      </c>
    </row>
    <row r="34" spans="1:9" ht="15.75">
      <c r="A34" s="241" t="s">
        <v>394</v>
      </c>
      <c r="B34" s="220" t="s">
        <v>395</v>
      </c>
      <c r="C34" s="220" t="s">
        <v>381</v>
      </c>
      <c r="D34" s="220" t="s">
        <v>382</v>
      </c>
      <c r="E34" s="220" t="s">
        <v>306</v>
      </c>
      <c r="F34" s="227"/>
      <c r="G34" s="227"/>
      <c r="H34" s="237">
        <v>0</v>
      </c>
      <c r="I34" s="240" t="s">
        <v>396</v>
      </c>
    </row>
    <row r="35" spans="1:9" ht="15.75">
      <c r="A35" s="239" t="s">
        <v>397</v>
      </c>
      <c r="B35" s="220" t="s">
        <v>238</v>
      </c>
      <c r="C35" s="220" t="s">
        <v>398</v>
      </c>
      <c r="D35" s="220" t="s">
        <v>399</v>
      </c>
      <c r="E35" s="220" t="s">
        <v>306</v>
      </c>
      <c r="F35" s="237">
        <f>'[3]1.TO'!P$42</f>
        <v>15.992450216000002</v>
      </c>
      <c r="G35" s="237">
        <f>'[3]1.TO'!Q$42</f>
        <v>15.997326508799999</v>
      </c>
      <c r="H35" s="237">
        <f>'[3]1.TO'!R$42</f>
        <v>15.798167206399999</v>
      </c>
      <c r="I35" s="216" t="s">
        <v>315</v>
      </c>
    </row>
    <row r="36" spans="1:9" ht="15.75">
      <c r="A36" s="239" t="s">
        <v>400</v>
      </c>
      <c r="B36" s="220" t="s">
        <v>401</v>
      </c>
      <c r="C36" s="220" t="s">
        <v>402</v>
      </c>
      <c r="D36" s="220" t="s">
        <v>298</v>
      </c>
      <c r="E36" s="220" t="s">
        <v>340</v>
      </c>
      <c r="F36" s="237">
        <f>'[3]1.TO'!P$47</f>
        <v>-1.5721460552370914</v>
      </c>
      <c r="G36" s="237">
        <f>'[3]1.TO'!Q$47</f>
        <v>3.3882984233646098</v>
      </c>
      <c r="H36" s="237">
        <f>'[3]1.TO'!R$47</f>
        <v>0</v>
      </c>
      <c r="I36" s="240" t="s">
        <v>315</v>
      </c>
    </row>
    <row r="37" spans="1:9" ht="15.75">
      <c r="A37" s="239" t="s">
        <v>403</v>
      </c>
      <c r="B37" s="220" t="s">
        <v>404</v>
      </c>
      <c r="C37" s="220" t="s">
        <v>405</v>
      </c>
      <c r="D37" s="220" t="s">
        <v>298</v>
      </c>
      <c r="E37" s="220" t="s">
        <v>340</v>
      </c>
      <c r="F37" s="237">
        <f>'[3]1.TO'!P$59</f>
        <v>-0.38250000000000001</v>
      </c>
      <c r="G37" s="237">
        <f>'[3]1.TO'!Q$59</f>
        <v>-1.3362975400000001</v>
      </c>
      <c r="H37" s="237">
        <f>'[3]1.TO'!R$59</f>
        <v>0</v>
      </c>
      <c r="I37" s="240" t="s">
        <v>315</v>
      </c>
    </row>
    <row r="38" spans="1:9" ht="15.75">
      <c r="A38" s="242" t="s">
        <v>406</v>
      </c>
      <c r="B38" s="220" t="s">
        <v>407</v>
      </c>
      <c r="C38" s="220" t="s">
        <v>408</v>
      </c>
      <c r="D38" s="220" t="s">
        <v>298</v>
      </c>
      <c r="E38" s="220" t="s">
        <v>306</v>
      </c>
      <c r="F38" s="237">
        <f>-'[3]1.TO'!P$75</f>
        <v>-2.6897980800000174</v>
      </c>
      <c r="G38" s="227"/>
      <c r="H38" s="237">
        <f>-'[3]1.TO'!R$75</f>
        <v>56.430143713915285</v>
      </c>
      <c r="I38" s="240" t="s">
        <v>409</v>
      </c>
    </row>
    <row r="39" spans="1:9" ht="15.75">
      <c r="A39" s="243" t="s">
        <v>410</v>
      </c>
      <c r="B39" s="244" t="s">
        <v>411</v>
      </c>
      <c r="C39" s="230" t="s">
        <v>412</v>
      </c>
      <c r="D39" s="245"/>
      <c r="E39" s="230" t="s">
        <v>306</v>
      </c>
      <c r="F39" s="231">
        <f t="shared" ref="F39:H39" si="3">SUM(F16,F26,F31:F38)</f>
        <v>2143.2765540861301</v>
      </c>
      <c r="G39" s="231">
        <f t="shared" si="3"/>
        <v>2524.6495580632782</v>
      </c>
      <c r="H39" s="231">
        <f t="shared" si="3"/>
        <v>2659.2278708979138</v>
      </c>
      <c r="I39" s="232"/>
    </row>
    <row r="40" spans="1:9" ht="15.75">
      <c r="A40" s="246" t="s">
        <v>413</v>
      </c>
      <c r="B40" s="236" t="s">
        <v>345</v>
      </c>
      <c r="C40" s="230"/>
      <c r="D40" s="229"/>
      <c r="E40" s="236" t="s">
        <v>340</v>
      </c>
      <c r="F40" s="227">
        <f t="shared" ref="F40:H40" si="4">F21</f>
        <v>2.5662115399999998</v>
      </c>
      <c r="G40" s="227">
        <f t="shared" si="4"/>
        <v>0</v>
      </c>
      <c r="H40" s="227">
        <f t="shared" si="4"/>
        <v>0</v>
      </c>
      <c r="I40" s="232"/>
    </row>
    <row r="41" spans="1:9" ht="15.75">
      <c r="A41" s="247" t="s">
        <v>414</v>
      </c>
      <c r="B41" s="248" t="s">
        <v>415</v>
      </c>
      <c r="C41" s="249"/>
      <c r="D41" s="249"/>
      <c r="E41" s="218" t="s">
        <v>306</v>
      </c>
      <c r="F41" s="226">
        <f>[3]Summary!P$14</f>
        <v>43.3</v>
      </c>
      <c r="G41" s="226">
        <f>[3]Summary!Q$14</f>
        <v>46.954162359999998</v>
      </c>
      <c r="H41" s="226">
        <f>[3]Summary!R$14</f>
        <v>46.954162359999998</v>
      </c>
      <c r="I41" s="216" t="s">
        <v>315</v>
      </c>
    </row>
    <row r="42" spans="1:9" ht="15.75">
      <c r="A42" s="250" t="s">
        <v>416</v>
      </c>
      <c r="B42" s="230" t="s">
        <v>417</v>
      </c>
      <c r="C42" s="229"/>
      <c r="D42" s="229"/>
      <c r="E42" s="230" t="s">
        <v>340</v>
      </c>
      <c r="F42" s="231">
        <f t="shared" ref="F42:H42" si="5">F39-F40-F41</f>
        <v>2097.4103425461299</v>
      </c>
      <c r="G42" s="231">
        <f t="shared" si="5"/>
        <v>2477.6953957032783</v>
      </c>
      <c r="H42" s="231">
        <f t="shared" si="5"/>
        <v>2612.273708537914</v>
      </c>
      <c r="I42" s="232"/>
    </row>
    <row r="43" spans="1:9" ht="15.75">
      <c r="A43" s="241" t="s">
        <v>418</v>
      </c>
      <c r="B43" s="218" t="s">
        <v>419</v>
      </c>
      <c r="C43" s="218" t="s">
        <v>420</v>
      </c>
      <c r="D43" s="218"/>
      <c r="E43" s="218" t="s">
        <v>306</v>
      </c>
      <c r="F43" s="226">
        <f>'[3]2.K'!Q$11</f>
        <v>2089.5655309200001</v>
      </c>
      <c r="G43" s="226">
        <f>G42</f>
        <v>2477.6953957032783</v>
      </c>
      <c r="H43" s="226">
        <f>H42</f>
        <v>2612.273708537914</v>
      </c>
      <c r="I43" s="216" t="s">
        <v>315</v>
      </c>
    </row>
    <row r="44" spans="1:9" ht="15.75">
      <c r="A44" s="251" t="s">
        <v>421</v>
      </c>
      <c r="B44" s="236" t="s">
        <v>422</v>
      </c>
      <c r="C44" s="236"/>
      <c r="D44" s="236"/>
      <c r="E44" s="236" t="s">
        <v>306</v>
      </c>
      <c r="F44" s="227">
        <f>F43-F39</f>
        <v>-53.711023166129962</v>
      </c>
      <c r="G44" s="227">
        <f>G43-G42</f>
        <v>0</v>
      </c>
      <c r="H44" s="227">
        <f>H43-H42</f>
        <v>0</v>
      </c>
      <c r="I44" s="232"/>
    </row>
    <row r="45" spans="1:9" ht="15.75">
      <c r="A45" s="229" t="s">
        <v>423</v>
      </c>
      <c r="B45" s="230"/>
      <c r="C45" s="230"/>
      <c r="D45" s="230"/>
      <c r="E45" s="230" t="s">
        <v>340</v>
      </c>
      <c r="F45" s="252"/>
      <c r="G45" s="252">
        <f>G39/F39-1</f>
        <v>0.1779392413219214</v>
      </c>
      <c r="H45" s="252">
        <f>H39/G39-1</f>
        <v>5.3305739960944898E-2</v>
      </c>
      <c r="I45" s="232"/>
    </row>
    <row r="46" spans="1:9" ht="15.75">
      <c r="A46" s="229" t="s">
        <v>424</v>
      </c>
      <c r="B46" s="230"/>
      <c r="C46" s="230"/>
      <c r="D46" s="230"/>
      <c r="E46" s="230" t="s">
        <v>340</v>
      </c>
      <c r="F46" s="252"/>
      <c r="G46" s="252">
        <f>G42/F42-1</f>
        <v>0.18131170875008906</v>
      </c>
      <c r="H46" s="252">
        <f>H42/G42-1</f>
        <v>5.4315923203480221E-2</v>
      </c>
      <c r="I46" s="232"/>
    </row>
    <row r="48" spans="1:9">
      <c r="A48" s="1" t="s">
        <v>430</v>
      </c>
    </row>
    <row r="49" spans="1:8">
      <c r="A49" t="s">
        <v>429</v>
      </c>
    </row>
    <row r="50" spans="1:8">
      <c r="A50" t="s">
        <v>428</v>
      </c>
    </row>
    <row r="51" spans="1:8">
      <c r="A51" t="s">
        <v>427</v>
      </c>
      <c r="F51" s="57"/>
      <c r="G51" s="57"/>
      <c r="H51" s="57"/>
    </row>
    <row r="52" spans="1:8">
      <c r="A52" t="s">
        <v>426</v>
      </c>
    </row>
    <row r="53" spans="1:8">
      <c r="A53" t="s">
        <v>425</v>
      </c>
    </row>
  </sheetData>
  <mergeCells count="3">
    <mergeCell ref="F3:H3"/>
    <mergeCell ref="I4:I5"/>
    <mergeCell ref="A3:D3"/>
  </mergeCells>
  <conditionalFormatting sqref="F7:H7 A6:A15 C6:C15 G10:H10 F35:H46 F11:H32">
    <cfRule type="cellIs" dxfId="10" priority="2" operator="lessThan">
      <formula>0</formula>
    </cfRule>
  </conditionalFormatting>
  <conditionalFormatting sqref="F33:H34">
    <cfRule type="cellIs" dxfId="9" priority="1" operator="lessThan">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Check Sheet</vt:lpstr>
      <vt:lpstr>Gen</vt:lpstr>
      <vt:lpstr>Dem</vt:lpstr>
      <vt:lpstr>Tables 1 - 5</vt:lpstr>
      <vt:lpstr>Tables 6 - 11</vt:lpstr>
      <vt:lpstr>Tables 12 - 14</vt:lpstr>
      <vt:lpstr>Tables 15 - 17 </vt:lpstr>
      <vt:lpstr>Tables 18 - 20</vt:lpstr>
      <vt:lpstr>Appendix B NG</vt:lpstr>
      <vt:lpstr> Appendix B SPT</vt:lpstr>
      <vt:lpstr> Appendix B SHETL</vt:lpstr>
      <vt:lpstr>Appendix B OFTO</vt:lpstr>
      <vt:lpstr>'Tables 6 - 11'!_ftnref1</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Damian.Clough</dc:creator>
  <cp:lastModifiedBy>National Grid</cp:lastModifiedBy>
  <dcterms:created xsi:type="dcterms:W3CDTF">2014-06-30T09:21:39Z</dcterms:created>
  <dcterms:modified xsi:type="dcterms:W3CDTF">2014-07-31T14:34:10Z</dcterms:modified>
</cp:coreProperties>
</file>