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Finance-Controllership-Electricity-System-Operator/Shared Documents/Regulatory Finance/6 Monthly Cost Assessment/NESO1/1. October 2026/Cost Template/"/>
    </mc:Choice>
  </mc:AlternateContent>
  <xr:revisionPtr revIDLastSave="7" documentId="8_{524BED6D-2F84-447F-A89E-37C9D3CB86DF}" xr6:coauthVersionLast="47" xr6:coauthVersionMax="47" xr10:uidLastSave="{BF982B87-E12E-41CD-9299-B1C21A2879B6}"/>
  <bookViews>
    <workbookView xWindow="-120" yWindow="-16320" windowWidth="29040" windowHeight="15720" tabRatio="866" xr2:uid="{20EA2945-415B-4353-BF37-A9E37BBA8DE3}"/>
  </bookViews>
  <sheets>
    <sheet name="Cover" sheetId="1" r:id="rId1"/>
    <sheet name="Contents" sheetId="2" r:id="rId2"/>
    <sheet name="1.1 Total Costs" sheetId="3" r:id="rId3"/>
    <sheet name="2.1 Operational Costs" sheetId="4" r:id="rId4"/>
    <sheet name="2.2 FTE" sheetId="5" r:id="rId5"/>
    <sheet name="2.3 Investment Costs" sheetId="6" r:id="rId6"/>
    <sheet name="3.1 Energy Markets" sheetId="7" r:id="rId7"/>
    <sheet name="3.2 Strategic Energy Planning" sheetId="8" r:id="rId8"/>
    <sheet name="3.3 Energy Insights" sheetId="9" r:id="rId9"/>
    <sheet name="3.4 Security of Supply" sheetId="10" r:id="rId10"/>
    <sheet name="3.5 Whole Energy System Resilie" sheetId="11" r:id="rId11"/>
    <sheet name="3.6 System Operations" sheetId="12" r:id="rId12"/>
    <sheet name="3.7 Network Operability" sheetId="13" r:id="rId13"/>
    <sheet name="3.8 Facilitating Sector" sheetId="14" r:id="rId14"/>
    <sheet name="4.1 Role Delivery Support" sheetId="15" r:id="rId15"/>
    <sheet name="4.2 Corporate Functions" sheetId="16" r:id="rId16"/>
    <sheet name="4.3 Cyber &amp; Physical Security" sheetId="17" r:id="rId17"/>
    <sheet name="4.4 Digital &amp; Technology Suppor" sheetId="18" r:id="rId18"/>
    <sheet name="4.5 Transformation" sheetId="19" r:id="rId19"/>
  </sheets>
  <externalReferences>
    <externalReference r:id="rId20"/>
    <externalReference r:id="rId21"/>
  </externalReferences>
  <definedNames>
    <definedName name="Look_Up_Table">#REF!</definedName>
    <definedName name="Look_Up_Table_2">#REF!</definedName>
    <definedName name="Sheets">#REF!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9" l="1"/>
  <c r="F32" i="19"/>
  <c r="F31" i="19"/>
  <c r="F30" i="19"/>
  <c r="F31" i="18"/>
  <c r="F30" i="18"/>
  <c r="F24" i="17"/>
  <c r="F45" i="16"/>
  <c r="F46" i="16"/>
  <c r="F44" i="16"/>
  <c r="F33" i="15"/>
  <c r="F34" i="15"/>
  <c r="F35" i="15"/>
  <c r="F36" i="15"/>
  <c r="F37" i="15"/>
  <c r="F38" i="15"/>
  <c r="F39" i="15"/>
  <c r="F40" i="15"/>
  <c r="F41" i="15"/>
  <c r="F42" i="15"/>
  <c r="F43" i="15"/>
  <c r="F32" i="15"/>
  <c r="F26" i="14"/>
  <c r="F37" i="13"/>
  <c r="F36" i="13"/>
  <c r="F39" i="12"/>
  <c r="F40" i="12"/>
  <c r="F41" i="12"/>
  <c r="F42" i="12"/>
  <c r="F43" i="12"/>
  <c r="F44" i="12"/>
  <c r="F45" i="12"/>
  <c r="F46" i="12"/>
  <c r="F47" i="12"/>
  <c r="F48" i="12"/>
  <c r="F49" i="12"/>
  <c r="F38" i="12"/>
  <c r="F33" i="11"/>
  <c r="F34" i="11"/>
  <c r="F32" i="11"/>
  <c r="F38" i="8"/>
  <c r="F35" i="7"/>
  <c r="F36" i="7"/>
  <c r="F37" i="7"/>
  <c r="F38" i="7"/>
  <c r="F34" i="7"/>
  <c r="F98" i="16" l="1"/>
  <c r="F99" i="16"/>
  <c r="F100" i="16"/>
  <c r="F101" i="16"/>
  <c r="F102" i="16"/>
  <c r="F103" i="16"/>
  <c r="F97" i="16"/>
  <c r="F87" i="16"/>
  <c r="F88" i="16"/>
  <c r="F89" i="16"/>
  <c r="F90" i="16"/>
  <c r="F91" i="16"/>
  <c r="F92" i="16"/>
  <c r="F86" i="16"/>
  <c r="F22" i="19"/>
  <c r="F23" i="19"/>
  <c r="F24" i="19"/>
  <c r="F21" i="19"/>
  <c r="F14" i="19"/>
  <c r="F15" i="19"/>
  <c r="F16" i="19"/>
  <c r="F13" i="19"/>
  <c r="F22" i="18"/>
  <c r="F23" i="18"/>
  <c r="F21" i="18"/>
  <c r="F15" i="18"/>
  <c r="F13" i="18"/>
  <c r="F18" i="17"/>
  <c r="F13" i="17"/>
  <c r="F74" i="16"/>
  <c r="F75" i="16"/>
  <c r="F76" i="16"/>
  <c r="F77" i="16"/>
  <c r="F78" i="16"/>
  <c r="F73" i="16"/>
  <c r="F63" i="16"/>
  <c r="F64" i="16"/>
  <c r="F65" i="16"/>
  <c r="F66" i="16"/>
  <c r="F67" i="16"/>
  <c r="F68" i="16"/>
  <c r="F62" i="16"/>
  <c r="F34" i="16"/>
  <c r="F35" i="16"/>
  <c r="F36" i="16"/>
  <c r="F37" i="16"/>
  <c r="F38" i="16"/>
  <c r="F32" i="16"/>
  <c r="F29" i="16"/>
  <c r="F30" i="16"/>
  <c r="F28" i="16"/>
  <c r="F19" i="16"/>
  <c r="F20" i="16"/>
  <c r="F21" i="16"/>
  <c r="F22" i="16"/>
  <c r="F23" i="16"/>
  <c r="F17" i="16"/>
  <c r="F14" i="16"/>
  <c r="F15" i="16"/>
  <c r="F13" i="16"/>
  <c r="F73" i="15"/>
  <c r="F74" i="15"/>
  <c r="F75" i="15"/>
  <c r="F76" i="15"/>
  <c r="F77" i="15"/>
  <c r="F78" i="15"/>
  <c r="F79" i="15"/>
  <c r="F80" i="15"/>
  <c r="F72" i="15"/>
  <c r="F60" i="15"/>
  <c r="F61" i="15"/>
  <c r="F62" i="15"/>
  <c r="F63" i="15"/>
  <c r="F64" i="15"/>
  <c r="F65" i="15"/>
  <c r="F66" i="15"/>
  <c r="F67" i="15"/>
  <c r="F59" i="15"/>
  <c r="F23" i="15"/>
  <c r="F24" i="15"/>
  <c r="F25" i="15"/>
  <c r="F22" i="15"/>
  <c r="F14" i="15"/>
  <c r="F15" i="15"/>
  <c r="F16" i="15"/>
  <c r="F13" i="15"/>
  <c r="F20" i="14"/>
  <c r="F19" i="14"/>
  <c r="F14" i="14"/>
  <c r="F13" i="14"/>
  <c r="F28" i="13"/>
  <c r="F29" i="13"/>
  <c r="F30" i="13"/>
  <c r="F27" i="13"/>
  <c r="F17" i="13"/>
  <c r="F18" i="13"/>
  <c r="F19" i="13"/>
  <c r="F16" i="13"/>
  <c r="F26" i="12"/>
  <c r="F27" i="12"/>
  <c r="F28" i="12"/>
  <c r="F29" i="12"/>
  <c r="F30" i="12"/>
  <c r="F31" i="12"/>
  <c r="F32" i="12"/>
  <c r="F25" i="12"/>
  <c r="F14" i="12"/>
  <c r="F15" i="12"/>
  <c r="F16" i="12"/>
  <c r="F17" i="12"/>
  <c r="F18" i="12"/>
  <c r="F19" i="12"/>
  <c r="F20" i="12"/>
  <c r="F13" i="12"/>
  <c r="F25" i="11"/>
  <c r="F21" i="10"/>
  <c r="F22" i="10"/>
  <c r="F20" i="10"/>
  <c r="F14" i="10"/>
  <c r="F15" i="10"/>
  <c r="F13" i="10"/>
  <c r="F22" i="9"/>
  <c r="F23" i="9"/>
  <c r="F24" i="9"/>
  <c r="F21" i="9"/>
  <c r="F14" i="9"/>
  <c r="F15" i="9"/>
  <c r="F16" i="9"/>
  <c r="F13" i="9"/>
  <c r="F24" i="18"/>
  <c r="F26" i="8"/>
  <c r="F27" i="8"/>
  <c r="F28" i="8"/>
  <c r="F29" i="8"/>
  <c r="F30" i="8"/>
  <c r="F31" i="8"/>
  <c r="F32" i="8"/>
  <c r="F25" i="8"/>
  <c r="F14" i="8"/>
  <c r="F15" i="8"/>
  <c r="F16" i="8"/>
  <c r="F17" i="8"/>
  <c r="F18" i="8"/>
  <c r="F19" i="8"/>
  <c r="F20" i="8"/>
  <c r="F13" i="8"/>
  <c r="F24" i="7"/>
  <c r="F25" i="7"/>
  <c r="F26" i="7"/>
  <c r="F27" i="7"/>
  <c r="F28" i="7"/>
  <c r="F23" i="7"/>
  <c r="F14" i="7"/>
  <c r="F15" i="7"/>
  <c r="F16" i="7"/>
  <c r="F17" i="7"/>
  <c r="F18" i="7"/>
  <c r="F13" i="7"/>
  <c r="F24" i="13"/>
  <c r="F24" i="11" l="1"/>
  <c r="F22" i="11"/>
  <c r="F26" i="11"/>
  <c r="F16" i="11" l="1"/>
  <c r="F15" i="11"/>
  <c r="F17" i="11"/>
  <c r="F16" i="18" l="1"/>
  <c r="F14" i="18"/>
  <c r="F13" i="11" l="1"/>
  <c r="F13" i="13" l="1"/>
  <c r="F32" i="18" l="1"/>
  <c r="F34" i="19" l="1"/>
  <c r="F39" i="19" s="1"/>
  <c r="F25" i="19"/>
  <c r="F42" i="19" s="1"/>
  <c r="F43" i="19" s="1"/>
  <c r="F17" i="19"/>
  <c r="F38" i="19" s="1"/>
  <c r="A4" i="19"/>
  <c r="A3" i="19"/>
  <c r="A2" i="19"/>
  <c r="A1" i="19"/>
  <c r="F37" i="18"/>
  <c r="F25" i="18"/>
  <c r="F40" i="18" s="1"/>
  <c r="F17" i="18"/>
  <c r="F36" i="18" s="1"/>
  <c r="E24" i="4" s="1"/>
  <c r="A4" i="18"/>
  <c r="A3" i="18"/>
  <c r="A2" i="18"/>
  <c r="A1" i="18"/>
  <c r="F25" i="17"/>
  <c r="F30" i="17" s="1"/>
  <c r="F19" i="17"/>
  <c r="F33" i="17" s="1"/>
  <c r="F34" i="17" s="1"/>
  <c r="F14" i="17"/>
  <c r="F29" i="17" s="1"/>
  <c r="A4" i="17"/>
  <c r="A3" i="17"/>
  <c r="A2" i="17"/>
  <c r="A1" i="17"/>
  <c r="F104" i="16"/>
  <c r="F33" i="16" s="1"/>
  <c r="F93" i="16"/>
  <c r="F18" i="16" s="1"/>
  <c r="F80" i="16"/>
  <c r="F31" i="16" s="1"/>
  <c r="F69" i="16"/>
  <c r="F16" i="16" s="1"/>
  <c r="F47" i="16"/>
  <c r="F52" i="16" s="1"/>
  <c r="A4" i="16"/>
  <c r="A3" i="16"/>
  <c r="A2" i="16"/>
  <c r="A1" i="16"/>
  <c r="F81" i="15"/>
  <c r="F26" i="15" s="1"/>
  <c r="F27" i="15" s="1"/>
  <c r="F52" i="15" s="1"/>
  <c r="F68" i="15"/>
  <c r="F17" i="15" s="1"/>
  <c r="F18" i="15" s="1"/>
  <c r="F48" i="15" s="1"/>
  <c r="F44" i="15"/>
  <c r="F49" i="15" s="1"/>
  <c r="A4" i="15"/>
  <c r="A3" i="15"/>
  <c r="A2" i="15"/>
  <c r="A1" i="15"/>
  <c r="F27" i="14"/>
  <c r="F32" i="14" s="1"/>
  <c r="F21" i="14"/>
  <c r="F35" i="14" s="1"/>
  <c r="F36" i="14" s="1"/>
  <c r="F15" i="14"/>
  <c r="F31" i="14" s="1"/>
  <c r="E18" i="4" s="1"/>
  <c r="A4" i="14"/>
  <c r="A3" i="14"/>
  <c r="A2" i="14"/>
  <c r="A1" i="14"/>
  <c r="F38" i="13"/>
  <c r="F43" i="13" s="1"/>
  <c r="F31" i="13"/>
  <c r="F46" i="13" s="1"/>
  <c r="F47" i="13" s="1"/>
  <c r="F20" i="13"/>
  <c r="F42" i="13" s="1"/>
  <c r="A4" i="13"/>
  <c r="A3" i="13"/>
  <c r="A2" i="13"/>
  <c r="A1" i="13"/>
  <c r="F50" i="12"/>
  <c r="F55" i="12" s="1"/>
  <c r="F33" i="12"/>
  <c r="F58" i="12" s="1"/>
  <c r="F59" i="12" s="1"/>
  <c r="F21" i="12"/>
  <c r="F54" i="12" s="1"/>
  <c r="F56" i="12" s="1"/>
  <c r="E16" i="3" s="1"/>
  <c r="A4" i="12"/>
  <c r="A3" i="12"/>
  <c r="A2" i="12"/>
  <c r="A1" i="12"/>
  <c r="F18" i="11"/>
  <c r="F39" i="11" s="1"/>
  <c r="A4" i="11"/>
  <c r="A3" i="11"/>
  <c r="A2" i="11"/>
  <c r="A1" i="11"/>
  <c r="H39" i="10"/>
  <c r="H44" i="10" s="1"/>
  <c r="G39" i="10"/>
  <c r="G44" i="10" s="1"/>
  <c r="F39" i="10"/>
  <c r="F44" i="10" s="1"/>
  <c r="F23" i="10"/>
  <c r="F47" i="10" s="1"/>
  <c r="F48" i="10" s="1"/>
  <c r="F16" i="10"/>
  <c r="F43" i="10" s="1"/>
  <c r="F45" i="10" s="1"/>
  <c r="E14" i="3" s="1"/>
  <c r="A4" i="10"/>
  <c r="A3" i="10"/>
  <c r="A2" i="10"/>
  <c r="A1" i="10"/>
  <c r="H45" i="9"/>
  <c r="G45" i="9"/>
  <c r="F45" i="9"/>
  <c r="H40" i="9"/>
  <c r="G40" i="9"/>
  <c r="F40" i="9"/>
  <c r="F25" i="9"/>
  <c r="F48" i="9" s="1"/>
  <c r="F49" i="9" s="1"/>
  <c r="F17" i="9"/>
  <c r="F44" i="9" s="1"/>
  <c r="F46" i="9" s="1"/>
  <c r="E13" i="3" s="1"/>
  <c r="A4" i="9"/>
  <c r="A3" i="9"/>
  <c r="A2" i="9"/>
  <c r="A1" i="9"/>
  <c r="F39" i="8"/>
  <c r="F44" i="8" s="1"/>
  <c r="G78" i="6"/>
  <c r="F33" i="8"/>
  <c r="F47" i="8" s="1"/>
  <c r="F21" i="8"/>
  <c r="F43" i="8" s="1"/>
  <c r="A4" i="8"/>
  <c r="A3" i="8"/>
  <c r="A2" i="8"/>
  <c r="A1" i="8"/>
  <c r="F39" i="7"/>
  <c r="F44" i="7" s="1"/>
  <c r="F29" i="7"/>
  <c r="F47" i="7" s="1"/>
  <c r="F48" i="7" s="1"/>
  <c r="A4" i="7"/>
  <c r="A3" i="7"/>
  <c r="A2" i="7"/>
  <c r="A1" i="7"/>
  <c r="H101" i="6"/>
  <c r="G101" i="6"/>
  <c r="F101" i="6"/>
  <c r="H100" i="6"/>
  <c r="G100" i="6"/>
  <c r="F100" i="6"/>
  <c r="H99" i="6"/>
  <c r="G99" i="6"/>
  <c r="F99" i="6"/>
  <c r="H98" i="6"/>
  <c r="G98" i="6"/>
  <c r="F98" i="6"/>
  <c r="H97" i="6"/>
  <c r="G97" i="6"/>
  <c r="F97" i="6"/>
  <c r="H96" i="6"/>
  <c r="G96" i="6"/>
  <c r="F96" i="6"/>
  <c r="H95" i="6"/>
  <c r="G95" i="6"/>
  <c r="F95" i="6"/>
  <c r="H94" i="6"/>
  <c r="G94" i="6"/>
  <c r="F94" i="6"/>
  <c r="H93" i="6"/>
  <c r="G93" i="6"/>
  <c r="F93" i="6"/>
  <c r="H92" i="6"/>
  <c r="G92" i="6"/>
  <c r="F92" i="6"/>
  <c r="H91" i="6"/>
  <c r="G91" i="6"/>
  <c r="F91" i="6"/>
  <c r="H90" i="6"/>
  <c r="G90" i="6"/>
  <c r="F90" i="6"/>
  <c r="H89" i="6"/>
  <c r="G89" i="6"/>
  <c r="F89" i="6"/>
  <c r="H88" i="6"/>
  <c r="G88" i="6"/>
  <c r="F88" i="6"/>
  <c r="H87" i="6"/>
  <c r="G87" i="6"/>
  <c r="F87" i="6"/>
  <c r="H86" i="6"/>
  <c r="G86" i="6"/>
  <c r="F86" i="6"/>
  <c r="H85" i="6"/>
  <c r="G85" i="6"/>
  <c r="F85" i="6"/>
  <c r="H84" i="6"/>
  <c r="G84" i="6"/>
  <c r="F84" i="6"/>
  <c r="H83" i="6"/>
  <c r="G83" i="6"/>
  <c r="F83" i="6"/>
  <c r="H82" i="6"/>
  <c r="G82" i="6"/>
  <c r="F82" i="6"/>
  <c r="H77" i="6"/>
  <c r="G77" i="6"/>
  <c r="F25" i="6"/>
  <c r="F20" i="6"/>
  <c r="H16" i="6"/>
  <c r="G16" i="6"/>
  <c r="F16" i="6"/>
  <c r="H15" i="6"/>
  <c r="G15" i="6"/>
  <c r="F15" i="6"/>
  <c r="A4" i="6"/>
  <c r="A3" i="6"/>
  <c r="A2" i="6"/>
  <c r="A1" i="6"/>
  <c r="E25" i="5"/>
  <c r="A4" i="5"/>
  <c r="A3" i="5"/>
  <c r="A2" i="5"/>
  <c r="A1" i="5"/>
  <c r="E16" i="4"/>
  <c r="A4" i="4"/>
  <c r="A3" i="4"/>
  <c r="A2" i="4"/>
  <c r="A1" i="4"/>
  <c r="A4" i="3"/>
  <c r="A3" i="3"/>
  <c r="A2" i="3"/>
  <c r="A1" i="3"/>
  <c r="A3" i="2"/>
  <c r="A2" i="2"/>
  <c r="A1" i="2"/>
  <c r="A3" i="1"/>
  <c r="A2" i="1"/>
  <c r="A1" i="1"/>
  <c r="E14" i="5" l="1"/>
  <c r="E18" i="5"/>
  <c r="F44" i="13"/>
  <c r="E17" i="3" s="1"/>
  <c r="E13" i="4"/>
  <c r="E23" i="5"/>
  <c r="E14" i="4"/>
  <c r="F26" i="6"/>
  <c r="F33" i="14"/>
  <c r="E18" i="3" s="1"/>
  <c r="E17" i="4"/>
  <c r="F45" i="8"/>
  <c r="E12" i="3" s="1"/>
  <c r="E17" i="5"/>
  <c r="E13" i="5"/>
  <c r="E11" i="5"/>
  <c r="E16" i="5"/>
  <c r="F39" i="16"/>
  <c r="F55" i="16" s="1"/>
  <c r="E22" i="5" s="1"/>
  <c r="F53" i="15"/>
  <c r="E21" i="5"/>
  <c r="F27" i="6"/>
  <c r="F18" i="6"/>
  <c r="F14" i="6"/>
  <c r="F19" i="6"/>
  <c r="F23" i="6"/>
  <c r="F13" i="6"/>
  <c r="F24" i="6"/>
  <c r="E12" i="4"/>
  <c r="F48" i="8"/>
  <c r="E12" i="5"/>
  <c r="E15" i="4"/>
  <c r="E25" i="4"/>
  <c r="F40" i="19"/>
  <c r="E25" i="3" s="1"/>
  <c r="F19" i="7"/>
  <c r="F43" i="7" s="1"/>
  <c r="F27" i="11"/>
  <c r="F43" i="11" s="1"/>
  <c r="F35" i="11"/>
  <c r="F40" i="11" s="1"/>
  <c r="F41" i="11" s="1"/>
  <c r="E15" i="3" s="1"/>
  <c r="E21" i="4"/>
  <c r="F50" i="15"/>
  <c r="E21" i="3" s="1"/>
  <c r="E24" i="5"/>
  <c r="F41" i="18"/>
  <c r="E23" i="4"/>
  <c r="F31" i="17"/>
  <c r="E23" i="3" s="1"/>
  <c r="F38" i="18"/>
  <c r="E24" i="3" s="1"/>
  <c r="F24" i="16"/>
  <c r="F51" i="16" s="1"/>
  <c r="F17" i="6"/>
  <c r="F56" i="16" l="1"/>
  <c r="F28" i="6"/>
  <c r="E11" i="4"/>
  <c r="F45" i="7"/>
  <c r="E11" i="3" s="1"/>
  <c r="E26" i="5"/>
  <c r="F21" i="6"/>
  <c r="F53" i="16"/>
  <c r="E22" i="3" s="1"/>
  <c r="E22" i="4"/>
  <c r="F44" i="11"/>
  <c r="E15" i="5"/>
  <c r="F102" i="6"/>
  <c r="E26" i="3" l="1"/>
  <c r="F30" i="6"/>
  <c r="E19" i="3"/>
  <c r="E26" i="4"/>
  <c r="E19" i="4"/>
  <c r="E19" i="5"/>
  <c r="E28" i="3" l="1"/>
  <c r="E28" i="5"/>
  <c r="E28" i="4"/>
  <c r="E31" i="3" l="1"/>
  <c r="H78" i="6"/>
  <c r="G77" i="15" l="1"/>
  <c r="H77" i="15"/>
  <c r="H64" i="15"/>
  <c r="H63" i="15"/>
  <c r="G75" i="15"/>
  <c r="G63" i="15"/>
  <c r="H75" i="15"/>
  <c r="H76" i="15"/>
  <c r="G76" i="15"/>
  <c r="G62" i="15"/>
  <c r="H62" i="15"/>
  <c r="G64" i="15"/>
  <c r="G24" i="19"/>
  <c r="G14" i="11"/>
  <c r="G26" i="13"/>
  <c r="H14" i="10"/>
  <c r="G15" i="19"/>
  <c r="G20" i="14"/>
  <c r="H15" i="19"/>
  <c r="H76" i="6" s="1"/>
  <c r="G16" i="19"/>
  <c r="H14" i="14"/>
  <c r="G14" i="14"/>
  <c r="H25" i="13"/>
  <c r="G15" i="13"/>
  <c r="H14" i="11"/>
  <c r="G23" i="11"/>
  <c r="G25" i="13"/>
  <c r="H20" i="14"/>
  <c r="H15" i="13"/>
  <c r="G14" i="10"/>
  <c r="G21" i="10"/>
  <c r="H21" i="10"/>
  <c r="G22" i="10"/>
  <c r="H16" i="19"/>
  <c r="H14" i="13"/>
  <c r="H26" i="13"/>
  <c r="H23" i="19"/>
  <c r="H15" i="10"/>
  <c r="H23" i="11"/>
  <c r="G23" i="19"/>
  <c r="G14" i="13"/>
  <c r="H22" i="10"/>
  <c r="H24" i="19"/>
  <c r="G15" i="10"/>
  <c r="G102" i="16"/>
  <c r="H91" i="16"/>
  <c r="H102" i="16"/>
  <c r="G91" i="16"/>
  <c r="G76" i="6" l="1"/>
  <c r="H78" i="15"/>
  <c r="H22" i="18"/>
  <c r="H74" i="15"/>
  <c r="H27" i="8"/>
  <c r="H19" i="14"/>
  <c r="H21" i="14" s="1"/>
  <c r="H35" i="14" s="1"/>
  <c r="G18" i="5" s="1"/>
  <c r="H101" i="16"/>
  <c r="H26" i="8"/>
  <c r="H98" i="16"/>
  <c r="H30" i="13"/>
  <c r="H27" i="12"/>
  <c r="H24" i="7"/>
  <c r="H73" i="16"/>
  <c r="H25" i="12"/>
  <c r="H37" i="16"/>
  <c r="H22" i="9"/>
  <c r="H36" i="16"/>
  <c r="H23" i="7"/>
  <c r="H25" i="15"/>
  <c r="H34" i="16"/>
  <c r="H79" i="15"/>
  <c r="H72" i="15"/>
  <c r="H78" i="16"/>
  <c r="H80" i="15"/>
  <c r="H24" i="11"/>
  <c r="H29" i="8"/>
  <c r="H23" i="15"/>
  <c r="H23" i="18"/>
  <c r="H27" i="13"/>
  <c r="H76" i="16"/>
  <c r="H27" i="7"/>
  <c r="H30" i="16"/>
  <c r="H20" i="10"/>
  <c r="H23" i="10" s="1"/>
  <c r="H47" i="10" s="1"/>
  <c r="H29" i="16"/>
  <c r="H31" i="12"/>
  <c r="H28" i="16"/>
  <c r="H99" i="16"/>
  <c r="H100" i="16"/>
  <c r="H77" i="16"/>
  <c r="H30" i="8"/>
  <c r="H29" i="12"/>
  <c r="H73" i="15"/>
  <c r="H29" i="13"/>
  <c r="H26" i="12"/>
  <c r="H24" i="15"/>
  <c r="H25" i="11"/>
  <c r="H31" i="8"/>
  <c r="H21" i="9"/>
  <c r="H22" i="19"/>
  <c r="H28" i="13"/>
  <c r="H26" i="11" l="1"/>
  <c r="H24" i="13"/>
  <c r="H28" i="7"/>
  <c r="H30" i="12"/>
  <c r="H23" i="9"/>
  <c r="H97" i="16"/>
  <c r="H36" i="14"/>
  <c r="H18" i="17"/>
  <c r="H19" i="17" s="1"/>
  <c r="H33" i="17" s="1"/>
  <c r="H34" i="17" s="1"/>
  <c r="H24" i="9"/>
  <c r="H25" i="8"/>
  <c r="H22" i="15"/>
  <c r="H21" i="18"/>
  <c r="H32" i="8"/>
  <c r="H32" i="12"/>
  <c r="H21" i="19"/>
  <c r="H25" i="19" s="1"/>
  <c r="H42" i="19" s="1"/>
  <c r="G25" i="5" s="1"/>
  <c r="H24" i="18"/>
  <c r="H35" i="16"/>
  <c r="H75" i="16"/>
  <c r="H103" i="16"/>
  <c r="H32" i="16"/>
  <c r="H25" i="7"/>
  <c r="H22" i="11"/>
  <c r="H26" i="7"/>
  <c r="G14" i="5"/>
  <c r="H48" i="10"/>
  <c r="H31" i="13"/>
  <c r="H46" i="13" s="1"/>
  <c r="H28" i="8"/>
  <c r="H28" i="12"/>
  <c r="H74" i="16"/>
  <c r="H38" i="16"/>
  <c r="H81" i="15"/>
  <c r="H26" i="15" s="1"/>
  <c r="H27" i="11" l="1"/>
  <c r="H43" i="11" s="1"/>
  <c r="G23" i="5"/>
  <c r="H104" i="16"/>
  <c r="H33" i="16" s="1"/>
  <c r="H43" i="19"/>
  <c r="H27" i="15"/>
  <c r="H52" i="15" s="1"/>
  <c r="G21" i="5" s="1"/>
  <c r="H25" i="9"/>
  <c r="H48" i="9" s="1"/>
  <c r="H49" i="9" s="1"/>
  <c r="H33" i="8"/>
  <c r="H47" i="8" s="1"/>
  <c r="H48" i="8" s="1"/>
  <c r="H25" i="18"/>
  <c r="H40" i="18" s="1"/>
  <c r="G24" i="5" s="1"/>
  <c r="H33" i="12"/>
  <c r="H58" i="12" s="1"/>
  <c r="G16" i="5" s="1"/>
  <c r="H80" i="16"/>
  <c r="H31" i="16" s="1"/>
  <c r="H39" i="16" s="1"/>
  <c r="H55" i="16" s="1"/>
  <c r="G22" i="5" s="1"/>
  <c r="H29" i="7"/>
  <c r="H47" i="7" s="1"/>
  <c r="G11" i="5" s="1"/>
  <c r="H53" i="15"/>
  <c r="H47" i="13"/>
  <c r="G17" i="5"/>
  <c r="H44" i="11"/>
  <c r="G15" i="5"/>
  <c r="H59" i="12" l="1"/>
  <c r="G13" i="5"/>
  <c r="G12" i="5"/>
  <c r="H41" i="18"/>
  <c r="H48" i="7"/>
  <c r="H56" i="16"/>
  <c r="G26" i="5"/>
  <c r="G19" i="5" l="1"/>
  <c r="G28" i="5" s="1"/>
  <c r="H88" i="16" l="1"/>
  <c r="H67" i="15"/>
  <c r="H66" i="15"/>
  <c r="H65" i="15"/>
  <c r="H61" i="15"/>
  <c r="H60" i="15"/>
  <c r="H59" i="15"/>
  <c r="H13" i="13" l="1"/>
  <c r="H17" i="11"/>
  <c r="H13" i="15"/>
  <c r="H14" i="8"/>
  <c r="H87" i="16"/>
  <c r="H14" i="19"/>
  <c r="H15" i="8"/>
  <c r="H14" i="15"/>
  <c r="H19" i="13"/>
  <c r="H22" i="16"/>
  <c r="H13" i="16"/>
  <c r="H16" i="15"/>
  <c r="H15" i="15"/>
  <c r="H65" i="16"/>
  <c r="H14" i="7"/>
  <c r="H13" i="9"/>
  <c r="H66" i="16"/>
  <c r="H92" i="16"/>
  <c r="H13" i="7"/>
  <c r="H15" i="9"/>
  <c r="H15" i="12"/>
  <c r="H18" i="8"/>
  <c r="H19" i="8"/>
  <c r="H15" i="11"/>
  <c r="H18" i="7"/>
  <c r="H62" i="16"/>
  <c r="H13" i="14"/>
  <c r="H15" i="14" s="1"/>
  <c r="H31" i="14" s="1"/>
  <c r="G18" i="4" s="1"/>
  <c r="H17" i="12"/>
  <c r="H14" i="16"/>
  <c r="H67" i="16"/>
  <c r="H17" i="7"/>
  <c r="H15" i="16"/>
  <c r="H16" i="11"/>
  <c r="H90" i="16"/>
  <c r="H18" i="13"/>
  <c r="H16" i="13"/>
  <c r="H15" i="18"/>
  <c r="H19" i="12"/>
  <c r="H13" i="10"/>
  <c r="H16" i="10" s="1"/>
  <c r="H43" i="10" s="1"/>
  <c r="H45" i="10" s="1"/>
  <c r="G14" i="3" s="1"/>
  <c r="H16" i="8"/>
  <c r="H63" i="16"/>
  <c r="H16" i="12"/>
  <c r="H15" i="7"/>
  <c r="H20" i="8"/>
  <c r="H13" i="19"/>
  <c r="H13" i="11"/>
  <c r="H16" i="18"/>
  <c r="H13" i="8"/>
  <c r="H13" i="17"/>
  <c r="H14" i="17" s="1"/>
  <c r="H29" i="17" s="1"/>
  <c r="H20" i="12"/>
  <c r="H18" i="11" l="1"/>
  <c r="H39" i="11" s="1"/>
  <c r="H16" i="7"/>
  <c r="H19" i="7" s="1"/>
  <c r="H43" i="7" s="1"/>
  <c r="H14" i="9"/>
  <c r="H16" i="9"/>
  <c r="H14" i="18"/>
  <c r="H89" i="16"/>
  <c r="G14" i="4"/>
  <c r="H17" i="8"/>
  <c r="H21" i="8" s="1"/>
  <c r="H43" i="8" s="1"/>
  <c r="G12" i="4" s="1"/>
  <c r="H86" i="16"/>
  <c r="H17" i="13"/>
  <c r="H20" i="13" s="1"/>
  <c r="H42" i="13" s="1"/>
  <c r="H64" i="16"/>
  <c r="H69" i="16" s="1"/>
  <c r="H16" i="16" s="1"/>
  <c r="H14" i="12"/>
  <c r="H13" i="12"/>
  <c r="H13" i="18"/>
  <c r="H17" i="19"/>
  <c r="H38" i="19" s="1"/>
  <c r="H21" i="16"/>
  <c r="H20" i="16"/>
  <c r="H19" i="16"/>
  <c r="H17" i="16"/>
  <c r="H18" i="12"/>
  <c r="G23" i="4"/>
  <c r="H17" i="18" l="1"/>
  <c r="H36" i="18" s="1"/>
  <c r="G24" i="4" s="1"/>
  <c r="H17" i="9"/>
  <c r="H44" i="9" s="1"/>
  <c r="H46" i="9" s="1"/>
  <c r="G13" i="3" s="1"/>
  <c r="H93" i="16"/>
  <c r="H18" i="16" s="1"/>
  <c r="G15" i="4"/>
  <c r="G17" i="4"/>
  <c r="G25" i="4"/>
  <c r="H21" i="12"/>
  <c r="H54" i="12" s="1"/>
  <c r="G11" i="4"/>
  <c r="G13" i="4" l="1"/>
  <c r="G16" i="4"/>
  <c r="G19" i="4" l="1"/>
  <c r="H68" i="15" l="1"/>
  <c r="H17" i="15" s="1"/>
  <c r="H18" i="15" s="1"/>
  <c r="H48" i="15" s="1"/>
  <c r="H23" i="16"/>
  <c r="H24" i="16" s="1"/>
  <c r="H51" i="16" s="1"/>
  <c r="G22" i="4" l="1"/>
  <c r="G21" i="4"/>
  <c r="G26" i="4" l="1"/>
  <c r="G28" i="4" s="1"/>
  <c r="H32" i="19" l="1"/>
  <c r="H75" i="6" l="1"/>
  <c r="H48" i="12" l="1"/>
  <c r="H47" i="12"/>
  <c r="H40" i="15"/>
  <c r="H46" i="16"/>
  <c r="H39" i="15"/>
  <c r="H42" i="15"/>
  <c r="H71" i="6" s="1"/>
  <c r="H31" i="18"/>
  <c r="H42" i="12"/>
  <c r="H32" i="15"/>
  <c r="H37" i="7"/>
  <c r="H39" i="12"/>
  <c r="H30" i="18"/>
  <c r="H33" i="15"/>
  <c r="H44" i="16"/>
  <c r="H38" i="12"/>
  <c r="H34" i="11"/>
  <c r="H33" i="11"/>
  <c r="H41" i="15"/>
  <c r="H41" i="12"/>
  <c r="H32" i="11"/>
  <c r="H46" i="12"/>
  <c r="H38" i="7"/>
  <c r="H37" i="15"/>
  <c r="H35" i="7"/>
  <c r="H24" i="17"/>
  <c r="H26" i="14"/>
  <c r="H45" i="12"/>
  <c r="H36" i="7"/>
  <c r="H35" i="15"/>
  <c r="H36" i="15"/>
  <c r="H44" i="12"/>
  <c r="H49" i="12"/>
  <c r="H36" i="13"/>
  <c r="H30" i="19"/>
  <c r="H38" i="8"/>
  <c r="H37" i="13"/>
  <c r="H34" i="15"/>
  <c r="H43" i="12"/>
  <c r="H40" i="12"/>
  <c r="H45" i="16"/>
  <c r="H38" i="15"/>
  <c r="H31" i="19"/>
  <c r="H44" i="6" l="1"/>
  <c r="H47" i="6"/>
  <c r="H54" i="6"/>
  <c r="H48" i="6"/>
  <c r="H55" i="6"/>
  <c r="H46" i="6"/>
  <c r="H57" i="6"/>
  <c r="H58" i="6"/>
  <c r="H65" i="6"/>
  <c r="H81" i="6"/>
  <c r="H40" i="6"/>
  <c r="H49" i="6"/>
  <c r="H42" i="6"/>
  <c r="H61" i="6"/>
  <c r="H67" i="6"/>
  <c r="H36" i="6"/>
  <c r="H60" i="6"/>
  <c r="H74" i="6"/>
  <c r="H66" i="6"/>
  <c r="H39" i="6"/>
  <c r="H72" i="6"/>
  <c r="H56" i="6"/>
  <c r="H68" i="6"/>
  <c r="H69" i="6"/>
  <c r="H62" i="6"/>
  <c r="H79" i="6"/>
  <c r="H51" i="6"/>
  <c r="H63" i="6"/>
  <c r="H59" i="6"/>
  <c r="H52" i="6"/>
  <c r="H64" i="6"/>
  <c r="H34" i="7"/>
  <c r="H38" i="6"/>
  <c r="H47" i="16"/>
  <c r="H80" i="6"/>
  <c r="H32" i="18"/>
  <c r="H27" i="14"/>
  <c r="H32" i="14" s="1"/>
  <c r="H33" i="14" s="1"/>
  <c r="G18" i="3" s="1"/>
  <c r="H37" i="6"/>
  <c r="H20" i="6" s="1"/>
  <c r="H38" i="13"/>
  <c r="H41" i="6"/>
  <c r="H44" i="15"/>
  <c r="H35" i="6"/>
  <c r="H70" i="6"/>
  <c r="H25" i="6" s="1"/>
  <c r="H25" i="17"/>
  <c r="H30" i="17" s="1"/>
  <c r="H31" i="17" s="1"/>
  <c r="G23" i="3" s="1"/>
  <c r="H39" i="8"/>
  <c r="H43" i="6"/>
  <c r="H14" i="6" s="1"/>
  <c r="H35" i="11"/>
  <c r="H50" i="6"/>
  <c r="H34" i="19"/>
  <c r="H73" i="6"/>
  <c r="H53" i="6"/>
  <c r="H50" i="12"/>
  <c r="H26" i="6" l="1"/>
  <c r="H27" i="6"/>
  <c r="H49" i="15"/>
  <c r="H50" i="15" s="1"/>
  <c r="G21" i="3" s="1"/>
  <c r="H19" i="6"/>
  <c r="H43" i="13"/>
  <c r="H44" i="13" s="1"/>
  <c r="G17" i="3" s="1"/>
  <c r="H55" i="12"/>
  <c r="H56" i="12" s="1"/>
  <c r="G16" i="3" s="1"/>
  <c r="H37" i="18"/>
  <c r="H38" i="18" s="1"/>
  <c r="G24" i="3" s="1"/>
  <c r="H23" i="6"/>
  <c r="H44" i="8"/>
  <c r="H45" i="8" s="1"/>
  <c r="G12" i="3" s="1"/>
  <c r="H18" i="6"/>
  <c r="H52" i="16"/>
  <c r="H53" i="16" s="1"/>
  <c r="G22" i="3" s="1"/>
  <c r="H39" i="19"/>
  <c r="H40" i="19" s="1"/>
  <c r="G25" i="3" s="1"/>
  <c r="H40" i="11"/>
  <c r="H41" i="11" s="1"/>
  <c r="G15" i="3" s="1"/>
  <c r="H24" i="6"/>
  <c r="H17" i="6"/>
  <c r="H39" i="7"/>
  <c r="H45" i="6"/>
  <c r="H102" i="6" s="1"/>
  <c r="H44" i="7" l="1"/>
  <c r="H45" i="7" s="1"/>
  <c r="G11" i="3" s="1"/>
  <c r="G19" i="3" s="1"/>
  <c r="H28" i="6"/>
  <c r="G26" i="3"/>
  <c r="H13" i="6"/>
  <c r="G28" i="3" l="1"/>
  <c r="G31" i="3" s="1"/>
  <c r="H21" i="6"/>
  <c r="H30" i="6" s="1"/>
  <c r="G30" i="8" l="1"/>
  <c r="G73" i="15"/>
  <c r="G25" i="11"/>
  <c r="G21" i="9"/>
  <c r="G22" i="19"/>
  <c r="G31" i="8"/>
  <c r="G100" i="16"/>
  <c r="G77" i="16"/>
  <c r="G29" i="12"/>
  <c r="G29" i="13"/>
  <c r="G28" i="13"/>
  <c r="G99" i="16"/>
  <c r="G72" i="15"/>
  <c r="G78" i="16"/>
  <c r="G80" i="15"/>
  <c r="G24" i="11"/>
  <c r="G29" i="8"/>
  <c r="G23" i="15"/>
  <c r="G23" i="18"/>
  <c r="G27" i="13"/>
  <c r="G36" i="16"/>
  <c r="G23" i="7"/>
  <c r="G74" i="16"/>
  <c r="G25" i="15"/>
  <c r="G34" i="16"/>
  <c r="G38" i="16"/>
  <c r="G28" i="7"/>
  <c r="G22" i="15"/>
  <c r="G24" i="9"/>
  <c r="G25" i="12"/>
  <c r="G37" i="16"/>
  <c r="G22" i="9"/>
  <c r="G26" i="8"/>
  <c r="G30" i="13"/>
  <c r="G19" i="14"/>
  <c r="G101" i="16"/>
  <c r="G22" i="18"/>
  <c r="G98" i="16"/>
  <c r="G27" i="8"/>
  <c r="G24" i="7"/>
  <c r="G27" i="12"/>
  <c r="G30" i="12"/>
  <c r="G73" i="16"/>
  <c r="G79" i="15"/>
  <c r="G76" i="16"/>
  <c r="G21" i="19"/>
  <c r="G27" i="7"/>
  <c r="G26" i="12"/>
  <c r="G30" i="16"/>
  <c r="G32" i="8"/>
  <c r="G31" i="12"/>
  <c r="G24" i="15"/>
  <c r="G20" i="10"/>
  <c r="G28" i="8"/>
  <c r="G29" i="16"/>
  <c r="G28" i="16"/>
  <c r="G78" i="15"/>
  <c r="G74" i="15"/>
  <c r="G21" i="18" l="1"/>
  <c r="G35" i="16"/>
  <c r="G18" i="17"/>
  <c r="G24" i="13"/>
  <c r="G26" i="7"/>
  <c r="G28" i="12"/>
  <c r="G103" i="16"/>
  <c r="G23" i="9"/>
  <c r="G25" i="8"/>
  <c r="G32" i="16"/>
  <c r="G21" i="14"/>
  <c r="G75" i="16"/>
  <c r="G80" i="16" s="1"/>
  <c r="G31" i="16" s="1"/>
  <c r="G25" i="19"/>
  <c r="G25" i="7"/>
  <c r="G26" i="11"/>
  <c r="G23" i="10"/>
  <c r="G32" i="12"/>
  <c r="G97" i="16"/>
  <c r="G22" i="11"/>
  <c r="G24" i="18"/>
  <c r="G81" i="15"/>
  <c r="G26" i="15" s="1"/>
  <c r="G32" i="19"/>
  <c r="G33" i="12" l="1"/>
  <c r="G47" i="10"/>
  <c r="G31" i="13"/>
  <c r="G29" i="7"/>
  <c r="G25" i="9"/>
  <c r="G33" i="8"/>
  <c r="G42" i="19"/>
  <c r="G19" i="17"/>
  <c r="G27" i="11"/>
  <c r="G75" i="6"/>
  <c r="G27" i="15"/>
  <c r="G104" i="16"/>
  <c r="G33" i="16" s="1"/>
  <c r="G39" i="16" s="1"/>
  <c r="G35" i="14"/>
  <c r="G25" i="18"/>
  <c r="G43" i="11" l="1"/>
  <c r="G55" i="16"/>
  <c r="F18" i="5"/>
  <c r="G36" i="14"/>
  <c r="F14" i="5"/>
  <c r="G48" i="10"/>
  <c r="G40" i="18"/>
  <c r="G58" i="12"/>
  <c r="F25" i="5"/>
  <c r="G43" i="19"/>
  <c r="G47" i="8"/>
  <c r="G46" i="13"/>
  <c r="G48" i="9"/>
  <c r="G33" i="17"/>
  <c r="G52" i="15"/>
  <c r="G47" i="7"/>
  <c r="G48" i="12"/>
  <c r="G47" i="12"/>
  <c r="G40" i="15"/>
  <c r="G46" i="16"/>
  <c r="G39" i="15"/>
  <c r="G42" i="15"/>
  <c r="G71" i="6" s="1"/>
  <c r="G31" i="18"/>
  <c r="G42" i="12"/>
  <c r="G32" i="15"/>
  <c r="G37" i="7"/>
  <c r="G39" i="12"/>
  <c r="G30" i="18"/>
  <c r="G33" i="15"/>
  <c r="G44" i="16"/>
  <c r="G38" i="12"/>
  <c r="G34" i="11"/>
  <c r="G33" i="11"/>
  <c r="G41" i="15"/>
  <c r="G41" i="12"/>
  <c r="G32" i="11"/>
  <c r="G46" i="12"/>
  <c r="G38" i="7"/>
  <c r="G37" i="15"/>
  <c r="G35" i="7"/>
  <c r="G24" i="17"/>
  <c r="G34" i="7"/>
  <c r="G26" i="14"/>
  <c r="G45" i="12"/>
  <c r="G36" i="7"/>
  <c r="G35" i="15"/>
  <c r="G36" i="15"/>
  <c r="G44" i="12"/>
  <c r="G49" i="12"/>
  <c r="G36" i="13"/>
  <c r="G30" i="19"/>
  <c r="G38" i="8"/>
  <c r="G37" i="13"/>
  <c r="G34" i="15"/>
  <c r="G43" i="12"/>
  <c r="G40" i="12"/>
  <c r="G45" i="16"/>
  <c r="G38" i="15"/>
  <c r="G31" i="19"/>
  <c r="G50" i="6" l="1"/>
  <c r="G35" i="11"/>
  <c r="G56" i="6"/>
  <c r="G67" i="6"/>
  <c r="G34" i="19"/>
  <c r="G73" i="6"/>
  <c r="G59" i="6"/>
  <c r="G72" i="6"/>
  <c r="G41" i="6"/>
  <c r="G38" i="13"/>
  <c r="G69" i="6"/>
  <c r="G64" i="6"/>
  <c r="G51" i="6"/>
  <c r="G68" i="6"/>
  <c r="G61" i="6"/>
  <c r="G79" i="6"/>
  <c r="G44" i="6"/>
  <c r="G52" i="6"/>
  <c r="G62" i="6"/>
  <c r="F12" i="5"/>
  <c r="G48" i="8"/>
  <c r="G50" i="12"/>
  <c r="G53" i="6"/>
  <c r="G60" i="6"/>
  <c r="F23" i="5"/>
  <c r="G34" i="17"/>
  <c r="G47" i="6"/>
  <c r="G66" i="6"/>
  <c r="G47" i="16"/>
  <c r="G38" i="6"/>
  <c r="G39" i="6"/>
  <c r="G37" i="6"/>
  <c r="G20" i="6" s="1"/>
  <c r="G27" i="14"/>
  <c r="G36" i="6"/>
  <c r="F11" i="5"/>
  <c r="G48" i="7"/>
  <c r="G63" i="6"/>
  <c r="G55" i="6"/>
  <c r="G45" i="6"/>
  <c r="G39" i="7"/>
  <c r="G80" i="6"/>
  <c r="G32" i="18"/>
  <c r="G49" i="9"/>
  <c r="F13" i="5"/>
  <c r="G56" i="16"/>
  <c r="F22" i="5"/>
  <c r="G58" i="6"/>
  <c r="G25" i="17"/>
  <c r="G30" i="17" s="1"/>
  <c r="G70" i="6"/>
  <c r="G25" i="6" s="1"/>
  <c r="G54" i="6"/>
  <c r="G48" i="6"/>
  <c r="G44" i="15"/>
  <c r="G35" i="6"/>
  <c r="G59" i="12"/>
  <c r="F16" i="5"/>
  <c r="G74" i="6"/>
  <c r="G40" i="6"/>
  <c r="G46" i="6"/>
  <c r="G42" i="6"/>
  <c r="G65" i="6"/>
  <c r="G43" i="6"/>
  <c r="G14" i="6" s="1"/>
  <c r="G39" i="8"/>
  <c r="G49" i="6"/>
  <c r="G57" i="6"/>
  <c r="F17" i="5"/>
  <c r="G47" i="13"/>
  <c r="G81" i="6"/>
  <c r="F21" i="5"/>
  <c r="G53" i="15"/>
  <c r="F24" i="5"/>
  <c r="G41" i="18"/>
  <c r="G44" i="11"/>
  <c r="F15" i="5"/>
  <c r="G13" i="6" l="1"/>
  <c r="G27" i="6"/>
  <c r="G32" i="14"/>
  <c r="G49" i="15"/>
  <c r="G39" i="19"/>
  <c r="G102" i="6"/>
  <c r="G23" i="6"/>
  <c r="G19" i="6"/>
  <c r="G24" i="6"/>
  <c r="G52" i="16"/>
  <c r="G44" i="7"/>
  <c r="F26" i="5"/>
  <c r="G37" i="18"/>
  <c r="G18" i="6"/>
  <c r="G26" i="6"/>
  <c r="G55" i="12"/>
  <c r="G44" i="8"/>
  <c r="F19" i="5"/>
  <c r="G43" i="13"/>
  <c r="G40" i="11"/>
  <c r="G17" i="6"/>
  <c r="G21" i="6" l="1"/>
  <c r="F28" i="5"/>
  <c r="G28" i="6"/>
  <c r="G13" i="10"/>
  <c r="G17" i="11"/>
  <c r="G13" i="7"/>
  <c r="G87" i="16"/>
  <c r="G15" i="8"/>
  <c r="G62" i="16"/>
  <c r="G18" i="7"/>
  <c r="G88" i="16"/>
  <c r="G17" i="12"/>
  <c r="G18" i="13"/>
  <c r="G67" i="15"/>
  <c r="G14" i="15"/>
  <c r="G16" i="11"/>
  <c r="G13" i="9"/>
  <c r="G14" i="19"/>
  <c r="G15" i="11"/>
  <c r="G16" i="13"/>
  <c r="G63" i="16"/>
  <c r="G66" i="15"/>
  <c r="G15" i="16"/>
  <c r="G16" i="8"/>
  <c r="G65" i="15"/>
  <c r="G16" i="18"/>
  <c r="G61" i="15"/>
  <c r="G22" i="16"/>
  <c r="G19" i="8"/>
  <c r="G92" i="16"/>
  <c r="G66" i="16"/>
  <c r="G18" i="8"/>
  <c r="G60" i="15"/>
  <c r="G13" i="15"/>
  <c r="G67" i="16"/>
  <c r="G15" i="18"/>
  <c r="G16" i="15"/>
  <c r="G65" i="16"/>
  <c r="G17" i="7"/>
  <c r="G13" i="13"/>
  <c r="G19" i="12"/>
  <c r="G14" i="16"/>
  <c r="G90" i="16"/>
  <c r="G19" i="13"/>
  <c r="G20" i="12"/>
  <c r="G59" i="15"/>
  <c r="G13" i="8"/>
  <c r="G13" i="19"/>
  <c r="G15" i="15"/>
  <c r="G13" i="16"/>
  <c r="G13" i="14"/>
  <c r="G14" i="8"/>
  <c r="G15" i="12"/>
  <c r="G14" i="7"/>
  <c r="G15" i="9"/>
  <c r="G30" i="6" l="1"/>
  <c r="G13" i="17"/>
  <c r="G15" i="14"/>
  <c r="G20" i="8"/>
  <c r="G17" i="19"/>
  <c r="G68" i="15"/>
  <c r="G17" i="15" s="1"/>
  <c r="G16" i="12"/>
  <c r="G16" i="10"/>
  <c r="G13" i="11"/>
  <c r="G15" i="7"/>
  <c r="G14" i="12"/>
  <c r="G89" i="16"/>
  <c r="G16" i="9"/>
  <c r="G21" i="16"/>
  <c r="G17" i="13"/>
  <c r="G86" i="16"/>
  <c r="G17" i="8"/>
  <c r="G16" i="7"/>
  <c r="G64" i="16"/>
  <c r="G69" i="16" s="1"/>
  <c r="G16" i="16" s="1"/>
  <c r="G13" i="18"/>
  <c r="G19" i="16"/>
  <c r="G17" i="16"/>
  <c r="G18" i="12"/>
  <c r="G20" i="16"/>
  <c r="G14" i="18"/>
  <c r="G14" i="9"/>
  <c r="G13" i="12"/>
  <c r="G17" i="18" l="1"/>
  <c r="G18" i="15"/>
  <c r="G38" i="19"/>
  <c r="G31" i="14"/>
  <c r="G93" i="16"/>
  <c r="G18" i="16" s="1"/>
  <c r="G20" i="13"/>
  <c r="G14" i="17"/>
  <c r="G21" i="8"/>
  <c r="G43" i="10"/>
  <c r="G21" i="12"/>
  <c r="G19" i="7"/>
  <c r="G17" i="9"/>
  <c r="G18" i="11"/>
  <c r="G54" i="12" l="1"/>
  <c r="G29" i="17"/>
  <c r="G42" i="13"/>
  <c r="G48" i="15"/>
  <c r="G44" i="9"/>
  <c r="G43" i="7"/>
  <c r="G43" i="8"/>
  <c r="F25" i="4"/>
  <c r="G40" i="19"/>
  <c r="F25" i="3" s="1"/>
  <c r="G39" i="11"/>
  <c r="G45" i="10"/>
  <c r="F14" i="3" s="1"/>
  <c r="F14" i="4"/>
  <c r="F18" i="4"/>
  <c r="G33" i="14"/>
  <c r="F18" i="3" s="1"/>
  <c r="G36" i="18"/>
  <c r="F23" i="4" l="1"/>
  <c r="G31" i="17"/>
  <c r="F23" i="3" s="1"/>
  <c r="F13" i="4"/>
  <c r="G46" i="9"/>
  <c r="F13" i="3" s="1"/>
  <c r="F11" i="4"/>
  <c r="G45" i="7"/>
  <c r="F11" i="3" s="1"/>
  <c r="F16" i="4"/>
  <c r="G56" i="12"/>
  <c r="F16" i="3" s="1"/>
  <c r="F21" i="4"/>
  <c r="G50" i="15"/>
  <c r="F21" i="3" s="1"/>
  <c r="F17" i="4"/>
  <c r="G44" i="13"/>
  <c r="F17" i="3" s="1"/>
  <c r="F24" i="4"/>
  <c r="G38" i="18"/>
  <c r="F24" i="3" s="1"/>
  <c r="G41" i="11"/>
  <c r="F15" i="3" s="1"/>
  <c r="F15" i="4"/>
  <c r="F12" i="4"/>
  <c r="G45" i="8"/>
  <c r="F12" i="3" s="1"/>
  <c r="G23" i="16"/>
  <c r="F19" i="3" l="1"/>
  <c r="F19" i="4"/>
  <c r="G24" i="16"/>
  <c r="G51" i="16" l="1"/>
  <c r="F22" i="4" l="1"/>
  <c r="G53" i="16"/>
  <c r="F22" i="3" s="1"/>
  <c r="F26" i="3" s="1"/>
  <c r="F28" i="3" s="1"/>
  <c r="F26" i="4" l="1"/>
  <c r="F28" i="4" s="1"/>
  <c r="F31" i="3"/>
</calcChain>
</file>

<file path=xl/sharedStrings.xml><?xml version="1.0" encoding="utf-8"?>
<sst xmlns="http://schemas.openxmlformats.org/spreadsheetml/2006/main" count="1354" uniqueCount="338">
  <si>
    <t>NESO Cost Reporting Tables</t>
  </si>
  <si>
    <t xml:space="preserve"> Name:</t>
  </si>
  <si>
    <t>National Energy System Operator</t>
  </si>
  <si>
    <t>Short Name:</t>
  </si>
  <si>
    <t>NESO</t>
  </si>
  <si>
    <t>Reporting Year:</t>
  </si>
  <si>
    <t>2026/27</t>
  </si>
  <si>
    <t>Version Number:</t>
  </si>
  <si>
    <t>Date of Submission:</t>
  </si>
  <si>
    <t>Date of Prior Submission:</t>
  </si>
  <si>
    <t>Cell Format Key</t>
  </si>
  <si>
    <t>Cell intentionally blank</t>
  </si>
  <si>
    <t>Value</t>
  </si>
  <si>
    <t>Input</t>
  </si>
  <si>
    <t>Imported/ Linked Value</t>
  </si>
  <si>
    <t>Calculation</t>
  </si>
  <si>
    <t>Output</t>
  </si>
  <si>
    <t>Ex-ante Value</t>
  </si>
  <si>
    <t>Error checking</t>
  </si>
  <si>
    <t>Annotation</t>
  </si>
  <si>
    <t>Number</t>
  </si>
  <si>
    <t>Section</t>
  </si>
  <si>
    <t>Title</t>
  </si>
  <si>
    <t>Link</t>
  </si>
  <si>
    <t>Total Expenditure</t>
  </si>
  <si>
    <t>1.1 Total Costs</t>
  </si>
  <si>
    <t>Go</t>
  </si>
  <si>
    <t>Summary Expenditure</t>
  </si>
  <si>
    <t>2.1 Operational Costs</t>
  </si>
  <si>
    <t>2.2 FTE</t>
  </si>
  <si>
    <t>2.3 Investment Costs</t>
  </si>
  <si>
    <t>Summary by Role</t>
  </si>
  <si>
    <t>3.1 Energy Markets</t>
  </si>
  <si>
    <t>3.2 Strategic Energy Planning</t>
  </si>
  <si>
    <t>3.3 Energy Insights</t>
  </si>
  <si>
    <t>3.4 Security of Supply Modelling</t>
  </si>
  <si>
    <t>3.6 System Operations</t>
  </si>
  <si>
    <t>3.7 Network Operability &amp; Connections</t>
  </si>
  <si>
    <t>3.8 Facilitating Sector Digitalisation</t>
  </si>
  <si>
    <t>Summary by Function</t>
  </si>
  <si>
    <t>4.1 Role Delivery Support</t>
  </si>
  <si>
    <t>4.2 Corporate Functions</t>
  </si>
  <si>
    <t>4.3 Cyber &amp; Physical Security</t>
  </si>
  <si>
    <t>4.4 Digital &amp; Technology Support</t>
  </si>
  <si>
    <t>4.5 Transformation</t>
  </si>
  <si>
    <t>BP3</t>
  </si>
  <si>
    <t>NESO 1</t>
  </si>
  <si>
    <t>2025/26</t>
  </si>
  <si>
    <t>2027/28</t>
  </si>
  <si>
    <t>NESO Total Costs</t>
  </si>
  <si>
    <t>Energy Markets</t>
  </si>
  <si>
    <t>£m (nominal)</t>
  </si>
  <si>
    <t>Strategic Energy Planning</t>
  </si>
  <si>
    <t>Energy Insights</t>
  </si>
  <si>
    <t>Security of Supply Modelling</t>
  </si>
  <si>
    <t>System Operations</t>
  </si>
  <si>
    <t>Network Operability &amp; Connections</t>
  </si>
  <si>
    <t>Facilitating Sector Digitalisation</t>
  </si>
  <si>
    <t>Role Costs Total</t>
  </si>
  <si>
    <t>Role Delivery Support</t>
  </si>
  <si>
    <t>Corporate Functions</t>
  </si>
  <si>
    <t>Cyber &amp; Physical Security</t>
  </si>
  <si>
    <t>Digital &amp; Technology Support</t>
  </si>
  <si>
    <t>Transformation</t>
  </si>
  <si>
    <t>Supporting Function Costs Total</t>
  </si>
  <si>
    <t>NESO Costs Sub Total</t>
  </si>
  <si>
    <t>Efficiencies</t>
  </si>
  <si>
    <t>NESO Costs Total</t>
  </si>
  <si>
    <t>NESO Operational Costs</t>
  </si>
  <si>
    <t>Role Operational Costs Total</t>
  </si>
  <si>
    <t>Supporting Function Operational Costs Total</t>
  </si>
  <si>
    <t>Operational Costs Total</t>
  </si>
  <si>
    <t>NESO FTE</t>
  </si>
  <si>
    <t># FTE</t>
  </si>
  <si>
    <t>Role FTE Total</t>
  </si>
  <si>
    <t>Supporting Function FTE Total</t>
  </si>
  <si>
    <t>FTE Total</t>
  </si>
  <si>
    <t>NESO Investments</t>
  </si>
  <si>
    <t>Summary</t>
  </si>
  <si>
    <t>Role Investment Costs Total</t>
  </si>
  <si>
    <t>Supporting Function Investment Costs Total</t>
  </si>
  <si>
    <t>Investments Costs Total</t>
  </si>
  <si>
    <t>Investments</t>
  </si>
  <si>
    <t>Role/Function</t>
  </si>
  <si>
    <t>Investment ID</t>
  </si>
  <si>
    <t>Investment Name</t>
  </si>
  <si>
    <t>NESO1-100</t>
  </si>
  <si>
    <t>Innovation Productionisation</t>
  </si>
  <si>
    <t>NESO1-110</t>
  </si>
  <si>
    <t xml:space="preserve">NESO AI Energy Core Delivery </t>
  </si>
  <si>
    <t>NESO1-120</t>
  </si>
  <si>
    <t>Data Sharing Infrastructure</t>
  </si>
  <si>
    <t>NESO1-200</t>
  </si>
  <si>
    <t>Digitalisation of Enabling Functions</t>
  </si>
  <si>
    <t>NESO1-210</t>
  </si>
  <si>
    <t>Digital Change for Legal, Risk, and Regulation</t>
  </si>
  <si>
    <t>NESO1-220</t>
  </si>
  <si>
    <t>Network and System Modelling Capability Modernisation</t>
  </si>
  <si>
    <t>NESO1-230</t>
  </si>
  <si>
    <t>Connections Enduring Capabilities Ecosystem</t>
  </si>
  <si>
    <t>NESO1-240</t>
  </si>
  <si>
    <t>Clean Power 2030 Enablement</t>
  </si>
  <si>
    <t>NESO1-250</t>
  </si>
  <si>
    <t>NESO1-300</t>
  </si>
  <si>
    <t>Transformation Enablement Project</t>
  </si>
  <si>
    <t>NESO1-320</t>
  </si>
  <si>
    <t>Capacity Market (CM) and Contracts for Difference (CfD) Regimes</t>
  </si>
  <si>
    <t>NESO1-330</t>
  </si>
  <si>
    <t>Regulations</t>
  </si>
  <si>
    <t>NESO1-340</t>
  </si>
  <si>
    <t>Market Access &amp; Procurement</t>
  </si>
  <si>
    <t>NESO1-350</t>
  </si>
  <si>
    <t xml:space="preserve">Flexibility Enablement </t>
  </si>
  <si>
    <t>NESO1-360</t>
  </si>
  <si>
    <t>Restoration</t>
  </si>
  <si>
    <t>NESO1-370</t>
  </si>
  <si>
    <t>Resilience &amp; Risk</t>
  </si>
  <si>
    <t>NESO1-380</t>
  </si>
  <si>
    <t>Electricity Market Reform Discovery</t>
  </si>
  <si>
    <t>NESO1-390</t>
  </si>
  <si>
    <t>Interconnectors</t>
  </si>
  <si>
    <t>NESO1-400</t>
  </si>
  <si>
    <t>Open Balancing Programme</t>
  </si>
  <si>
    <t>NESO1-410</t>
  </si>
  <si>
    <t>Balancing Asset Health</t>
  </si>
  <si>
    <t>NESO1-420</t>
  </si>
  <si>
    <t>Balancing Innovation Delivery</t>
  </si>
  <si>
    <t>NESO1-430</t>
  </si>
  <si>
    <t>Forecasting &amp; Predictions</t>
  </si>
  <si>
    <t>NESO1-440</t>
  </si>
  <si>
    <t>System Access</t>
  </si>
  <si>
    <t>NESO1-450</t>
  </si>
  <si>
    <t xml:space="preserve">ENCC Operations Enablement </t>
  </si>
  <si>
    <t>NESO1-460</t>
  </si>
  <si>
    <t>Network Topology Optimisation</t>
  </si>
  <si>
    <t>NESO1-470</t>
  </si>
  <si>
    <t>Situational Awareness Tools</t>
  </si>
  <si>
    <t>NESO1-480</t>
  </si>
  <si>
    <t>Dispatch Transparency</t>
  </si>
  <si>
    <t>NESO1-490</t>
  </si>
  <si>
    <t>Digital Trials Platform</t>
  </si>
  <si>
    <t>NESO1-600</t>
  </si>
  <si>
    <t>Digital Change for Customer</t>
  </si>
  <si>
    <t>NESO1-610</t>
  </si>
  <si>
    <t>Modelling Platforms and Tooling</t>
  </si>
  <si>
    <t>NESO1-620</t>
  </si>
  <si>
    <t>Digital Engagement Platform</t>
  </si>
  <si>
    <t>DATA-REM</t>
  </si>
  <si>
    <t xml:space="preserve">Data Remediation </t>
  </si>
  <si>
    <t>DATA-TOOL</t>
  </si>
  <si>
    <t xml:space="preserve">Data Tools </t>
  </si>
  <si>
    <t>ENT-TECH</t>
  </si>
  <si>
    <t>Tech Debt</t>
  </si>
  <si>
    <t>Property</t>
  </si>
  <si>
    <t>NEW CFO Property Investment</t>
  </si>
  <si>
    <t>T-Day2</t>
  </si>
  <si>
    <t>Day 2</t>
  </si>
  <si>
    <t>T-OSA</t>
  </si>
  <si>
    <t xml:space="preserve">OSA Exit </t>
  </si>
  <si>
    <t>T-REMA</t>
  </si>
  <si>
    <t>REMA</t>
  </si>
  <si>
    <t>Customer Data End to End Management</t>
  </si>
  <si>
    <t>NESO Investments Costs Total</t>
  </si>
  <si>
    <t>NESO Energy Markets</t>
  </si>
  <si>
    <t>Operational Costs</t>
  </si>
  <si>
    <t>Code Administration​ &amp; Market Frameworks</t>
  </si>
  <si>
    <t>Electricity Market Reform (EMR) Delivery Body​</t>
  </si>
  <si>
    <t>Long Term Market Design</t>
  </si>
  <si>
    <t>Market Development &amp; Operations for Electricity System Balancing​</t>
  </si>
  <si>
    <t>Market Monitoring</t>
  </si>
  <si>
    <t>Central Costs - Energy Markets</t>
  </si>
  <si>
    <t>Energy Markets Operational Costs Total</t>
  </si>
  <si>
    <t>FTE</t>
  </si>
  <si>
    <t>Energy Markets FTE Total</t>
  </si>
  <si>
    <t>Investment Costs</t>
  </si>
  <si>
    <t>Energy Markets Investment Costs Total</t>
  </si>
  <si>
    <t>Total Costs &amp; FTE</t>
  </si>
  <si>
    <t>Total Costs</t>
  </si>
  <si>
    <t>Total FTE</t>
  </si>
  <si>
    <t>NESO Strategic Energy Planning</t>
  </si>
  <si>
    <t>Centralised Strategic Network Planning​</t>
  </si>
  <si>
    <t>Gas Network Development​</t>
  </si>
  <si>
    <t>Network Competition</t>
  </si>
  <si>
    <t>Regional Energy Strategic Planning (RESP)​</t>
  </si>
  <si>
    <t>Strategic Spatial Energy Planning (SSEP)</t>
  </si>
  <si>
    <t>Zero Carbon Operation Strategy</t>
  </si>
  <si>
    <t>Hydrogen Planner</t>
  </si>
  <si>
    <t>Central Costs - Strategic Energy Planning</t>
  </si>
  <si>
    <t>Strategic Energy Planning Operational Costs Total</t>
  </si>
  <si>
    <t>Strategic Energy Planning FTE Total</t>
  </si>
  <si>
    <t>Strategic Energy Planning Investment Costs Total</t>
  </si>
  <si>
    <t>NESO Energy Insights</t>
  </si>
  <si>
    <t>Policy Advice</t>
  </si>
  <si>
    <t>Scenario Development</t>
  </si>
  <si>
    <t>Whole Energy Insights​</t>
  </si>
  <si>
    <t>Central Costs - Energy Insights</t>
  </si>
  <si>
    <t>Energy Insights Operational Costs Total</t>
  </si>
  <si>
    <t>Energy Insights FTE Total</t>
  </si>
  <si>
    <t>Energy Insights Investment Costs Total</t>
  </si>
  <si>
    <t>NESO Security of Supply Modelling</t>
  </si>
  <si>
    <t>Energy Security Modelling &amp; Insights​</t>
  </si>
  <si>
    <t>Hydrogen Security</t>
  </si>
  <si>
    <t>Central Costs - Security of Supply Modelling</t>
  </si>
  <si>
    <t>Security of Supply Modelling Operational Costs Total</t>
  </si>
  <si>
    <t>Security of Supply Modelling FTE Total</t>
  </si>
  <si>
    <t>Security of Supply Modelling Investment Costs Total</t>
  </si>
  <si>
    <t>NESO System Operations</t>
  </si>
  <si>
    <t>Operational Readiness</t>
  </si>
  <si>
    <t>Network Control Programme</t>
  </si>
  <si>
    <t>Balancing Programme</t>
  </si>
  <si>
    <t>ENCC Real-time Operations</t>
  </si>
  <si>
    <t>Future ENCC Design</t>
  </si>
  <si>
    <t>Network Access Planning</t>
  </si>
  <si>
    <t>Operational &amp; performance insights</t>
  </si>
  <si>
    <t>Central Costs - System Operations</t>
  </si>
  <si>
    <t>System Operations Operational Costs Total</t>
  </si>
  <si>
    <t>System Operations FTE Total</t>
  </si>
  <si>
    <t>System Operations Investment Costs Total</t>
  </si>
  <si>
    <t>NESO Network Operability &amp; Connections</t>
  </si>
  <si>
    <t>Connections Policy &amp; Change</t>
  </si>
  <si>
    <t>Connections Operations</t>
  </si>
  <si>
    <t>Network Operability Modelling​</t>
  </si>
  <si>
    <t>Network Operability Services​</t>
  </si>
  <si>
    <t>Network Services Procurement &amp; Balancing Services Contracting​</t>
  </si>
  <si>
    <t>Central Costs - Network Operability &amp; Connections</t>
  </si>
  <si>
    <t>Network Operability &amp; Connections Operational Costs Total</t>
  </si>
  <si>
    <t>Network Operability &amp; Connections FTE Total</t>
  </si>
  <si>
    <t>Network Operability &amp; Connections Investment Costs Total</t>
  </si>
  <si>
    <t>NESO Facilitating Sector Digitalisation</t>
  </si>
  <si>
    <t>Interim Data Sharing Infrastructure (DSI) Coordinator​</t>
  </si>
  <si>
    <t>Central Costs - Facilitating Sector Digitalisation</t>
  </si>
  <si>
    <t>Facilitating Sector Digitalisation Operational Costs Total</t>
  </si>
  <si>
    <t>Facilitating Sector Digitalisation FTE Total</t>
  </si>
  <si>
    <t>Facilitating Sector Digitalisation Investment Costs Total</t>
  </si>
  <si>
    <t>NESO Role Delivery Support</t>
  </si>
  <si>
    <t>Customer</t>
  </si>
  <si>
    <t>Operational Leadership</t>
  </si>
  <si>
    <t>Role Delivery Support Operational Costs Total</t>
  </si>
  <si>
    <t>Role Delivery Support FTE Total</t>
  </si>
  <si>
    <t>Role Delivery Support Investment Costs Total</t>
  </si>
  <si>
    <t>Office of the Chief Executive Officer</t>
  </si>
  <si>
    <t>Director of Major Projects</t>
  </si>
  <si>
    <t>Performance &amp; Change</t>
  </si>
  <si>
    <t>Delivery Markets</t>
  </si>
  <si>
    <t>Delivery Engineering &amp; SEP</t>
  </si>
  <si>
    <t>Delivery Dev Sec Ops</t>
  </si>
  <si>
    <t>Major Projects</t>
  </si>
  <si>
    <t>FlexPool Resource</t>
  </si>
  <si>
    <t>NESO Corporate Functions</t>
  </si>
  <si>
    <t>Assurance</t>
  </si>
  <si>
    <t>Corporate Strategy</t>
  </si>
  <si>
    <t>External Affairs</t>
  </si>
  <si>
    <t>Finance &amp; Procurement</t>
  </si>
  <si>
    <t>Legal</t>
  </si>
  <si>
    <t>People</t>
  </si>
  <si>
    <t>Portfolio Management</t>
  </si>
  <si>
    <t>Regulation</t>
  </si>
  <si>
    <t>Office of the CEO</t>
  </si>
  <si>
    <t>Corporate Functions Operational Costs Total</t>
  </si>
  <si>
    <t>Corporate Functions FTE Total</t>
  </si>
  <si>
    <t>Corporate Functions Investment Costs Total</t>
  </si>
  <si>
    <t>Finance &amp; Procurement Memo Tables</t>
  </si>
  <si>
    <t>Finance &amp; Procurement Operational Costs</t>
  </si>
  <si>
    <t>Revenue &amp; Settlements</t>
  </si>
  <si>
    <t>Central Costs</t>
  </si>
  <si>
    <t>CFO &amp; Audit</t>
  </si>
  <si>
    <t>Financial Controller</t>
  </si>
  <si>
    <t>Finance Business Partnering</t>
  </si>
  <si>
    <t>Procurement</t>
  </si>
  <si>
    <t>CFO Day 2</t>
  </si>
  <si>
    <t>Finance &amp; Procurement Operational Costs Total</t>
  </si>
  <si>
    <t>Finance &amp; Procurement FTE</t>
  </si>
  <si>
    <t>Finance &amp; Procurement FTE Total</t>
  </si>
  <si>
    <t>People Memo Tables</t>
  </si>
  <si>
    <t>People Operational Costs</t>
  </si>
  <si>
    <t>People &amp; Capability</t>
  </si>
  <si>
    <t>Rewards</t>
  </si>
  <si>
    <t>People Business Partners</t>
  </si>
  <si>
    <t>Service Excellence</t>
  </si>
  <si>
    <t>Internal Communication</t>
  </si>
  <si>
    <t>People Day 2</t>
  </si>
  <si>
    <t>HR Operations</t>
  </si>
  <si>
    <t>People Operational Costs Total</t>
  </si>
  <si>
    <t>People FTE</t>
  </si>
  <si>
    <t>People FTE Total</t>
  </si>
  <si>
    <t>NESO Cyber &amp; Physical Security</t>
  </si>
  <si>
    <t>Physical &amp; Cyber Security</t>
  </si>
  <si>
    <t>Cyber &amp; Physical Security Operational Costs Total</t>
  </si>
  <si>
    <t>Cyber &amp; Physical Security FTE Total</t>
  </si>
  <si>
    <t>Cyber &amp; Physical Security Investment Costs Total</t>
  </si>
  <si>
    <t>NESO Digital &amp; Technology Support</t>
  </si>
  <si>
    <t>Digital &amp; Technology Support Contracts</t>
  </si>
  <si>
    <t>Digital Strategy &amp; Architecture</t>
  </si>
  <si>
    <t>Functional Excellence</t>
  </si>
  <si>
    <t>Digital &amp; Technology Support Operational Costs Total</t>
  </si>
  <si>
    <t>Digital &amp; Technology Support FTE Total</t>
  </si>
  <si>
    <t>Digital &amp; Technology Support Investment Costs Total</t>
  </si>
  <si>
    <t>NESO Transformation</t>
  </si>
  <si>
    <t>Contingency Control Centre</t>
  </si>
  <si>
    <t>Operational Service Agreements (OSA)</t>
  </si>
  <si>
    <t>Transformation Operational Costs Total</t>
  </si>
  <si>
    <t>Transformation FTE Total</t>
  </si>
  <si>
    <t>Transformation Investment Costs Total</t>
  </si>
  <si>
    <t>Day 2 Transformation</t>
  </si>
  <si>
    <t>Emergency Preparedness &amp; Restoration</t>
  </si>
  <si>
    <t>Technical Office for Energy Resilience &amp; Security</t>
  </si>
  <si>
    <t>Energy System Risks</t>
  </si>
  <si>
    <t>Strategic Resilience &amp; Insights</t>
  </si>
  <si>
    <t>CUST</t>
  </si>
  <si>
    <t>Efficiency</t>
  </si>
  <si>
    <t>Product Development &amp; Run</t>
  </si>
  <si>
    <t>Innovation &amp; AI</t>
  </si>
  <si>
    <t>Programme Management</t>
  </si>
  <si>
    <t>Early Careers</t>
  </si>
  <si>
    <t>Data Capabilities</t>
  </si>
  <si>
    <t>Efficiency Challenge</t>
  </si>
  <si>
    <t>Programme Management Memo Tables</t>
  </si>
  <si>
    <t>Programme Management Operational Costs</t>
  </si>
  <si>
    <t>Programme Management FTE</t>
  </si>
  <si>
    <t>Programme Management Operational Costs Total</t>
  </si>
  <si>
    <t>Programme Management FTE Total</t>
  </si>
  <si>
    <t>Office of the Chief Executive Officer - Programme Management</t>
  </si>
  <si>
    <t>System Operations Shared Projects</t>
  </si>
  <si>
    <t>NESO Whole Energy System Resilience</t>
  </si>
  <si>
    <t>Whole Energy System Resilience Operational Costs Total</t>
  </si>
  <si>
    <t>Whole Energy System Resilience FTE Total</t>
  </si>
  <si>
    <t>Whole Energy System Resilience Investment Costs Total</t>
  </si>
  <si>
    <t>Whole Energy System Resilience</t>
  </si>
  <si>
    <t>3.5 Whole Energy System Resilience</t>
  </si>
  <si>
    <t>Central Costs - Whole Energy System Resilience</t>
  </si>
  <si>
    <t>Connections</t>
  </si>
  <si>
    <t>NESO1-310</t>
  </si>
  <si>
    <t>Reformed National Pricing</t>
  </si>
  <si>
    <t>DIG-AI</t>
  </si>
  <si>
    <t>Digitalisation &amp; AI Shared</t>
  </si>
  <si>
    <t>Shared Projects</t>
  </si>
  <si>
    <t>15th May 2026</t>
  </si>
  <si>
    <t>23rd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</si>
</sst>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F800]dddd\,\ mmmm\ dd\,\ yyyy"/>
    <numFmt numFmtId="166" formatCode="0.00000000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0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  <scheme val="minor"/>
    </font>
    <font>
      <sz val="11"/>
      <name val="Calibri"/>
      <family val="2"/>
    </font>
    <font>
      <sz val="10"/>
      <color theme="1"/>
      <name val="Calibri"/>
      <family val="2"/>
    </font>
    <font>
      <b/>
      <sz val="18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0"/>
      <color theme="1"/>
      <name val="Arial"/>
      <family val="2"/>
      <scheme val="minor"/>
    </font>
    <font>
      <sz val="10"/>
      <color theme="1"/>
      <name val="Verdana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i/>
      <sz val="10"/>
      <color rgb="FF4D4D4D"/>
      <name val="Calibri"/>
      <family val="2"/>
    </font>
    <font>
      <sz val="14"/>
      <color rgb="FF333333"/>
      <name val="Georgia"/>
      <family val="1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Arial"/>
      <family val="2"/>
      <scheme val="minor"/>
    </font>
    <font>
      <b/>
      <sz val="20"/>
      <name val="Arial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Arial"/>
      <family val="2"/>
      <scheme val="minor"/>
    </font>
    <font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lightUp">
        <fgColor theme="6"/>
      </patternFill>
    </fill>
    <fill>
      <patternFill patternType="solid">
        <fgColor rgb="FFFFE69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E699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3">
    <xf numFmtId="0" fontId="0" fillId="0" borderId="0"/>
    <xf numFmtId="0" fontId="3" fillId="2" borderId="1" applyNumberFormat="0" applyBorder="0" applyAlignment="0" applyProtection="0"/>
    <xf numFmtId="0" fontId="4" fillId="0" borderId="0"/>
    <xf numFmtId="0" fontId="14" fillId="3" borderId="0" applyNumberFormat="0" applyFont="0" applyBorder="0" applyAlignment="0" applyProtection="0"/>
    <xf numFmtId="164" fontId="4" fillId="4" borderId="12" applyAlignment="0" applyProtection="0"/>
    <xf numFmtId="164" fontId="4" fillId="5" borderId="13" applyAlignment="0" applyProtection="0"/>
    <xf numFmtId="164" fontId="15" fillId="6" borderId="13" applyAlignment="0" applyProtection="0"/>
    <xf numFmtId="164" fontId="15" fillId="7" borderId="13"/>
    <xf numFmtId="0" fontId="4" fillId="8" borderId="12"/>
    <xf numFmtId="0" fontId="15" fillId="0" borderId="0"/>
    <xf numFmtId="0" fontId="19" fillId="0" borderId="0" applyNumberFormat="0" applyFill="0" applyBorder="0" applyAlignment="0" applyProtection="0"/>
    <xf numFmtId="0" fontId="20" fillId="13" borderId="2" applyNumberFormat="0" applyBorder="0" applyAlignment="0" applyProtection="0"/>
    <xf numFmtId="0" fontId="15" fillId="15" borderId="3" applyNumberFormat="0" applyBorder="0" applyAlignment="0" applyProtection="0"/>
  </cellStyleXfs>
  <cellXfs count="85">
    <xf numFmtId="0" fontId="0" fillId="0" borderId="0" xfId="0"/>
    <xf numFmtId="0" fontId="3" fillId="2" borderId="0" xfId="1" applyBorder="1"/>
    <xf numFmtId="0" fontId="3" fillId="2" borderId="0" xfId="1" applyBorder="1" applyAlignment="1">
      <alignment horizontal="left"/>
    </xf>
    <xf numFmtId="0" fontId="1" fillId="0" borderId="0" xfId="2" applyFont="1"/>
    <xf numFmtId="0" fontId="5" fillId="0" borderId="0" xfId="2" applyFont="1"/>
    <xf numFmtId="0" fontId="6" fillId="0" borderId="0" xfId="2" applyFont="1"/>
    <xf numFmtId="0" fontId="7" fillId="0" borderId="4" xfId="2" applyFont="1" applyBorder="1"/>
    <xf numFmtId="0" fontId="7" fillId="0" borderId="5" xfId="2" applyFont="1" applyBorder="1"/>
    <xf numFmtId="0" fontId="7" fillId="0" borderId="6" xfId="2" applyFont="1" applyBorder="1"/>
    <xf numFmtId="0" fontId="8" fillId="0" borderId="7" xfId="2" applyFont="1" applyBorder="1" applyAlignment="1">
      <alignment vertical="center" wrapText="1"/>
    </xf>
    <xf numFmtId="0" fontId="8" fillId="0" borderId="0" xfId="2" applyFont="1" applyAlignment="1">
      <alignment vertical="center" wrapText="1"/>
    </xf>
    <xf numFmtId="0" fontId="8" fillId="0" borderId="8" xfId="2" applyFont="1" applyBorder="1" applyAlignment="1">
      <alignment vertical="center" wrapText="1"/>
    </xf>
    <xf numFmtId="0" fontId="7" fillId="0" borderId="7" xfId="2" applyFont="1" applyBorder="1"/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8" xfId="2" applyFont="1" applyBorder="1"/>
    <xf numFmtId="0" fontId="9" fillId="0" borderId="0" xfId="2" applyFont="1" applyAlignment="1">
      <alignment horizontal="right"/>
    </xf>
    <xf numFmtId="164" fontId="5" fillId="0" borderId="0" xfId="2" applyNumberFormat="1" applyFont="1"/>
    <xf numFmtId="0" fontId="7" fillId="0" borderId="9" xfId="2" applyFont="1" applyBorder="1"/>
    <xf numFmtId="0" fontId="7" fillId="0" borderId="10" xfId="2" applyFont="1" applyBorder="1"/>
    <xf numFmtId="0" fontId="7" fillId="0" borderId="11" xfId="2" applyFont="1" applyBorder="1"/>
    <xf numFmtId="0" fontId="10" fillId="2" borderId="0" xfId="2" applyFont="1" applyFill="1"/>
    <xf numFmtId="0" fontId="11" fillId="2" borderId="0" xfId="2" applyFont="1" applyFill="1"/>
    <xf numFmtId="0" fontId="12" fillId="2" borderId="0" xfId="2" applyFont="1" applyFill="1"/>
    <xf numFmtId="0" fontId="6" fillId="2" borderId="0" xfId="2" applyFont="1" applyFill="1"/>
    <xf numFmtId="0" fontId="5" fillId="2" borderId="0" xfId="2" applyFont="1" applyFill="1"/>
    <xf numFmtId="0" fontId="13" fillId="0" borderId="0" xfId="2" applyFont="1"/>
    <xf numFmtId="0" fontId="7" fillId="3" borderId="12" xfId="3" applyFont="1" applyBorder="1"/>
    <xf numFmtId="164" fontId="0" fillId="4" borderId="12" xfId="4" applyFont="1"/>
    <xf numFmtId="164" fontId="0" fillId="5" borderId="13" xfId="5" applyFont="1"/>
    <xf numFmtId="164" fontId="15" fillId="6" borderId="13" xfId="6"/>
    <xf numFmtId="164" fontId="15" fillId="7" borderId="13" xfId="7"/>
    <xf numFmtId="0" fontId="0" fillId="8" borderId="12" xfId="8" applyFont="1"/>
    <xf numFmtId="0" fontId="16" fillId="0" borderId="12" xfId="2" applyFont="1" applyBorder="1"/>
    <xf numFmtId="0" fontId="17" fillId="0" borderId="12" xfId="2" applyFont="1" applyBorder="1"/>
    <xf numFmtId="0" fontId="2" fillId="0" borderId="0" xfId="2" applyFont="1"/>
    <xf numFmtId="0" fontId="15" fillId="0" borderId="0" xfId="9"/>
    <xf numFmtId="0" fontId="4" fillId="0" borderId="0" xfId="2"/>
    <xf numFmtId="0" fontId="15" fillId="0" borderId="0" xfId="2" applyFont="1"/>
    <xf numFmtId="0" fontId="15" fillId="9" borderId="0" xfId="2" applyFont="1" applyFill="1"/>
    <xf numFmtId="0" fontId="18" fillId="0" borderId="0" xfId="2" applyFont="1"/>
    <xf numFmtId="0" fontId="19" fillId="0" borderId="0" xfId="10"/>
    <xf numFmtId="0" fontId="15" fillId="10" borderId="0" xfId="2" applyFont="1" applyFill="1"/>
    <xf numFmtId="0" fontId="4" fillId="0" borderId="0" xfId="2" quotePrefix="1"/>
    <xf numFmtId="0" fontId="15" fillId="11" borderId="0" xfId="2" applyFont="1" applyFill="1"/>
    <xf numFmtId="0" fontId="15" fillId="8" borderId="0" xfId="2" applyFont="1" applyFill="1"/>
    <xf numFmtId="0" fontId="15" fillId="12" borderId="12" xfId="2" applyFont="1" applyFill="1" applyBorder="1" applyAlignment="1">
      <alignment horizontal="center"/>
    </xf>
    <xf numFmtId="0" fontId="4" fillId="0" borderId="12" xfId="2" applyBorder="1" applyAlignment="1">
      <alignment horizontal="center"/>
    </xf>
    <xf numFmtId="0" fontId="20" fillId="13" borderId="0" xfId="11" applyBorder="1"/>
    <xf numFmtId="0" fontId="20" fillId="13" borderId="0" xfId="11" applyBorder="1" applyAlignment="1">
      <alignment horizontal="left"/>
    </xf>
    <xf numFmtId="164" fontId="4" fillId="5" borderId="13" xfId="5"/>
    <xf numFmtId="164" fontId="4" fillId="0" borderId="0" xfId="2" applyNumberFormat="1"/>
    <xf numFmtId="0" fontId="21" fillId="0" borderId="0" xfId="2" applyFont="1"/>
    <xf numFmtId="0" fontId="22" fillId="14" borderId="0" xfId="2" applyFont="1" applyFill="1"/>
    <xf numFmtId="0" fontId="4" fillId="0" borderId="0" xfId="2" applyAlignment="1">
      <alignment horizontal="left"/>
    </xf>
    <xf numFmtId="0" fontId="2" fillId="0" borderId="0" xfId="2" applyFont="1" applyAlignment="1">
      <alignment horizontal="left"/>
    </xf>
    <xf numFmtId="0" fontId="15" fillId="15" borderId="0" xfId="12" applyBorder="1"/>
    <xf numFmtId="0" fontId="15" fillId="15" borderId="0" xfId="12" applyBorder="1" applyAlignment="1">
      <alignment horizontal="left"/>
    </xf>
    <xf numFmtId="0" fontId="2" fillId="12" borderId="0" xfId="2" applyFont="1" applyFill="1"/>
    <xf numFmtId="0" fontId="2" fillId="12" borderId="0" xfId="2" applyFont="1" applyFill="1" applyAlignment="1">
      <alignment horizontal="left"/>
    </xf>
    <xf numFmtId="0" fontId="4" fillId="12" borderId="0" xfId="2" applyFill="1"/>
    <xf numFmtId="164" fontId="4" fillId="4" borderId="12" xfId="4"/>
    <xf numFmtId="164" fontId="23" fillId="4" borderId="12" xfId="4" applyFont="1"/>
    <xf numFmtId="164" fontId="15" fillId="15" borderId="0" xfId="12" applyNumberFormat="1" applyBorder="1"/>
    <xf numFmtId="164" fontId="4" fillId="4" borderId="12" xfId="4" applyAlignment="1">
      <alignment horizontal="left"/>
    </xf>
    <xf numFmtId="0" fontId="23" fillId="0" borderId="0" xfId="2" applyFont="1"/>
    <xf numFmtId="0" fontId="15" fillId="0" borderId="0" xfId="12" applyFill="1" applyBorder="1"/>
    <xf numFmtId="0" fontId="15" fillId="0" borderId="0" xfId="12" applyFill="1" applyBorder="1" applyAlignment="1">
      <alignment horizontal="left"/>
    </xf>
    <xf numFmtId="0" fontId="3" fillId="0" borderId="0" xfId="1" applyFill="1" applyBorder="1"/>
    <xf numFmtId="164" fontId="4" fillId="12" borderId="0" xfId="2" applyNumberFormat="1" applyFill="1"/>
    <xf numFmtId="0" fontId="24" fillId="0" borderId="0" xfId="2" applyFont="1"/>
    <xf numFmtId="164" fontId="25" fillId="16" borderId="12" xfId="2" applyNumberFormat="1" applyFont="1" applyFill="1" applyBorder="1"/>
    <xf numFmtId="0" fontId="26" fillId="0" borderId="0" xfId="2" applyFont="1"/>
    <xf numFmtId="0" fontId="26" fillId="0" borderId="0" xfId="2" applyFont="1" applyAlignment="1">
      <alignment horizontal="left"/>
    </xf>
    <xf numFmtId="164" fontId="26" fillId="5" borderId="13" xfId="5" applyFont="1"/>
    <xf numFmtId="166" fontId="4" fillId="0" borderId="0" xfId="2" applyNumberFormat="1"/>
    <xf numFmtId="164" fontId="28" fillId="4" borderId="12" xfId="4" applyFont="1"/>
    <xf numFmtId="2" fontId="4" fillId="0" borderId="0" xfId="2" applyNumberFormat="1"/>
    <xf numFmtId="0" fontId="15" fillId="12" borderId="12" xfId="2" applyFont="1" applyFill="1" applyBorder="1" applyAlignment="1">
      <alignment horizontal="center"/>
    </xf>
    <xf numFmtId="165" fontId="7" fillId="0" borderId="0" xfId="2" applyNumberFormat="1" applyFont="1" applyAlignment="1">
      <alignment horizontal="center"/>
    </xf>
    <xf numFmtId="0" fontId="8" fillId="0" borderId="7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164" fontId="7" fillId="0" borderId="0" xfId="2" applyNumberFormat="1" applyFont="1" applyAlignment="1">
      <alignment horizontal="center"/>
    </xf>
  </cellXfs>
  <cellStyles count="13">
    <cellStyle name="Blank" xfId="3" xr:uid="{B7A03667-847A-419F-8C2C-EE5B42F3D5B9}"/>
    <cellStyle name="Calculation 2" xfId="6" xr:uid="{0530E7E6-CE02-4CF6-A49A-E16B9C78376F}"/>
    <cellStyle name="Ex-ante Value" xfId="8" xr:uid="{E4ED2AAF-722C-4FAF-BC08-1DD4A5246EF4}"/>
    <cellStyle name="Heading 1 3" xfId="1" xr:uid="{AA5AF80B-7624-4586-BD96-FDFFFB340E89}"/>
    <cellStyle name="Heading 2 2" xfId="11" xr:uid="{9D9C85EB-4944-41DF-B57C-6E7EE2E32C07}"/>
    <cellStyle name="Heading 3 2" xfId="12" xr:uid="{F98198B1-D984-49FF-9277-B95ECE7049BB}"/>
    <cellStyle name="Hyperlink 2" xfId="10" xr:uid="{7DC80534-7205-4189-A675-1230FCDD4726}"/>
    <cellStyle name="Input 2" xfId="4" xr:uid="{6ACF3AF1-B3DE-4281-8EE6-F78DFEFB2D53}"/>
    <cellStyle name="Linked Cell 2" xfId="5" xr:uid="{B570BBBB-A978-4B64-9F52-C74C9B179159}"/>
    <cellStyle name="Normal" xfId="0" builtinId="0"/>
    <cellStyle name="Normal 2" xfId="2" xr:uid="{BD8F56F9-C98A-4E22-8B84-E3477F211DD3}"/>
    <cellStyle name="Normal Bold" xfId="9" xr:uid="{7EF4BF3E-3604-438F-B06B-E2B43E7C0361}"/>
    <cellStyle name="Output 2" xfId="7" xr:uid="{70287520-6289-4835-A5EA-5CB302D55135}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ationalenergyso.sharepoint.com/sites/GRP-INT-UK-Finance-Controllership-Electricity-System-Operator/Shared%20Documents/Model%20Supplementary%20Information/FY%202026/Tables%20&amp;%20Workings/3.1b.%20NESO%20Opex%20Forecast/Cost%20Template/NESO1%20BPDT%20-%20Opex%20&amp;%20FTE%20with%20Forecast.xlsx" TargetMode="External"/><Relationship Id="rId2" Type="http://schemas.microsoft.com/office/2019/04/relationships/externalLinkLongPath" Target="/sites/GRP-INT-UK-Finance-Controllership-Electricity-System-Operator/Shared%20Documents/Model%20Supplementary%20Information/FY%202026/Tables%20&amp;%20Workings/3.1b.%20NESO%20Opex%20Forecast/Cost%20Template/NESO1%20BPDT%20-%20Opex%20&amp;%20FTE%20with%20Forecast.xlsx?2FAC1FAA" TargetMode="External"/><Relationship Id="rId1" Type="http://schemas.openxmlformats.org/officeDocument/2006/relationships/externalLinkPath" Target="file:///\\2FAC1FAA\NESO1%20BPDT%20-%20Opex%20&amp;%20FTE%20with%20Forecast.xlsx" TargetMode="External"/><Relationship Id="rId4" Type="http://schemas.openxmlformats.org/officeDocument/2006/relationships/externalLinkPath" Target="../../../../../Model%20Supplementary%20Information/FY%202026/Tables%20&amp;%20Workings/3.1b.%20NESO%20Opex%20Forecast/Cost%20Template/NESO1%20BPDT%20-%20Opex%20&amp;%20FTE%20with%20Forecas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ationalenergyso.sharepoint.com/sites/GRP-INT-UK-Finance-Controllership-Electricity-System-Operator/Shared%20Documents/Regulatory%20Finance/Monthly%20Ofgem%20Finance%20Reporting/FY27/Reports/Forecast%20FY27%20&amp;%20FY28%20-%20October%202026/FY27%20&amp;%20FY28%20Forecast%20-%20October%202026.xlsx" TargetMode="External"/><Relationship Id="rId2" Type="http://schemas.microsoft.com/office/2019/04/relationships/externalLinkLongPath" Target="/sites/GRP-INT-UK-Finance-Controllership-Electricity-System-Operator/Shared%20Documents/Regulatory%20Finance/Monthly%20Ofgem%20Finance%20Reporting/FY27/Reports/Forecast%20FY27%20&amp;%20FY28%20-%20October%202026/FY27%20&amp;%20FY28%20Forecast%20-%20October%202026.xlsx?FBD80ACE" TargetMode="External"/><Relationship Id="rId1" Type="http://schemas.openxmlformats.org/officeDocument/2006/relationships/externalLinkPath" Target="file:///\\FBD80ACE\FY27%20&amp;%20FY28%20Forecast%20-%20October%202026.xlsx" TargetMode="External"/><Relationship Id="rId4" Type="http://schemas.openxmlformats.org/officeDocument/2006/relationships/externalLinkPath" Target="../../../../Monthly%20Ofgem%20Finance%20Reporting/FY27/Reports/Forecast%20FY27%20&amp;%20FY28%20-%20October%202026/FY27%20&amp;%20FY28%20Forecast%20-%20October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Cover"/>
      <sheetName val="Contents"/>
      <sheetName val="1.1 Total Costs"/>
      <sheetName val="2.1 Operational Costs"/>
      <sheetName val="2.2 FTE"/>
      <sheetName val="2.3 Investment Costs"/>
      <sheetName val="3.1 Energy Markets"/>
      <sheetName val="3.2 Strategic Energy Planning"/>
      <sheetName val="3.3 Energy Insights"/>
      <sheetName val="3.4 Security of Supply"/>
      <sheetName val="3.5 Whole Energy System Resilie"/>
      <sheetName val="3.6 System Operations"/>
      <sheetName val="3.7 Network Operability"/>
      <sheetName val="3.8 Facilitating Sector"/>
      <sheetName val="4.1 Role Delivery Support"/>
      <sheetName val="4.2 Corporate Functions"/>
      <sheetName val="4.3 Cyber &amp; Physical Security"/>
      <sheetName val="4.4 Digital &amp; Technology Suppor"/>
      <sheetName val="4.5 Transformation"/>
    </sheetNames>
    <sheetDataSet>
      <sheetData sheetId="0" refreshError="1"/>
      <sheetData sheetId="1" refreshError="1"/>
      <sheetData sheetId="2">
        <row r="28">
          <cell r="E28">
            <v>686.53983913999764</v>
          </cell>
        </row>
      </sheetData>
      <sheetData sheetId="3">
        <row r="28">
          <cell r="E28">
            <v>445.71946737999758</v>
          </cell>
        </row>
      </sheetData>
      <sheetData sheetId="4">
        <row r="28">
          <cell r="E28">
            <v>2703.6938999999998</v>
          </cell>
        </row>
      </sheetData>
      <sheetData sheetId="5">
        <row r="30">
          <cell r="F30">
            <v>240.82037176</v>
          </cell>
        </row>
      </sheetData>
      <sheetData sheetId="6">
        <row r="13">
          <cell r="F13">
            <v>4.7937148093894253</v>
          </cell>
        </row>
        <row r="14">
          <cell r="F14">
            <v>4.0137950437664065</v>
          </cell>
        </row>
        <row r="15">
          <cell r="F15">
            <v>4.1938501274889317</v>
          </cell>
        </row>
        <row r="16">
          <cell r="F16">
            <v>7.0296370473104766</v>
          </cell>
        </row>
        <row r="17">
          <cell r="F17">
            <v>0.89285585875918982</v>
          </cell>
        </row>
        <row r="18">
          <cell r="F18">
            <v>0.76898263875918971</v>
          </cell>
        </row>
        <row r="23">
          <cell r="F23">
            <v>53.181000000000004</v>
          </cell>
        </row>
        <row r="24">
          <cell r="F24">
            <v>45.016199999999998</v>
          </cell>
        </row>
        <row r="25">
          <cell r="F25">
            <v>46.4621</v>
          </cell>
        </row>
        <row r="26">
          <cell r="F26">
            <v>82.824399999999997</v>
          </cell>
        </row>
        <row r="27">
          <cell r="F27">
            <v>9</v>
          </cell>
        </row>
        <row r="28">
          <cell r="F28">
            <v>5</v>
          </cell>
        </row>
        <row r="34">
          <cell r="F34">
            <v>0</v>
          </cell>
        </row>
        <row r="35">
          <cell r="F35">
            <v>7.4078544600000003</v>
          </cell>
        </row>
        <row r="36">
          <cell r="F36">
            <v>3.8832982</v>
          </cell>
        </row>
        <row r="37">
          <cell r="F37">
            <v>14.89995585</v>
          </cell>
        </row>
        <row r="38">
          <cell r="F38">
            <v>0.15327062999999999</v>
          </cell>
        </row>
      </sheetData>
      <sheetData sheetId="7">
        <row r="13">
          <cell r="F13">
            <v>9.7497960202374383</v>
          </cell>
        </row>
        <row r="14">
          <cell r="F14">
            <v>2.2422533587591906</v>
          </cell>
        </row>
        <row r="15">
          <cell r="F15">
            <v>1.7133598075183809</v>
          </cell>
        </row>
        <row r="16">
          <cell r="F16">
            <v>16.260364267370619</v>
          </cell>
        </row>
        <row r="17">
          <cell r="F17">
            <v>7.8819604060696484</v>
          </cell>
        </row>
        <row r="18">
          <cell r="F18">
            <v>4.3104775387591507</v>
          </cell>
        </row>
        <row r="19">
          <cell r="F19">
            <v>0</v>
          </cell>
        </row>
        <row r="20">
          <cell r="F20">
            <v>7.6022755067817309</v>
          </cell>
        </row>
        <row r="25">
          <cell r="F25">
            <v>85.148600000000002</v>
          </cell>
        </row>
        <row r="26">
          <cell r="F26">
            <v>25</v>
          </cell>
        </row>
        <row r="27">
          <cell r="F27">
            <v>8</v>
          </cell>
        </row>
        <row r="28">
          <cell r="F28">
            <v>130.72499999999999</v>
          </cell>
        </row>
        <row r="29">
          <cell r="F29">
            <v>48.559400000000004</v>
          </cell>
        </row>
        <row r="30">
          <cell r="F30">
            <v>32</v>
          </cell>
        </row>
        <row r="31">
          <cell r="F31">
            <v>0</v>
          </cell>
        </row>
        <row r="32">
          <cell r="F32">
            <v>54.351300000000002</v>
          </cell>
        </row>
        <row r="38">
          <cell r="F38">
            <v>6.7488494599999989</v>
          </cell>
        </row>
      </sheetData>
      <sheetData sheetId="8">
        <row r="13">
          <cell r="F13">
            <v>1.894377601911601</v>
          </cell>
        </row>
        <row r="14">
          <cell r="F14">
            <v>4.1585668823828277</v>
          </cell>
        </row>
        <row r="15">
          <cell r="F15">
            <v>3.378456116797051</v>
          </cell>
        </row>
        <row r="16">
          <cell r="F16">
            <v>1.2210847387591897</v>
          </cell>
        </row>
        <row r="21">
          <cell r="F21">
            <v>18.918900000000001</v>
          </cell>
        </row>
        <row r="22">
          <cell r="F22">
            <v>37.630600000000001</v>
          </cell>
        </row>
        <row r="23">
          <cell r="F23">
            <v>24.1539</v>
          </cell>
        </row>
        <row r="24">
          <cell r="F24">
            <v>13</v>
          </cell>
        </row>
      </sheetData>
      <sheetData sheetId="9">
        <row r="13">
          <cell r="F13">
            <v>3.7548307787591897</v>
          </cell>
        </row>
        <row r="14">
          <cell r="F14">
            <v>0</v>
          </cell>
        </row>
        <row r="15">
          <cell r="F15">
            <v>0</v>
          </cell>
        </row>
        <row r="20">
          <cell r="F20">
            <v>36.324300000000001</v>
          </cell>
        </row>
        <row r="21">
          <cell r="F21">
            <v>0</v>
          </cell>
        </row>
        <row r="22">
          <cell r="F22">
            <v>0</v>
          </cell>
        </row>
      </sheetData>
      <sheetData sheetId="10">
        <row r="13">
          <cell r="F13">
            <v>3.7138890687591926</v>
          </cell>
        </row>
        <row r="14">
          <cell r="F14">
            <v>2.1394717387591897</v>
          </cell>
        </row>
        <row r="15">
          <cell r="F15">
            <v>0</v>
          </cell>
        </row>
        <row r="16">
          <cell r="F16">
            <v>3.4515255062775676</v>
          </cell>
        </row>
        <row r="21">
          <cell r="F21">
            <v>42</v>
          </cell>
        </row>
        <row r="22">
          <cell r="F22">
            <v>21.8919</v>
          </cell>
        </row>
        <row r="23">
          <cell r="F23">
            <v>0</v>
          </cell>
        </row>
        <row r="24">
          <cell r="F24">
            <v>28.864899999999999</v>
          </cell>
        </row>
        <row r="30">
          <cell r="F30">
            <v>2.2254527</v>
          </cell>
        </row>
        <row r="31">
          <cell r="F31">
            <v>0</v>
          </cell>
        </row>
        <row r="32">
          <cell r="F32">
            <v>0</v>
          </cell>
        </row>
      </sheetData>
      <sheetData sheetId="11">
        <row r="13">
          <cell r="F13">
            <v>5.9861350612113577</v>
          </cell>
        </row>
        <row r="14">
          <cell r="F14">
            <v>2.1186698487591706</v>
          </cell>
        </row>
        <row r="15">
          <cell r="F15">
            <v>-0.66616977617461837</v>
          </cell>
        </row>
        <row r="16">
          <cell r="F16">
            <v>18.457203633795949</v>
          </cell>
        </row>
        <row r="17">
          <cell r="F17">
            <v>2.6764434893894302</v>
          </cell>
        </row>
        <row r="18">
          <cell r="F18">
            <v>9.5026115695301439</v>
          </cell>
        </row>
        <row r="19">
          <cell r="F19">
            <v>5.096007618759006</v>
          </cell>
        </row>
        <row r="20">
          <cell r="F20">
            <v>9.5231370812702938</v>
          </cell>
        </row>
        <row r="25">
          <cell r="F25">
            <v>50.705399999999997</v>
          </cell>
        </row>
        <row r="26">
          <cell r="F26">
            <v>24.864899999999999</v>
          </cell>
        </row>
        <row r="27">
          <cell r="F27">
            <v>34.018900000000002</v>
          </cell>
        </row>
        <row r="28">
          <cell r="F28">
            <v>125.25670000000001</v>
          </cell>
        </row>
        <row r="29">
          <cell r="F29">
            <v>23</v>
          </cell>
        </row>
        <row r="30">
          <cell r="F30">
            <v>103.05399999999999</v>
          </cell>
        </row>
        <row r="31">
          <cell r="F31">
            <v>87.71629999999999</v>
          </cell>
        </row>
        <row r="32">
          <cell r="F32">
            <v>6</v>
          </cell>
        </row>
        <row r="38">
          <cell r="F38">
            <v>2.1637052699999999</v>
          </cell>
        </row>
        <row r="39">
          <cell r="F39">
            <v>26.921976429999994</v>
          </cell>
        </row>
        <row r="40">
          <cell r="F40">
            <v>5.3377216600000006</v>
          </cell>
        </row>
        <row r="41">
          <cell r="F41">
            <v>0</v>
          </cell>
        </row>
        <row r="42">
          <cell r="F42">
            <v>9.9794311199999992</v>
          </cell>
        </row>
        <row r="43">
          <cell r="F43">
            <v>4.5488848900000001</v>
          </cell>
        </row>
        <row r="44">
          <cell r="F44">
            <v>4.8483468400000005</v>
          </cell>
        </row>
        <row r="45">
          <cell r="F45">
            <v>0</v>
          </cell>
        </row>
        <row r="46">
          <cell r="F46">
            <v>12.574711610000001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3.48416361</v>
          </cell>
        </row>
      </sheetData>
      <sheetData sheetId="12">
        <row r="13">
          <cell r="F13">
            <v>33.774333103906145</v>
          </cell>
        </row>
        <row r="14">
          <cell r="F14">
            <v>2.7574835187592095</v>
          </cell>
        </row>
        <row r="15">
          <cell r="F15">
            <v>6.1248195487591888</v>
          </cell>
        </row>
        <row r="16">
          <cell r="F16">
            <v>3.4134302787591886</v>
          </cell>
        </row>
        <row r="17">
          <cell r="F17">
            <v>0.72555931956927266</v>
          </cell>
        </row>
        <row r="22">
          <cell r="F22">
            <v>170.49590000000001</v>
          </cell>
        </row>
        <row r="23">
          <cell r="F23">
            <v>26.481800000000003</v>
          </cell>
        </row>
        <row r="24">
          <cell r="F24">
            <v>68.837800000000001</v>
          </cell>
        </row>
        <row r="25">
          <cell r="F25">
            <v>25.918900000000001</v>
          </cell>
        </row>
        <row r="26">
          <cell r="F26">
            <v>5</v>
          </cell>
        </row>
        <row r="32">
          <cell r="F32">
            <v>8.8348732600000002</v>
          </cell>
        </row>
        <row r="33">
          <cell r="F33">
            <v>0</v>
          </cell>
        </row>
      </sheetData>
      <sheetData sheetId="13">
        <row r="13">
          <cell r="F13">
            <v>0.15</v>
          </cell>
        </row>
        <row r="14">
          <cell r="F14">
            <v>0</v>
          </cell>
        </row>
        <row r="19">
          <cell r="F19">
            <v>5</v>
          </cell>
        </row>
        <row r="20">
          <cell r="F20">
            <v>0</v>
          </cell>
        </row>
        <row r="26">
          <cell r="F26">
            <v>4.0137194100000002</v>
          </cell>
        </row>
      </sheetData>
      <sheetData sheetId="14">
        <row r="13">
          <cell r="F13">
            <v>2.6007169162775647</v>
          </cell>
        </row>
        <row r="14">
          <cell r="F14">
            <v>2.2851644555209005</v>
          </cell>
        </row>
        <row r="15">
          <cell r="F15">
            <v>0.8389620188350092</v>
          </cell>
        </row>
        <row r="16">
          <cell r="F16">
            <v>2.7473094167120555</v>
          </cell>
        </row>
        <row r="22">
          <cell r="F22">
            <v>31.567599999999999</v>
          </cell>
        </row>
        <row r="23">
          <cell r="F23">
            <v>28.621600000000001</v>
          </cell>
        </row>
        <row r="24">
          <cell r="F24">
            <v>2.9188999999999998</v>
          </cell>
        </row>
        <row r="25">
          <cell r="F25">
            <v>42.648600000000002</v>
          </cell>
        </row>
        <row r="32">
          <cell r="F32">
            <v>2.6194313499999997</v>
          </cell>
        </row>
        <row r="33">
          <cell r="F33">
            <v>5.6051092499999999</v>
          </cell>
        </row>
        <row r="34">
          <cell r="F34">
            <v>2.7690339500000003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4.5350460899999998</v>
          </cell>
        </row>
        <row r="38">
          <cell r="F38">
            <v>2.3740492599999996</v>
          </cell>
        </row>
        <row r="39">
          <cell r="F39">
            <v>0</v>
          </cell>
        </row>
        <row r="40">
          <cell r="F40">
            <v>6.3234365999999991</v>
          </cell>
        </row>
        <row r="41">
          <cell r="F41">
            <v>0</v>
          </cell>
        </row>
        <row r="42">
          <cell r="F42">
            <v>6.1122560800000008</v>
          </cell>
        </row>
        <row r="43">
          <cell r="F43">
            <v>0</v>
          </cell>
        </row>
        <row r="62">
          <cell r="F62">
            <v>0</v>
          </cell>
        </row>
        <row r="63">
          <cell r="F63">
            <v>1.5337105285244177</v>
          </cell>
        </row>
        <row r="64">
          <cell r="F64">
            <v>0.86337232875919778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1.4288172301608595</v>
          </cell>
        </row>
        <row r="69">
          <cell r="F69">
            <v>0.40214548882823076</v>
          </cell>
        </row>
        <row r="70">
          <cell r="F70">
            <v>0.16155243825502777</v>
          </cell>
        </row>
        <row r="75">
          <cell r="F75">
            <v>0</v>
          </cell>
        </row>
        <row r="76">
          <cell r="F76">
            <v>4</v>
          </cell>
        </row>
        <row r="77">
          <cell r="F77">
            <v>15.235200000000001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15</v>
          </cell>
        </row>
        <row r="82">
          <cell r="F82">
            <v>7.9188999999999998</v>
          </cell>
        </row>
        <row r="83">
          <cell r="F83">
            <v>12</v>
          </cell>
        </row>
      </sheetData>
      <sheetData sheetId="15">
        <row r="13">
          <cell r="F13">
            <v>3.115398416277575</v>
          </cell>
        </row>
        <row r="14">
          <cell r="F14">
            <v>1.0930537260401318</v>
          </cell>
        </row>
        <row r="15">
          <cell r="F15">
            <v>3.9087922158416055</v>
          </cell>
        </row>
        <row r="17">
          <cell r="F17">
            <v>4.8195741968700192</v>
          </cell>
        </row>
        <row r="19">
          <cell r="F19">
            <v>3.2766655900000137</v>
          </cell>
        </row>
        <row r="20">
          <cell r="F20">
            <v>15.155014882082792</v>
          </cell>
        </row>
        <row r="21">
          <cell r="F21">
            <v>1.4304436687591906</v>
          </cell>
        </row>
        <row r="22">
          <cell r="F22">
            <v>1.4904827471498383</v>
          </cell>
        </row>
        <row r="23">
          <cell r="F23">
            <v>3.7822991975183671</v>
          </cell>
        </row>
        <row r="28">
          <cell r="F28">
            <v>26.2423</v>
          </cell>
        </row>
        <row r="29">
          <cell r="F29">
            <v>9.8108000000000004</v>
          </cell>
        </row>
        <row r="30">
          <cell r="F30">
            <v>36.799999999999997</v>
          </cell>
        </row>
        <row r="32">
          <cell r="F32">
            <v>27.5716</v>
          </cell>
        </row>
        <row r="34">
          <cell r="F34">
            <v>70</v>
          </cell>
        </row>
        <row r="35">
          <cell r="F35">
            <v>0</v>
          </cell>
        </row>
        <row r="36">
          <cell r="F36">
            <v>7</v>
          </cell>
        </row>
        <row r="37">
          <cell r="F37">
            <v>15.162100000000001</v>
          </cell>
        </row>
        <row r="38">
          <cell r="F38">
            <v>5.45</v>
          </cell>
        </row>
        <row r="44">
          <cell r="F44">
            <v>1.3410951200000001</v>
          </cell>
        </row>
        <row r="45">
          <cell r="F45">
            <v>0.53455989000000004</v>
          </cell>
        </row>
        <row r="46">
          <cell r="F46">
            <v>7.0712170399999996</v>
          </cell>
        </row>
        <row r="69">
          <cell r="F69">
            <v>3.5141531887591726</v>
          </cell>
        </row>
        <row r="70">
          <cell r="F70">
            <v>1.4175032999999935</v>
          </cell>
        </row>
        <row r="71">
          <cell r="F71">
            <v>0.59138967627756889</v>
          </cell>
        </row>
        <row r="72">
          <cell r="F72">
            <v>6.6496052039929472</v>
          </cell>
        </row>
        <row r="73">
          <cell r="F73">
            <v>2.2154251179969462</v>
          </cell>
        </row>
        <row r="74">
          <cell r="F74">
            <v>5.0192717772960886</v>
          </cell>
        </row>
        <row r="75">
          <cell r="F75">
            <v>0</v>
          </cell>
        </row>
        <row r="80">
          <cell r="F80">
            <v>36.664900000000003</v>
          </cell>
        </row>
        <row r="81">
          <cell r="F81">
            <v>0</v>
          </cell>
        </row>
        <row r="82">
          <cell r="F82">
            <v>13</v>
          </cell>
        </row>
        <row r="83">
          <cell r="F83">
            <v>55</v>
          </cell>
        </row>
        <row r="84">
          <cell r="F84">
            <v>16</v>
          </cell>
        </row>
        <row r="85">
          <cell r="F85">
            <v>33</v>
          </cell>
        </row>
        <row r="93">
          <cell r="F93">
            <v>2.6647747487591942</v>
          </cell>
        </row>
        <row r="94">
          <cell r="F94">
            <v>3.0430367763069999</v>
          </cell>
        </row>
        <row r="95">
          <cell r="F95">
            <v>2.3845002490922305</v>
          </cell>
        </row>
        <row r="96">
          <cell r="F96">
            <v>1.9417190525332229</v>
          </cell>
        </row>
        <row r="97">
          <cell r="F97">
            <v>0.91641229875918895</v>
          </cell>
        </row>
        <row r="98">
          <cell r="F98">
            <v>0</v>
          </cell>
        </row>
        <row r="99">
          <cell r="F99">
            <v>0.30959330999999912</v>
          </cell>
        </row>
        <row r="104">
          <cell r="F104">
            <v>25.148600000000002</v>
          </cell>
        </row>
        <row r="105">
          <cell r="F105">
            <v>4</v>
          </cell>
        </row>
        <row r="106">
          <cell r="F106">
            <v>15.621600000000001</v>
          </cell>
        </row>
        <row r="107">
          <cell r="F107">
            <v>6</v>
          </cell>
        </row>
        <row r="108">
          <cell r="F108">
            <v>9</v>
          </cell>
        </row>
        <row r="109">
          <cell r="F109">
            <v>0</v>
          </cell>
        </row>
        <row r="110">
          <cell r="F110">
            <v>7</v>
          </cell>
        </row>
      </sheetData>
      <sheetData sheetId="16">
        <row r="13">
          <cell r="F13">
            <v>19.745017732390803</v>
          </cell>
        </row>
        <row r="18">
          <cell r="F18">
            <v>65.8108</v>
          </cell>
        </row>
        <row r="24">
          <cell r="F24">
            <v>8.3366464699999998</v>
          </cell>
        </row>
      </sheetData>
      <sheetData sheetId="17">
        <row r="13">
          <cell r="F13">
            <v>121.26441042751807</v>
          </cell>
        </row>
        <row r="14">
          <cell r="F14">
            <v>5.9862344927147619</v>
          </cell>
        </row>
        <row r="15">
          <cell r="F15">
            <v>8.9587706493294323</v>
          </cell>
        </row>
        <row r="16">
          <cell r="F16">
            <v>9.2841254560234407</v>
          </cell>
        </row>
        <row r="21">
          <cell r="F21">
            <v>3</v>
          </cell>
        </row>
        <row r="22">
          <cell r="F22">
            <v>48.4</v>
          </cell>
        </row>
        <row r="23">
          <cell r="F23">
            <v>56.486499999999999</v>
          </cell>
        </row>
        <row r="24">
          <cell r="F24">
            <v>260.21080000000001</v>
          </cell>
        </row>
        <row r="30">
          <cell r="F30">
            <v>0</v>
          </cell>
        </row>
        <row r="31">
          <cell r="F31">
            <v>4.2267154900000001</v>
          </cell>
        </row>
      </sheetData>
      <sheetData sheetId="18">
        <row r="13">
          <cell r="F13">
            <v>4.0386985971132807</v>
          </cell>
        </row>
        <row r="14">
          <cell r="F14">
            <v>3.6160703052099327E-2</v>
          </cell>
        </row>
        <row r="15">
          <cell r="F15">
            <v>0</v>
          </cell>
        </row>
        <row r="16">
          <cell r="F16">
            <v>0</v>
          </cell>
        </row>
        <row r="21">
          <cell r="F21">
            <v>82</v>
          </cell>
        </row>
        <row r="22">
          <cell r="F22">
            <v>5</v>
          </cell>
        </row>
        <row r="23">
          <cell r="F23">
            <v>0</v>
          </cell>
        </row>
        <row r="24">
          <cell r="F24">
            <v>0</v>
          </cell>
        </row>
        <row r="30">
          <cell r="F30">
            <v>64.36612808000001</v>
          </cell>
        </row>
        <row r="31">
          <cell r="F31">
            <v>3.7049715999999995</v>
          </cell>
        </row>
        <row r="32">
          <cell r="F32">
            <v>2.6454651300000003</v>
          </cell>
        </row>
        <row r="33">
          <cell r="F33">
            <v>0.22899496000000003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Rec"/>
      <sheetName val="Pivots"/>
      <sheetName val="RtB &amp; FTE"/>
      <sheetName val="Investments"/>
      <sheetName val="MAPPING &gt;&gt;"/>
      <sheetName val="Mapping - Opex"/>
      <sheetName val="Mapping - Investments"/>
      <sheetName val="RtB TCAM Allocations"/>
      <sheetName val="Investment TCAM Allocations"/>
    </sheetNames>
    <sheetDataSet>
      <sheetData sheetId="0">
        <row r="3">
          <cell r="E3">
            <v>568158197.68622792</v>
          </cell>
        </row>
      </sheetData>
      <sheetData sheetId="1" refreshError="1"/>
      <sheetData sheetId="2">
        <row r="1">
          <cell r="E1" t="str">
            <v>FY27</v>
          </cell>
          <cell r="G1" t="str">
            <v>FY28</v>
          </cell>
        </row>
        <row r="2">
          <cell r="B2" t="str">
            <v>Name for Memo Tables</v>
          </cell>
          <cell r="D2" t="str">
            <v>Activity</v>
          </cell>
          <cell r="E2" t="str">
            <v>FY27 RtB Costs</v>
          </cell>
          <cell r="F2" t="str">
            <v>FY27 FTE</v>
          </cell>
          <cell r="G2" t="str">
            <v>FY28 RtB Costs</v>
          </cell>
          <cell r="H2" t="str">
            <v>FY28 FTE</v>
          </cell>
        </row>
        <row r="3">
          <cell r="B3" t="str">
            <v>Office of the Chief Executive Officer</v>
          </cell>
          <cell r="D3" t="str">
            <v>Office of the CEO</v>
          </cell>
          <cell r="E3">
            <v>5174584.9277582411</v>
          </cell>
          <cell r="F3">
            <v>7.25</v>
          </cell>
          <cell r="G3">
            <v>6366172.4493206535</v>
          </cell>
          <cell r="H3">
            <v>7.25</v>
          </cell>
        </row>
        <row r="4">
          <cell r="B4" t="str">
            <v>Assurance</v>
          </cell>
          <cell r="D4" t="str">
            <v>Assurance</v>
          </cell>
          <cell r="E4">
            <v>3218986.1952642882</v>
          </cell>
          <cell r="F4">
            <v>23.404635294117647</v>
          </cell>
          <cell r="G4">
            <v>3044362.1375296377</v>
          </cell>
          <cell r="H4">
            <v>22.404635294117647</v>
          </cell>
        </row>
        <row r="5">
          <cell r="B5" t="str">
            <v>Graduates &amp; Trainees</v>
          </cell>
          <cell r="D5" t="str">
            <v>Early Careers</v>
          </cell>
          <cell r="E5">
            <v>4755562.2589371242</v>
          </cell>
          <cell r="F5">
            <v>88</v>
          </cell>
          <cell r="G5">
            <v>5954035.5517500527</v>
          </cell>
          <cell r="H5">
            <v>120</v>
          </cell>
        </row>
        <row r="6">
          <cell r="B6" t="str">
            <v>Director of Strategy &amp; Policy</v>
          </cell>
          <cell r="D6" t="str">
            <v>Central Costs - Energy Insights</v>
          </cell>
          <cell r="E6">
            <v>394984.27125333331</v>
          </cell>
          <cell r="F6">
            <v>3</v>
          </cell>
          <cell r="G6">
            <v>544398.88568799989</v>
          </cell>
          <cell r="H6">
            <v>3</v>
          </cell>
        </row>
        <row r="7">
          <cell r="B7" t="str">
            <v>Energy &amp; Insights</v>
          </cell>
          <cell r="D7" t="str">
            <v>Scenario Development</v>
          </cell>
          <cell r="E7">
            <v>3970151.830237777</v>
          </cell>
          <cell r="F7">
            <v>36.401800000000001</v>
          </cell>
          <cell r="G7">
            <v>4133285.5885745054</v>
          </cell>
          <cell r="H7">
            <v>37.401800000000001</v>
          </cell>
        </row>
        <row r="8">
          <cell r="B8" t="str">
            <v>Strategy</v>
          </cell>
          <cell r="D8" t="str">
            <v>Corporate Strategy</v>
          </cell>
          <cell r="E8">
            <v>1038683.6154826062</v>
          </cell>
          <cell r="F8">
            <v>9.6216000000000008</v>
          </cell>
          <cell r="G8">
            <v>1129475.334325572</v>
          </cell>
          <cell r="H8">
            <v>9.6216000000000008</v>
          </cell>
        </row>
        <row r="9">
          <cell r="B9" t="str">
            <v>Innovation</v>
          </cell>
          <cell r="D9" t="str">
            <v>Innovation &amp; AI</v>
          </cell>
          <cell r="E9">
            <v>6461335.1476928145</v>
          </cell>
          <cell r="F9">
            <v>55.933475933609962</v>
          </cell>
          <cell r="G9">
            <v>8007606.364172617</v>
          </cell>
          <cell r="H9">
            <v>55.933475933609962</v>
          </cell>
        </row>
        <row r="10">
          <cell r="B10" t="str">
            <v>Customer</v>
          </cell>
          <cell r="D10" t="str">
            <v>Customer</v>
          </cell>
          <cell r="E10">
            <v>1527499.3119389252</v>
          </cell>
          <cell r="F10">
            <v>16.183000000000003</v>
          </cell>
          <cell r="G10">
            <v>1416360.7899886076</v>
          </cell>
          <cell r="H10">
            <v>16.183000000000003</v>
          </cell>
        </row>
        <row r="11">
          <cell r="B11" t="str">
            <v>Regulation</v>
          </cell>
          <cell r="D11" t="str">
            <v>Regulation</v>
          </cell>
          <cell r="E11">
            <v>1536765.4767060752</v>
          </cell>
          <cell r="F11">
            <v>11.367635294117648</v>
          </cell>
          <cell r="G11">
            <v>1644791.8965213525</v>
          </cell>
          <cell r="H11">
            <v>11.367635294117648</v>
          </cell>
        </row>
        <row r="12">
          <cell r="B12" t="str">
            <v>Regional Energy System Planner</v>
          </cell>
          <cell r="D12" t="str">
            <v>Regional Energy Strategic Planning (RESP)​</v>
          </cell>
          <cell r="E12">
            <v>14648973.070314374</v>
          </cell>
          <cell r="F12">
            <v>77.604398210709419</v>
          </cell>
          <cell r="G12">
            <v>14892263.812225325</v>
          </cell>
          <cell r="H12">
            <v>78.604398210709419</v>
          </cell>
        </row>
        <row r="13">
          <cell r="B13" t="str">
            <v>Central Costs</v>
          </cell>
          <cell r="D13" t="str">
            <v>Finance &amp; Procurement</v>
          </cell>
          <cell r="E13">
            <v>-43932.639999999999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Director of Markets</v>
          </cell>
          <cell r="D14" t="str">
            <v>Central Costs - Energy Markets</v>
          </cell>
          <cell r="E14">
            <v>2423219.1115653021</v>
          </cell>
          <cell r="F14">
            <v>5</v>
          </cell>
          <cell r="G14">
            <v>-577234.5733161649</v>
          </cell>
          <cell r="H14">
            <v>5</v>
          </cell>
        </row>
        <row r="15">
          <cell r="B15" t="str">
            <v>Market Change Delivery</v>
          </cell>
          <cell r="D15" t="str">
            <v>Market Development &amp; Operations for Electricity System Balancing​</v>
          </cell>
          <cell r="E15">
            <v>3320039.2176818601</v>
          </cell>
          <cell r="F15">
            <v>29.311019999999999</v>
          </cell>
          <cell r="G15">
            <v>3472088.8240289185</v>
          </cell>
          <cell r="H15">
            <v>29.311019999999999</v>
          </cell>
        </row>
        <row r="16">
          <cell r="B16" t="str">
            <v>EMR Modelling</v>
          </cell>
          <cell r="D16" t="str">
            <v>Energy Security Modelling &amp; Insights​</v>
          </cell>
          <cell r="E16">
            <v>3847008.6672080006</v>
          </cell>
          <cell r="F16">
            <v>39.644300000000001</v>
          </cell>
          <cell r="G16">
            <v>4228366.8121688282</v>
          </cell>
          <cell r="H16">
            <v>39.644300000000001</v>
          </cell>
        </row>
        <row r="17">
          <cell r="B17" t="str">
            <v>Market Frameworks</v>
          </cell>
          <cell r="D17" t="str">
            <v>Code Administration​ &amp; Market Frameworks</v>
          </cell>
          <cell r="E17">
            <v>5755190.7281394284</v>
          </cell>
          <cell r="F17">
            <v>63.20844000000001</v>
          </cell>
          <cell r="G17">
            <v>6617584.5608988833</v>
          </cell>
          <cell r="H17">
            <v>61.208440000000003</v>
          </cell>
        </row>
        <row r="18">
          <cell r="B18" t="str">
            <v>Market Developments</v>
          </cell>
          <cell r="D18" t="str">
            <v>Long Term Market Design</v>
          </cell>
          <cell r="E18">
            <v>4854755.8002141658</v>
          </cell>
          <cell r="F18">
            <v>24.81372</v>
          </cell>
          <cell r="G18">
            <v>2947204.5880210628</v>
          </cell>
          <cell r="H18">
            <v>24.81372</v>
          </cell>
        </row>
        <row r="19">
          <cell r="B19" t="str">
            <v>Strategic Futures</v>
          </cell>
          <cell r="D19" t="str">
            <v>Whole Energy Insights​</v>
          </cell>
          <cell r="E19">
            <v>3499671.141308492</v>
          </cell>
          <cell r="F19">
            <v>33.414300000000004</v>
          </cell>
          <cell r="G19">
            <v>3831213.1709942608</v>
          </cell>
          <cell r="H19">
            <v>33.414300000000004</v>
          </cell>
        </row>
        <row r="20">
          <cell r="B20" t="str">
            <v>Office of the Chief Operating Officer</v>
          </cell>
          <cell r="D20" t="str">
            <v>Operational Leadership</v>
          </cell>
          <cell r="E20">
            <v>-2856915.8788027489</v>
          </cell>
          <cell r="F20">
            <v>2.9188999999999998</v>
          </cell>
          <cell r="G20">
            <v>1678959.3296140768</v>
          </cell>
          <cell r="H20">
            <v>2.9188999999999998</v>
          </cell>
        </row>
        <row r="21">
          <cell r="B21" t="str">
            <v>Portfolio Management</v>
          </cell>
          <cell r="D21" t="str">
            <v>Portfolio Management</v>
          </cell>
          <cell r="E21">
            <v>1290447.3916075001</v>
          </cell>
          <cell r="F21">
            <v>9</v>
          </cell>
          <cell r="G21">
            <v>1197825.7809818124</v>
          </cell>
          <cell r="H21">
            <v>9</v>
          </cell>
        </row>
        <row r="22">
          <cell r="B22" t="str">
            <v>Director of System Operations</v>
          </cell>
          <cell r="D22" t="str">
            <v>Central Costs - System Operations</v>
          </cell>
          <cell r="E22">
            <v>4421541.7542524999</v>
          </cell>
          <cell r="F22">
            <v>2</v>
          </cell>
          <cell r="G22">
            <v>2918743.9857696248</v>
          </cell>
          <cell r="H22">
            <v>2</v>
          </cell>
        </row>
        <row r="23">
          <cell r="B23" t="str">
            <v>Operational Readiness</v>
          </cell>
          <cell r="D23" t="str">
            <v>Operational Readiness</v>
          </cell>
          <cell r="E23">
            <v>6595388.1820670739</v>
          </cell>
          <cell r="F23">
            <v>47.709805997693195</v>
          </cell>
          <cell r="G23">
            <v>6568878.4844191289</v>
          </cell>
          <cell r="H23">
            <v>47.709805997693195</v>
          </cell>
        </row>
        <row r="24">
          <cell r="B24" t="str">
            <v>Systems Support &amp; Insights</v>
          </cell>
          <cell r="D24" t="str">
            <v>Operational &amp; Performance Insights</v>
          </cell>
          <cell r="E24">
            <v>4985833.4106783867</v>
          </cell>
          <cell r="F24">
            <v>79.725111995386385</v>
          </cell>
          <cell r="G24">
            <v>5805607.1192728514</v>
          </cell>
          <cell r="H24">
            <v>79.725111995386385</v>
          </cell>
        </row>
        <row r="25">
          <cell r="B25" t="str">
            <v>Power Systems Manager A</v>
          </cell>
          <cell r="D25" t="str">
            <v>ENCC Real-Time Operations</v>
          </cell>
          <cell r="E25">
            <v>3954554.4835883467</v>
          </cell>
          <cell r="F25">
            <v>24.114708996539793</v>
          </cell>
          <cell r="G25">
            <v>3640363.4883836373</v>
          </cell>
          <cell r="H25">
            <v>24.114708996539793</v>
          </cell>
        </row>
        <row r="26">
          <cell r="B26" t="str">
            <v>Power Systems Manager B</v>
          </cell>
          <cell r="D26" t="str">
            <v>ENCC Real-Time Operations</v>
          </cell>
          <cell r="E26">
            <v>3638454.1941843545</v>
          </cell>
          <cell r="F26">
            <v>25.502202998846599</v>
          </cell>
          <cell r="G26">
            <v>3684598.4163287249</v>
          </cell>
          <cell r="H26">
            <v>25.502202998846599</v>
          </cell>
        </row>
        <row r="27">
          <cell r="B27" t="str">
            <v>Power Systems Manager C</v>
          </cell>
          <cell r="D27" t="str">
            <v>ENCC Real-Time Operations</v>
          </cell>
          <cell r="E27">
            <v>4100228.6278073955</v>
          </cell>
          <cell r="F27">
            <v>23.502202998846599</v>
          </cell>
          <cell r="G27">
            <v>3882631.8666125322</v>
          </cell>
          <cell r="H27">
            <v>24.502202998846599</v>
          </cell>
        </row>
        <row r="28">
          <cell r="B28" t="str">
            <v>Power Systems Manager D</v>
          </cell>
          <cell r="D28" t="str">
            <v>ENCC Real-Time Operations</v>
          </cell>
          <cell r="E28">
            <v>3845553.0470084371</v>
          </cell>
          <cell r="F28">
            <v>26.502202998846599</v>
          </cell>
          <cell r="G28">
            <v>4011581.348822203</v>
          </cell>
          <cell r="H28">
            <v>26.502202998846599</v>
          </cell>
        </row>
        <row r="29">
          <cell r="B29" t="str">
            <v>Power Systems Manager E</v>
          </cell>
          <cell r="D29" t="str">
            <v>ENCC Real-Time Operations</v>
          </cell>
          <cell r="E29">
            <v>3416199.5582275931</v>
          </cell>
          <cell r="F29">
            <v>22.150802998846601</v>
          </cell>
          <cell r="G29">
            <v>3450493.454059117</v>
          </cell>
          <cell r="H29">
            <v>23.150802998846601</v>
          </cell>
        </row>
        <row r="30">
          <cell r="B30" t="str">
            <v>Power Systems Manager Day</v>
          </cell>
          <cell r="D30" t="str">
            <v>ENCC Real-Time Operations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B31" t="str">
            <v>Revenue &amp; Settlements</v>
          </cell>
          <cell r="D31" t="str">
            <v>Finance &amp; Procurement</v>
          </cell>
          <cell r="E31">
            <v>4178888.0592836612</v>
          </cell>
          <cell r="F31">
            <v>38.390526498422716</v>
          </cell>
          <cell r="G31">
            <v>4319550.8990914989</v>
          </cell>
          <cell r="H31">
            <v>37.390526498422716</v>
          </cell>
        </row>
        <row r="32">
          <cell r="B32" t="str">
            <v>Market Requirements - Role 1</v>
          </cell>
          <cell r="D32" t="str">
            <v>Market Development &amp; Operations for Electricity System Balancing​</v>
          </cell>
          <cell r="E32">
            <v>3599269.6983265267</v>
          </cell>
          <cell r="F32">
            <v>37.554539999999996</v>
          </cell>
          <cell r="G32">
            <v>3823284.6705376906</v>
          </cell>
          <cell r="H32">
            <v>37.554539999999996</v>
          </cell>
        </row>
        <row r="33">
          <cell r="B33" t="str">
            <v>Central Costs</v>
          </cell>
          <cell r="D33" t="str">
            <v>Finance &amp; Procurement</v>
          </cell>
          <cell r="E33">
            <v>1879230.8849999998</v>
          </cell>
          <cell r="F33">
            <v>0</v>
          </cell>
          <cell r="G33">
            <v>2250000</v>
          </cell>
          <cell r="H33">
            <v>0</v>
          </cell>
        </row>
        <row r="34">
          <cell r="B34" t="str">
            <v>Market Services</v>
          </cell>
          <cell r="D34" t="str">
            <v>Network Services Procurement &amp; Balancing Services Contracting​</v>
          </cell>
          <cell r="E34">
            <v>3409905.328839717</v>
          </cell>
          <cell r="F34">
            <v>25.5595</v>
          </cell>
          <cell r="G34">
            <v>3618569.2226762446</v>
          </cell>
          <cell r="H34">
            <v>25.5595</v>
          </cell>
        </row>
        <row r="35">
          <cell r="B35" t="str">
            <v>EMR Delivery Body</v>
          </cell>
          <cell r="D35" t="str">
            <v>Electricity Market Reform (EMR) Delivery Body​</v>
          </cell>
          <cell r="E35">
            <v>4768359.8607585933</v>
          </cell>
          <cell r="F35">
            <v>49.232840000000003</v>
          </cell>
          <cell r="G35">
            <v>4719061.533884136</v>
          </cell>
          <cell r="H35">
            <v>49.232840000000003</v>
          </cell>
        </row>
        <row r="36">
          <cell r="B36" t="str">
            <v>Director of Strategic Energy Planning</v>
          </cell>
          <cell r="D36" t="str">
            <v>Central Costs - Strategic Energy Planning</v>
          </cell>
          <cell r="E36">
            <v>3745849.610622365</v>
          </cell>
          <cell r="F36">
            <v>19.565422725355909</v>
          </cell>
          <cell r="G36">
            <v>4590934.6700632349</v>
          </cell>
          <cell r="H36">
            <v>22.565422725355909</v>
          </cell>
        </row>
        <row r="37">
          <cell r="B37" t="str">
            <v>Strategic Network Development</v>
          </cell>
          <cell r="D37" t="str">
            <v>Centralised Strategic Network Planning​</v>
          </cell>
          <cell r="E37">
            <v>5627483.1332135675</v>
          </cell>
          <cell r="F37">
            <v>43.065669856510127</v>
          </cell>
          <cell r="G37">
            <v>5687235.343321166</v>
          </cell>
          <cell r="H37">
            <v>44.065669856510127</v>
          </cell>
        </row>
        <row r="38">
          <cell r="B38" t="str">
            <v>Network Operability</v>
          </cell>
          <cell r="D38" t="str">
            <v>Network Operability Services​</v>
          </cell>
          <cell r="E38">
            <v>6984208.0974304313</v>
          </cell>
          <cell r="F38">
            <v>70.9298</v>
          </cell>
          <cell r="G38">
            <v>7468106.5207922421</v>
          </cell>
          <cell r="H38">
            <v>69.9298</v>
          </cell>
        </row>
        <row r="39">
          <cell r="B39" t="str">
            <v>Network Access Planning</v>
          </cell>
          <cell r="D39" t="str">
            <v>Network Access Planning</v>
          </cell>
          <cell r="E39">
            <v>7629688.0251460839</v>
          </cell>
          <cell r="F39">
            <v>87.560608996539784</v>
          </cell>
          <cell r="G39">
            <v>7861014.3886242174</v>
          </cell>
          <cell r="H39">
            <v>87.560608996539784</v>
          </cell>
        </row>
        <row r="40">
          <cell r="B40" t="str">
            <v>Connections</v>
          </cell>
          <cell r="D40" t="str">
            <v>Connections</v>
          </cell>
          <cell r="E40">
            <v>16699957.876779865</v>
          </cell>
          <cell r="F40">
            <v>205.51640000000003</v>
          </cell>
          <cell r="G40">
            <v>20346350.887126524</v>
          </cell>
          <cell r="H40">
            <v>202.51640000000003</v>
          </cell>
        </row>
        <row r="41">
          <cell r="B41" t="str">
            <v>Director of Customer</v>
          </cell>
          <cell r="D41" t="str">
            <v>Customer</v>
          </cell>
          <cell r="E41">
            <v>2666768.540618333</v>
          </cell>
          <cell r="F41">
            <v>19</v>
          </cell>
          <cell r="G41">
            <v>2825880.3896390838</v>
          </cell>
          <cell r="H41">
            <v>19</v>
          </cell>
        </row>
        <row r="42">
          <cell r="B42" t="str">
            <v>Director of Major Projects</v>
          </cell>
          <cell r="D42" t="str">
            <v>Programme Management</v>
          </cell>
          <cell r="E42">
            <v>50171.745932499995</v>
          </cell>
          <cell r="F42">
            <v>2</v>
          </cell>
          <cell r="G42">
            <v>-315940.48412037495</v>
          </cell>
          <cell r="H42">
            <v>2</v>
          </cell>
        </row>
        <row r="43">
          <cell r="B43" t="str">
            <v>Chief Economist</v>
          </cell>
          <cell r="D43" t="str">
            <v>Whole Energy Insights​</v>
          </cell>
          <cell r="E43">
            <v>804640.10632508039</v>
          </cell>
          <cell r="F43">
            <v>5.6296999999999997</v>
          </cell>
          <cell r="G43">
            <v>825323.48415928334</v>
          </cell>
          <cell r="H43">
            <v>5.6296999999999997</v>
          </cell>
        </row>
        <row r="44">
          <cell r="B44" t="str">
            <v>External Affairs</v>
          </cell>
          <cell r="D44" t="str">
            <v>External Affairs</v>
          </cell>
          <cell r="E44">
            <v>4979808.7691094</v>
          </cell>
          <cell r="F44">
            <v>37.4</v>
          </cell>
          <cell r="G44">
            <v>4777368.5567038637</v>
          </cell>
          <cell r="H44">
            <v>37.4</v>
          </cell>
        </row>
        <row r="45">
          <cell r="B45" t="str">
            <v>Central Costs</v>
          </cell>
          <cell r="D45" t="str">
            <v>Finance &amp; Procurement</v>
          </cell>
          <cell r="E45">
            <v>315995.71999999939</v>
          </cell>
          <cell r="F45">
            <v>0</v>
          </cell>
          <cell r="G45">
            <v>0</v>
          </cell>
          <cell r="H45">
            <v>0</v>
          </cell>
        </row>
        <row r="46">
          <cell r="B46" t="str">
            <v>Joint Operations Centre Delivery</v>
          </cell>
          <cell r="D46" t="str">
            <v>Contingency Control Centre</v>
          </cell>
          <cell r="E46">
            <v>53649.619999999952</v>
          </cell>
          <cell r="F46">
            <v>12</v>
          </cell>
          <cell r="G46">
            <v>12066.000000000007</v>
          </cell>
          <cell r="H46">
            <v>11</v>
          </cell>
        </row>
        <row r="47">
          <cell r="B47" t="str">
            <v>Network Competition</v>
          </cell>
          <cell r="D47" t="str">
            <v>Network Competition</v>
          </cell>
          <cell r="E47">
            <v>1887441.7575191665</v>
          </cell>
          <cell r="F47">
            <v>9</v>
          </cell>
          <cell r="G47">
            <v>2418030.5461276877</v>
          </cell>
          <cell r="H47">
            <v>10</v>
          </cell>
        </row>
        <row r="48">
          <cell r="B48" t="str">
            <v>Offshore Co-Ordination</v>
          </cell>
          <cell r="D48" t="str">
            <v>Centralised Strategic Network Planning​</v>
          </cell>
          <cell r="E48">
            <v>4230009.1805340406</v>
          </cell>
          <cell r="F48">
            <v>44.979176677028136</v>
          </cell>
          <cell r="G48">
            <v>4752047.0871229405</v>
          </cell>
          <cell r="H48">
            <v>44.979176677028136</v>
          </cell>
        </row>
        <row r="49">
          <cell r="B49" t="str">
            <v>Director of Resilience &amp; Emergency Mgmt</v>
          </cell>
          <cell r="D49" t="str">
            <v>Central Costs - Whole Energy System Resilience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ENCC Future Design</v>
          </cell>
          <cell r="D50" t="str">
            <v>Future ENCC Design</v>
          </cell>
          <cell r="E50">
            <v>3141030.8590049995</v>
          </cell>
          <cell r="F50">
            <v>33.332952018454442</v>
          </cell>
          <cell r="G50">
            <v>3932623.9191451245</v>
          </cell>
          <cell r="H50">
            <v>33.332952018454442</v>
          </cell>
        </row>
        <row r="51">
          <cell r="B51" t="str">
            <v>Balancing Programme</v>
          </cell>
          <cell r="D51" t="str">
            <v>Balancing Programme</v>
          </cell>
          <cell r="E51">
            <v>205073.64920885884</v>
          </cell>
          <cell r="F51">
            <v>33.449849720670393</v>
          </cell>
          <cell r="G51">
            <v>157554.45600000006</v>
          </cell>
          <cell r="H51">
            <v>33.449849720670393</v>
          </cell>
        </row>
        <row r="52">
          <cell r="B52" t="str">
            <v>Network Control Project</v>
          </cell>
          <cell r="D52" t="str">
            <v>Network Control Programme</v>
          </cell>
          <cell r="E52">
            <v>2301828.8638953096</v>
          </cell>
          <cell r="F52">
            <v>24.864899999999999</v>
          </cell>
          <cell r="G52">
            <v>2208523.2127154018</v>
          </cell>
          <cell r="H52">
            <v>24.864899999999999</v>
          </cell>
        </row>
        <row r="53">
          <cell r="B53" t="str">
            <v>People &amp; Capability</v>
          </cell>
          <cell r="D53" t="str">
            <v>People</v>
          </cell>
          <cell r="E53">
            <v>3525665.6239980659</v>
          </cell>
          <cell r="F53">
            <v>21.175171428571431</v>
          </cell>
          <cell r="G53">
            <v>3414169.2680232804</v>
          </cell>
          <cell r="H53">
            <v>21.175171428571431</v>
          </cell>
        </row>
        <row r="54">
          <cell r="B54" t="str">
            <v>Market Requirements - Role 2</v>
          </cell>
          <cell r="D54" t="str">
            <v>Market Development &amp; Operations for Electricity System Balancing​</v>
          </cell>
          <cell r="E54">
            <v>-11399.519999999988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Director of E&amp;CS</v>
          </cell>
          <cell r="D55" t="str">
            <v>Central Costs - Network Operability &amp; Connections</v>
          </cell>
          <cell r="E55">
            <v>-316266.19176166668</v>
          </cell>
          <cell r="F55">
            <v>2</v>
          </cell>
          <cell r="G55">
            <v>-1131035.0721660836</v>
          </cell>
          <cell r="H55">
            <v>2</v>
          </cell>
        </row>
        <row r="56">
          <cell r="B56" t="str">
            <v>Market Monitoring</v>
          </cell>
          <cell r="D56" t="str">
            <v>Market Monitoring</v>
          </cell>
          <cell r="E56">
            <v>864946.29156593757</v>
          </cell>
          <cell r="F56">
            <v>10</v>
          </cell>
          <cell r="G56">
            <v>996092.14684787497</v>
          </cell>
          <cell r="H56">
            <v>9</v>
          </cell>
        </row>
        <row r="57">
          <cell r="B57" t="str">
            <v>Resilience &amp; Restoration</v>
          </cell>
          <cell r="D57" t="str">
            <v>Emergency Preparedness &amp; Restoration</v>
          </cell>
          <cell r="E57">
            <v>3042633.0994123966</v>
          </cell>
          <cell r="F57">
            <v>24.92</v>
          </cell>
          <cell r="G57">
            <v>3633695.0064711869</v>
          </cell>
          <cell r="H57">
            <v>36.92</v>
          </cell>
        </row>
        <row r="58">
          <cell r="B58" t="str">
            <v>Zero Carbon Operation Strategy</v>
          </cell>
          <cell r="D58" t="str">
            <v>Zero Carbon Operation Strategy</v>
          </cell>
          <cell r="E58">
            <v>4476167.9221126391</v>
          </cell>
          <cell r="F58">
            <v>34.032111032412715</v>
          </cell>
          <cell r="G58">
            <v>4640846.9747276297</v>
          </cell>
          <cell r="H58">
            <v>35.032111032412715</v>
          </cell>
        </row>
        <row r="59">
          <cell r="B59" t="str">
            <v>Performance &amp; Change</v>
          </cell>
          <cell r="D59" t="str">
            <v>Programme Management</v>
          </cell>
          <cell r="E59">
            <v>1341574.3943311942</v>
          </cell>
          <cell r="F59">
            <v>16.554075418994412</v>
          </cell>
          <cell r="G59">
            <v>1468228.3666713852</v>
          </cell>
          <cell r="H59">
            <v>16.554075418994412</v>
          </cell>
        </row>
        <row r="60">
          <cell r="B60" t="str">
            <v>DO NOT USE</v>
          </cell>
          <cell r="D60" t="str">
            <v>Emergency Preparedness &amp; Restoration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B61" t="str">
            <v>Offline Modelling</v>
          </cell>
          <cell r="D61" t="str">
            <v>Network Operability Modelling​</v>
          </cell>
          <cell r="E61">
            <v>3190690.2778815897</v>
          </cell>
          <cell r="F61">
            <v>29.648600000000002</v>
          </cell>
          <cell r="G61">
            <v>3509559.515602828</v>
          </cell>
          <cell r="H61">
            <v>29.648600000000002</v>
          </cell>
        </row>
        <row r="62">
          <cell r="B62" t="str">
            <v>Energy Policy</v>
          </cell>
          <cell r="D62" t="str">
            <v>Policy Advice</v>
          </cell>
          <cell r="E62">
            <v>2040107.0477846584</v>
          </cell>
          <cell r="F62">
            <v>18.492799999999999</v>
          </cell>
          <cell r="G62">
            <v>1924170.0029203757</v>
          </cell>
          <cell r="H62">
            <v>17.492799999999999</v>
          </cell>
        </row>
        <row r="63">
          <cell r="B63" t="str">
            <v>Rewards</v>
          </cell>
          <cell r="D63" t="str">
            <v>People</v>
          </cell>
          <cell r="E63">
            <v>4475099.0030566668</v>
          </cell>
          <cell r="F63">
            <v>6</v>
          </cell>
          <cell r="G63">
            <v>4417771.442051176</v>
          </cell>
          <cell r="H63">
            <v>6</v>
          </cell>
        </row>
        <row r="64">
          <cell r="B64" t="str">
            <v>Readiness &amp; Response</v>
          </cell>
          <cell r="D64" t="str">
            <v>Central Costs - Whole Energy System Resilience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Gas Market Strategy</v>
          </cell>
          <cell r="D65" t="str">
            <v>Long Term Market Design</v>
          </cell>
          <cell r="E65">
            <v>1964450.6928096218</v>
          </cell>
          <cell r="F65">
            <v>25.57582</v>
          </cell>
          <cell r="G65">
            <v>2691222.0753212366</v>
          </cell>
          <cell r="H65">
            <v>25.57582</v>
          </cell>
        </row>
        <row r="66">
          <cell r="B66" t="str">
            <v>Company Secretariat</v>
          </cell>
          <cell r="D66" t="str">
            <v>Legal</v>
          </cell>
          <cell r="E66">
            <v>916712.89222572162</v>
          </cell>
          <cell r="F66">
            <v>10.584894117647059</v>
          </cell>
          <cell r="G66">
            <v>821908.06765152642</v>
          </cell>
          <cell r="H66">
            <v>10.584894117647059</v>
          </cell>
        </row>
        <row r="67">
          <cell r="B67" t="str">
            <v>Gas &amp; Whole Energy Network Development</v>
          </cell>
          <cell r="D67" t="str">
            <v>Gas Network Development​</v>
          </cell>
          <cell r="E67">
            <v>1916862.0817159172</v>
          </cell>
          <cell r="F67">
            <v>20.544713565028726</v>
          </cell>
          <cell r="G67">
            <v>2118057.2658365183</v>
          </cell>
          <cell r="H67">
            <v>23.544713565028726</v>
          </cell>
        </row>
        <row r="68">
          <cell r="B68" t="str">
            <v>Day 2 Programmes</v>
          </cell>
          <cell r="D68" t="str">
            <v>Day 2 Transformation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B69" t="str">
            <v>CIO</v>
          </cell>
          <cell r="D69" t="str">
            <v>Digital &amp; Technology Support Contracts</v>
          </cell>
          <cell r="E69">
            <v>3891220.8038741676</v>
          </cell>
          <cell r="F69">
            <v>4</v>
          </cell>
          <cell r="G69">
            <v>-13649695.596549783</v>
          </cell>
          <cell r="H69">
            <v>4</v>
          </cell>
        </row>
        <row r="70">
          <cell r="B70" t="str">
            <v>CFO &amp; Audit</v>
          </cell>
          <cell r="D70" t="str">
            <v>Finance &amp; Procurement</v>
          </cell>
          <cell r="E70">
            <v>2862103.893066451</v>
          </cell>
          <cell r="F70">
            <v>19.914826498422713</v>
          </cell>
          <cell r="G70">
            <v>3141063.8622985696</v>
          </cell>
          <cell r="H70">
            <v>19.514826498422714</v>
          </cell>
        </row>
        <row r="71">
          <cell r="B71" t="str">
            <v>Strategy &amp; Architecture</v>
          </cell>
          <cell r="D71" t="str">
            <v>Digital Strategy &amp; Architecture</v>
          </cell>
          <cell r="E71">
            <v>7586782.1158999084</v>
          </cell>
          <cell r="F71">
            <v>51.596487966804979</v>
          </cell>
          <cell r="G71">
            <v>6628950.5179724433</v>
          </cell>
          <cell r="H71">
            <v>51.596487966804979</v>
          </cell>
        </row>
        <row r="72">
          <cell r="B72" t="str">
            <v>Financial Controller</v>
          </cell>
          <cell r="D72" t="str">
            <v>Finance &amp; Procurement</v>
          </cell>
          <cell r="E72">
            <v>5956239.5049713608</v>
          </cell>
          <cell r="F72">
            <v>65.460694006309154</v>
          </cell>
          <cell r="G72">
            <v>7759615.3527672868</v>
          </cell>
          <cell r="H72">
            <v>65.460694006309154</v>
          </cell>
        </row>
        <row r="73">
          <cell r="B73" t="str">
            <v>Functional Excellence</v>
          </cell>
          <cell r="D73" t="str">
            <v>Functional Excellence</v>
          </cell>
          <cell r="E73">
            <v>10209161.471681574</v>
          </cell>
          <cell r="F73">
            <v>62.19648796680498</v>
          </cell>
          <cell r="G73">
            <v>12693291.645438114</v>
          </cell>
          <cell r="H73">
            <v>62.19648796680498</v>
          </cell>
        </row>
        <row r="74">
          <cell r="B74" t="str">
            <v>Finance Business Partnering</v>
          </cell>
          <cell r="D74" t="str">
            <v>Finance &amp; Procurement</v>
          </cell>
          <cell r="E74">
            <v>2806637.6903650216</v>
          </cell>
          <cell r="F74">
            <v>21.860726498422714</v>
          </cell>
          <cell r="G74">
            <v>2811703.6780772484</v>
          </cell>
          <cell r="H74">
            <v>21.860726498422714</v>
          </cell>
        </row>
        <row r="75">
          <cell r="B75" t="str">
            <v>Markets, Systems operations, Major projects, Resilience &amp; legacy integration</v>
          </cell>
          <cell r="D75" t="str">
            <v>Product Development &amp; Run</v>
          </cell>
          <cell r="E75">
            <v>122737961.46060222</v>
          </cell>
          <cell r="F75">
            <v>174.54118316538234</v>
          </cell>
          <cell r="G75">
            <v>134570071.89538637</v>
          </cell>
          <cell r="H75">
            <v>174.54118316538234</v>
          </cell>
        </row>
        <row r="76">
          <cell r="B76" t="str">
            <v>SEP, Connections, Engineering, Strategy &amp; policy, HR, Finance and Data Platforms</v>
          </cell>
          <cell r="D76" t="str">
            <v>Product Development &amp; Run</v>
          </cell>
          <cell r="E76">
            <v>11867800.078198725</v>
          </cell>
          <cell r="F76">
            <v>57.803775933609963</v>
          </cell>
          <cell r="G76">
            <v>7928768.2041774578</v>
          </cell>
          <cell r="H76">
            <v>57.803775933609963</v>
          </cell>
        </row>
        <row r="77">
          <cell r="B77" t="str">
            <v>Corporate Property</v>
          </cell>
          <cell r="D77" t="str">
            <v>Property</v>
          </cell>
          <cell r="E77">
            <v>16183582.793016497</v>
          </cell>
          <cell r="F77">
            <v>5</v>
          </cell>
          <cell r="G77">
            <v>18353440.520077124</v>
          </cell>
          <cell r="H77">
            <v>5</v>
          </cell>
        </row>
        <row r="78">
          <cell r="B78" t="str">
            <v>Project Opex</v>
          </cell>
          <cell r="D78" t="str">
            <v>Exclude</v>
          </cell>
          <cell r="E78">
            <v>-4.6566128730773926E-10</v>
          </cell>
          <cell r="F78">
            <v>0</v>
          </cell>
          <cell r="G78">
            <v>0</v>
          </cell>
          <cell r="H78">
            <v>0</v>
          </cell>
        </row>
        <row r="79">
          <cell r="B79" t="str">
            <v>Customer, External Affairs, Digital Platforms &amp; Modernisation</v>
          </cell>
          <cell r="D79" t="str">
            <v>Product Development &amp; Run</v>
          </cell>
          <cell r="E79">
            <v>57854427.930008322</v>
          </cell>
          <cell r="F79">
            <v>42.430944531120332</v>
          </cell>
          <cell r="G79">
            <v>48385541.082014039</v>
          </cell>
          <cell r="H79">
            <v>42.430944531120332</v>
          </cell>
        </row>
        <row r="80">
          <cell r="B80" t="str">
            <v>Infra &amp; Ser Ops</v>
          </cell>
          <cell r="D80" t="str">
            <v>Digital &amp; Technology Support Contracts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B81" t="str">
            <v>Data AI &amp; Automation</v>
          </cell>
          <cell r="D81" t="str">
            <v>Data Capabilities</v>
          </cell>
          <cell r="E81">
            <v>5862347.6150010079</v>
          </cell>
          <cell r="F81">
            <v>33.818087966804981</v>
          </cell>
          <cell r="G81">
            <v>8052906.0704652406</v>
          </cell>
          <cell r="H81">
            <v>33.818087966804981</v>
          </cell>
        </row>
        <row r="82">
          <cell r="B82" t="str">
            <v>CISO</v>
          </cell>
          <cell r="D82" t="str">
            <v>Physical &amp; Cyber Security</v>
          </cell>
          <cell r="E82">
            <v>15530931.135755345</v>
          </cell>
          <cell r="F82">
            <v>76.211063900414942</v>
          </cell>
          <cell r="G82">
            <v>16907164.810056947</v>
          </cell>
          <cell r="H82">
            <v>76.211063900414942</v>
          </cell>
        </row>
        <row r="83">
          <cell r="B83" t="str">
            <v>General Counsel</v>
          </cell>
          <cell r="D83" t="str">
            <v>Legal</v>
          </cell>
          <cell r="E83">
            <v>4144610.6792538669</v>
          </cell>
          <cell r="F83">
            <v>15.583835294117648</v>
          </cell>
          <cell r="G83">
            <v>4701018.529980666</v>
          </cell>
          <cell r="H83">
            <v>15.583835294117648</v>
          </cell>
        </row>
        <row r="84">
          <cell r="B84" t="str">
            <v>Flexibility Market Strategy</v>
          </cell>
          <cell r="D84" t="str">
            <v>Market Development &amp; Operations for Electricity System Balancing​</v>
          </cell>
          <cell r="E84">
            <v>1805571.9924250003</v>
          </cell>
          <cell r="F84">
            <v>18.013719999999999</v>
          </cell>
          <cell r="G84">
            <v>1808690.2051393755</v>
          </cell>
          <cell r="H84">
            <v>18.013719999999999</v>
          </cell>
        </row>
        <row r="85">
          <cell r="B85" t="str">
            <v>Strategic Spatial Energy Plan</v>
          </cell>
          <cell r="D85" t="str">
            <v>Strategic Spatial Energy Planning (SSEP)</v>
          </cell>
          <cell r="E85">
            <v>7064528.4816332329</v>
          </cell>
          <cell r="F85">
            <v>38.317225407764141</v>
          </cell>
          <cell r="G85">
            <v>7304668.5323249716</v>
          </cell>
          <cell r="H85">
            <v>39.317225407764141</v>
          </cell>
        </row>
        <row r="86">
          <cell r="B86" t="str">
            <v>Service Excellence</v>
          </cell>
          <cell r="D86" t="str">
            <v>People</v>
          </cell>
          <cell r="E86">
            <v>1806084.8424233329</v>
          </cell>
          <cell r="F86">
            <v>10</v>
          </cell>
          <cell r="G86">
            <v>2228004.1257692496</v>
          </cell>
          <cell r="H86">
            <v>13</v>
          </cell>
        </row>
        <row r="87">
          <cell r="B87" t="str">
            <v>Internal Communication</v>
          </cell>
          <cell r="D87" t="str">
            <v>People</v>
          </cell>
          <cell r="E87">
            <v>1614846.6633008334</v>
          </cell>
          <cell r="F87">
            <v>10</v>
          </cell>
          <cell r="G87">
            <v>1761559.0367575625</v>
          </cell>
          <cell r="H87">
            <v>10</v>
          </cell>
        </row>
        <row r="88">
          <cell r="B88" t="str">
            <v>Digital Workplace, Networks &amp; Service Mgmt</v>
          </cell>
          <cell r="D88" t="str">
            <v>Product Development &amp; Run</v>
          </cell>
          <cell r="E88">
            <v>19671512.852654908</v>
          </cell>
          <cell r="F88">
            <v>35.19648796680498</v>
          </cell>
          <cell r="G88">
            <v>9797828.6778603084</v>
          </cell>
          <cell r="H88">
            <v>35.19648796680498</v>
          </cell>
        </row>
        <row r="89">
          <cell r="B89" t="str">
            <v>CFO &amp; Audit</v>
          </cell>
          <cell r="D89" t="str">
            <v>Finance &amp; Procurement</v>
          </cell>
          <cell r="E89">
            <v>343306.4800000001</v>
          </cell>
          <cell r="F89">
            <v>0</v>
          </cell>
          <cell r="G89">
            <v>0</v>
          </cell>
          <cell r="H89">
            <v>0</v>
          </cell>
        </row>
        <row r="90">
          <cell r="B90" t="str">
            <v>HR Operations</v>
          </cell>
          <cell r="D90" t="str">
            <v>People</v>
          </cell>
          <cell r="E90">
            <v>2265027</v>
          </cell>
          <cell r="F90">
            <v>3</v>
          </cell>
          <cell r="G90">
            <v>0</v>
          </cell>
          <cell r="H90">
            <v>0</v>
          </cell>
        </row>
        <row r="91">
          <cell r="B91" t="str">
            <v>Major Projects</v>
          </cell>
          <cell r="D91" t="str">
            <v>Programme Management</v>
          </cell>
          <cell r="E91">
            <v>859601.76980833348</v>
          </cell>
          <cell r="F91">
            <v>8</v>
          </cell>
          <cell r="G91">
            <v>755754.27815406234</v>
          </cell>
          <cell r="H91">
            <v>8</v>
          </cell>
        </row>
        <row r="92">
          <cell r="B92" t="str">
            <v>Transformation</v>
          </cell>
          <cell r="D92" t="str">
            <v>Programme Management</v>
          </cell>
          <cell r="E92">
            <v>988334.80278010154</v>
          </cell>
          <cell r="F92">
            <v>9.9189000000000007</v>
          </cell>
          <cell r="G92">
            <v>1157119.1341188718</v>
          </cell>
          <cell r="H92">
            <v>9.9189000000000007</v>
          </cell>
        </row>
        <row r="93">
          <cell r="B93" t="str">
            <v>REM Security</v>
          </cell>
          <cell r="D93" t="str">
            <v>Energy System Risks</v>
          </cell>
          <cell r="E93">
            <v>3601640.3254294423</v>
          </cell>
          <cell r="F93">
            <v>37.497561904761909</v>
          </cell>
          <cell r="G93">
            <v>4614558.7657594308</v>
          </cell>
          <cell r="H93">
            <v>37.497561904761909</v>
          </cell>
        </row>
        <row r="94">
          <cell r="B94" t="str">
            <v>SEP Engagement</v>
          </cell>
          <cell r="D94" t="str">
            <v>Central Costs - Strategic Energy Planning</v>
          </cell>
          <cell r="E94">
            <v>3893756.1196193965</v>
          </cell>
          <cell r="F94">
            <v>37.553740489416214</v>
          </cell>
          <cell r="G94">
            <v>4533350.302137645</v>
          </cell>
          <cell r="H94">
            <v>41.553740489416214</v>
          </cell>
        </row>
        <row r="95">
          <cell r="B95" t="str">
            <v>Connections Reform</v>
          </cell>
          <cell r="D95" t="str">
            <v>Connections</v>
          </cell>
          <cell r="E95">
            <v>15388904.407288503</v>
          </cell>
          <cell r="F95">
            <v>9.1761999999999997</v>
          </cell>
          <cell r="G95">
            <v>11136949.09424494</v>
          </cell>
          <cell r="H95">
            <v>9.1761999999999997</v>
          </cell>
        </row>
        <row r="96">
          <cell r="B96" t="str">
            <v>HR Operations</v>
          </cell>
          <cell r="D96" t="str">
            <v>People</v>
          </cell>
          <cell r="E96">
            <v>1021763.6620092192</v>
          </cell>
          <cell r="F96">
            <v>11.221257142857143</v>
          </cell>
          <cell r="G96">
            <v>865717.85249052139</v>
          </cell>
          <cell r="H96">
            <v>11.221257142857143</v>
          </cell>
        </row>
        <row r="97">
          <cell r="B97" t="str">
            <v>FlexPool Resource</v>
          </cell>
          <cell r="D97" t="str">
            <v>Programme Management</v>
          </cell>
          <cell r="E97">
            <v>292992.97030950006</v>
          </cell>
          <cell r="F97">
            <v>15.965474860335195</v>
          </cell>
          <cell r="G97">
            <v>336161.52309246256</v>
          </cell>
          <cell r="H97">
            <v>17.965474860335195</v>
          </cell>
        </row>
        <row r="98">
          <cell r="B98" t="str">
            <v>CP30 drawdown</v>
          </cell>
          <cell r="D98" t="str">
            <v>Central Costs - Strategic Energy Planning</v>
          </cell>
          <cell r="E98">
            <v>1200159.739458123</v>
          </cell>
          <cell r="F98">
            <v>18.185348979591836</v>
          </cell>
          <cell r="G98">
            <v>2853932.6959668645</v>
          </cell>
          <cell r="H98">
            <v>24.185348979591836</v>
          </cell>
        </row>
        <row r="99">
          <cell r="B99" t="str">
            <v>SO Projects</v>
          </cell>
          <cell r="D99" t="str">
            <v>Central Costs - System Operations</v>
          </cell>
          <cell r="E99">
            <v>4097123.12</v>
          </cell>
          <cell r="F99">
            <v>4</v>
          </cell>
          <cell r="G99">
            <v>0</v>
          </cell>
          <cell r="H99">
            <v>0</v>
          </cell>
        </row>
        <row r="100">
          <cell r="B100" t="str">
            <v>Information Rights and Data</v>
          </cell>
          <cell r="D100" t="str">
            <v>Legal</v>
          </cell>
          <cell r="E100">
            <v>508741.99304333329</v>
          </cell>
          <cell r="F100">
            <v>6</v>
          </cell>
          <cell r="G100">
            <v>605406.89720599994</v>
          </cell>
          <cell r="H100">
            <v>6</v>
          </cell>
        </row>
        <row r="101">
          <cell r="B101" t="str">
            <v>Director of Legal and Regulation</v>
          </cell>
          <cell r="D101" t="str">
            <v>Legal</v>
          </cell>
          <cell r="E101">
            <v>-561991.03967999993</v>
          </cell>
          <cell r="F101">
            <v>1.95</v>
          </cell>
          <cell r="G101">
            <v>-530871.99555038591</v>
          </cell>
          <cell r="H101">
            <v>1.95</v>
          </cell>
        </row>
        <row r="102">
          <cell r="B102" t="str">
            <v>Systems Access Reform</v>
          </cell>
          <cell r="D102" t="str">
            <v>Network Access Planning</v>
          </cell>
          <cell r="E102">
            <v>5013161.0628263345</v>
          </cell>
          <cell r="F102">
            <v>17</v>
          </cell>
          <cell r="G102">
            <v>1186834.35753225</v>
          </cell>
          <cell r="H102">
            <v>0</v>
          </cell>
        </row>
        <row r="103">
          <cell r="B103" t="str">
            <v>People &amp; Capability</v>
          </cell>
          <cell r="D103" t="str">
            <v>People</v>
          </cell>
          <cell r="E103">
            <v>285292.24</v>
          </cell>
          <cell r="F103">
            <v>0</v>
          </cell>
          <cell r="G103">
            <v>0</v>
          </cell>
          <cell r="H103">
            <v>0</v>
          </cell>
        </row>
        <row r="104">
          <cell r="B104" t="str">
            <v>CNI Property</v>
          </cell>
          <cell r="D104" t="str">
            <v>Property</v>
          </cell>
          <cell r="E104">
            <v>2536998.6416441659</v>
          </cell>
          <cell r="F104">
            <v>3</v>
          </cell>
          <cell r="G104">
            <v>2069759.4245858123</v>
          </cell>
          <cell r="H104">
            <v>3</v>
          </cell>
        </row>
        <row r="105">
          <cell r="B105" t="str">
            <v>Procurement</v>
          </cell>
          <cell r="D105" t="str">
            <v>Finance &amp; Procurement</v>
          </cell>
          <cell r="E105">
            <v>6401567.2488245461</v>
          </cell>
          <cell r="F105">
            <v>26.914826498422713</v>
          </cell>
          <cell r="G105">
            <v>6459724.3541599652</v>
          </cell>
          <cell r="H105">
            <v>26.914826498422713</v>
          </cell>
        </row>
        <row r="106">
          <cell r="B106" t="str">
            <v>Hydrogen Planning</v>
          </cell>
          <cell r="D106" t="str">
            <v>Hydrogen Planner</v>
          </cell>
          <cell r="E106">
            <v>306979.78737416671</v>
          </cell>
          <cell r="F106">
            <v>5.4799346938775511</v>
          </cell>
          <cell r="G106">
            <v>1237062.3279830622</v>
          </cell>
          <cell r="H106">
            <v>17.479934693877553</v>
          </cell>
        </row>
        <row r="107">
          <cell r="B107" t="str">
            <v>RESP Regions - North</v>
          </cell>
          <cell r="D107" t="str">
            <v>Regional Energy Strategic Planning (RESP)​</v>
          </cell>
          <cell r="E107">
            <v>3334760.6835635025</v>
          </cell>
          <cell r="F107">
            <v>37.738225959123426</v>
          </cell>
          <cell r="G107">
            <v>3525397.0783564607</v>
          </cell>
          <cell r="H107">
            <v>37.738225959123426</v>
          </cell>
        </row>
        <row r="108">
          <cell r="B108" t="str">
            <v>RESP Regions - South</v>
          </cell>
          <cell r="D108" t="str">
            <v>Regional Energy Strategic Planning (RESP)​</v>
          </cell>
          <cell r="E108">
            <v>4574066.2020864151</v>
          </cell>
          <cell r="F108">
            <v>53.871332403181789</v>
          </cell>
          <cell r="G108">
            <v>4825346.3915790543</v>
          </cell>
          <cell r="H108">
            <v>52.871332403181789</v>
          </cell>
        </row>
        <row r="109">
          <cell r="B109" t="str">
            <v>Strategic Demand</v>
          </cell>
          <cell r="D109" t="str">
            <v>Connections</v>
          </cell>
          <cell r="E109">
            <v>789491.58884099708</v>
          </cell>
          <cell r="F109">
            <v>6.7297000000000002</v>
          </cell>
          <cell r="G109">
            <v>711749.10276595701</v>
          </cell>
          <cell r="H109">
            <v>6.7297000000000002</v>
          </cell>
        </row>
        <row r="110">
          <cell r="B110" t="str">
            <v>Strategic Resilience &amp; Insights</v>
          </cell>
          <cell r="D110" t="str">
            <v>Strategic Resilience &amp; Insights</v>
          </cell>
          <cell r="E110">
            <v>2495352.7744977777</v>
          </cell>
          <cell r="F110">
            <v>29</v>
          </cell>
          <cell r="G110">
            <v>3006463.5992180631</v>
          </cell>
          <cell r="H110">
            <v>29</v>
          </cell>
        </row>
        <row r="111">
          <cell r="B111" t="str">
            <v>Technical Office for Energy Resilience and Security</v>
          </cell>
          <cell r="D111" t="str">
            <v>Central Costs - Whole Energy System Resilience</v>
          </cell>
          <cell r="E111">
            <v>1697943.4949796428</v>
          </cell>
          <cell r="F111">
            <v>10</v>
          </cell>
          <cell r="G111">
            <v>1843799.005692</v>
          </cell>
          <cell r="H111">
            <v>10</v>
          </cell>
        </row>
        <row r="112">
          <cell r="B112" t="str">
            <v>Director of Whole Energy System Resilience</v>
          </cell>
          <cell r="D112" t="str">
            <v>Central Costs - Whole Energy System Resilience</v>
          </cell>
          <cell r="E112">
            <v>212004.27413249985</v>
          </cell>
          <cell r="F112">
            <v>1.0089142857142859</v>
          </cell>
          <cell r="G112">
            <v>-354155.10404370847</v>
          </cell>
          <cell r="H112">
            <v>1.0089142857142859</v>
          </cell>
        </row>
        <row r="113">
          <cell r="B113" t="str">
            <v>CTA Systems &amp; Data</v>
          </cell>
          <cell r="D113" t="str">
            <v>Day 2 Transformation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B114" t="str">
            <v>People Business Partners</v>
          </cell>
          <cell r="D114" t="str">
            <v>People</v>
          </cell>
          <cell r="E114">
            <v>1851933.020008191</v>
          </cell>
          <cell r="F114">
            <v>23.02657142857143</v>
          </cell>
          <cell r="G114">
            <v>2225016.1606910457</v>
          </cell>
          <cell r="H114">
            <v>23.02657142857143</v>
          </cell>
        </row>
        <row r="115">
          <cell r="B115" t="str">
            <v>Interim DSI Coordinator</v>
          </cell>
          <cell r="D115" t="str">
            <v>Interim Data Sharing Infrastructure (DSI) Coordinator​</v>
          </cell>
          <cell r="E115">
            <v>657404.04722583329</v>
          </cell>
          <cell r="F115">
            <v>7</v>
          </cell>
          <cell r="G115">
            <v>32363.909563046764</v>
          </cell>
          <cell r="H115">
            <v>7</v>
          </cell>
        </row>
        <row r="116">
          <cell r="B116" t="str">
            <v>Operational Risk and Excellence (OpREx)</v>
          </cell>
          <cell r="D116" t="str">
            <v>Central Costs - System Operations</v>
          </cell>
          <cell r="E116">
            <v>2292382.0010231165</v>
          </cell>
          <cell r="F116">
            <v>32</v>
          </cell>
          <cell r="G116">
            <v>3376925.9279669095</v>
          </cell>
          <cell r="H116">
            <v>32</v>
          </cell>
        </row>
        <row r="117">
          <cell r="B117" t="str">
            <v>Office of the Chief Executive Officer - Programme Management</v>
          </cell>
          <cell r="D117" t="str">
            <v>Programme Management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Strategic Futures - Central Costs</v>
          </cell>
          <cell r="D118" t="str">
            <v>Central Costs - Energy Insights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B119" t="str">
            <v>Connections - v2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B120" t="str">
            <v>Connections - v3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B121" t="str">
            <v>CIO - Cyber &amp; Physical Security</v>
          </cell>
          <cell r="D121" t="str">
            <v>Physical &amp; Cyber Security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5">
          <cell r="E125">
            <v>572166316.32622778</v>
          </cell>
          <cell r="F125">
            <v>2963.0278715218333</v>
          </cell>
          <cell r="G125">
            <v>556932886.0644083</v>
          </cell>
          <cell r="H125">
            <v>3011.6278715218332</v>
          </cell>
        </row>
        <row r="126">
          <cell r="E126">
            <v>572166316.32622778</v>
          </cell>
          <cell r="F126">
            <v>2963.0278715218333</v>
          </cell>
          <cell r="G126">
            <v>556932886.0644083</v>
          </cell>
          <cell r="H126">
            <v>3011.6278715218332</v>
          </cell>
        </row>
      </sheetData>
      <sheetData sheetId="3">
        <row r="1">
          <cell r="D1" t="str">
            <v>FY27</v>
          </cell>
          <cell r="E1" t="str">
            <v>FY28</v>
          </cell>
        </row>
        <row r="2">
          <cell r="A2" t="str">
            <v>Investment ID</v>
          </cell>
          <cell r="B2" t="str">
            <v>Investment Name</v>
          </cell>
          <cell r="C2" t="str">
            <v>Role</v>
          </cell>
          <cell r="D2" t="str">
            <v>FY27 Investment Costs</v>
          </cell>
          <cell r="E2" t="str">
            <v>FY28 Investment Costs</v>
          </cell>
        </row>
        <row r="3">
          <cell r="A3" t="str">
            <v>NESO1-100</v>
          </cell>
          <cell r="B3" t="str">
            <v>Innovation Productionisation</v>
          </cell>
          <cell r="C3" t="str">
            <v>Role Delivery Support</v>
          </cell>
          <cell r="D3">
            <v>551859.31999999995</v>
          </cell>
          <cell r="E3">
            <v>5000000</v>
          </cell>
        </row>
        <row r="4">
          <cell r="A4" t="str">
            <v>NESO1-110</v>
          </cell>
          <cell r="B4" t="str">
            <v xml:space="preserve">NESO AI Energy Core Delivery </v>
          </cell>
          <cell r="C4" t="str">
            <v>Role Delivery Support</v>
          </cell>
          <cell r="D4">
            <v>13565197.07</v>
          </cell>
          <cell r="E4">
            <v>12400000</v>
          </cell>
        </row>
        <row r="5">
          <cell r="A5" t="str">
            <v>NESO1-120</v>
          </cell>
          <cell r="B5" t="str">
            <v>Data Sharing Infrastructure</v>
          </cell>
          <cell r="C5" t="str">
            <v>Facilitating Sector Digitalisation</v>
          </cell>
          <cell r="D5">
            <v>15160681.1042725</v>
          </cell>
          <cell r="E5">
            <v>21712766.673999999</v>
          </cell>
        </row>
        <row r="6">
          <cell r="A6" t="str">
            <v>NESO1-200</v>
          </cell>
          <cell r="B6" t="str">
            <v>Digitalisation of Enabling Functions</v>
          </cell>
          <cell r="C6" t="str">
            <v>Corporate Functions</v>
          </cell>
          <cell r="D6">
            <v>3292338.3</v>
          </cell>
          <cell r="E6">
            <v>3900000</v>
          </cell>
        </row>
        <row r="7">
          <cell r="A7" t="str">
            <v>NESO1-210</v>
          </cell>
          <cell r="B7" t="str">
            <v>Digital Change for Legal, Risk, and Regulation</v>
          </cell>
          <cell r="C7" t="str">
            <v>Corporate Functions</v>
          </cell>
          <cell r="D7">
            <v>750000.29</v>
          </cell>
          <cell r="E7">
            <v>750000</v>
          </cell>
        </row>
        <row r="8">
          <cell r="A8" t="str">
            <v>NESO1-220</v>
          </cell>
          <cell r="B8" t="str">
            <v>Network and System Modelling Capability Modernisation</v>
          </cell>
          <cell r="C8" t="str">
            <v>Role Delivery Support</v>
          </cell>
          <cell r="D8">
            <v>1960298.2500000002</v>
          </cell>
          <cell r="E8">
            <v>300000</v>
          </cell>
        </row>
        <row r="9">
          <cell r="A9" t="str">
            <v>NESO1-230</v>
          </cell>
          <cell r="B9" t="str">
            <v>Connections Enduring Capabilities Ecosystem</v>
          </cell>
          <cell r="C9" t="str">
            <v>Network Operability &amp; Connections</v>
          </cell>
          <cell r="D9">
            <v>9379731.0300000012</v>
          </cell>
          <cell r="E9">
            <v>11000000</v>
          </cell>
        </row>
        <row r="10">
          <cell r="A10" t="str">
            <v>NESO1-240</v>
          </cell>
          <cell r="B10" t="str">
            <v>Clean Power 2030 Enablement</v>
          </cell>
          <cell r="C10" t="str">
            <v>Network Operability &amp; Connections</v>
          </cell>
          <cell r="D10">
            <v>1500000</v>
          </cell>
          <cell r="E10">
            <v>1650000</v>
          </cell>
        </row>
        <row r="11">
          <cell r="A11" t="str">
            <v>NESO1-250</v>
          </cell>
          <cell r="B11" t="str">
            <v>Strategic Energy Planning</v>
          </cell>
          <cell r="C11" t="str">
            <v>Strategic Energy Planning</v>
          </cell>
          <cell r="D11">
            <v>10659518.608522505</v>
          </cell>
          <cell r="E11">
            <v>13500000</v>
          </cell>
        </row>
        <row r="12">
          <cell r="A12" t="str">
            <v>NESO1-300</v>
          </cell>
          <cell r="B12" t="str">
            <v>Transformation Enablement Project</v>
          </cell>
          <cell r="C12" t="str">
            <v>Role Delivery Support</v>
          </cell>
          <cell r="D12">
            <v>0</v>
          </cell>
          <cell r="E12">
            <v>0</v>
          </cell>
        </row>
        <row r="13">
          <cell r="A13" t="str">
            <v>NESO1-310</v>
          </cell>
          <cell r="B13" t="str">
            <v>Reformed National Pricing</v>
          </cell>
          <cell r="C13" t="str">
            <v>Energy Markets</v>
          </cell>
          <cell r="D13">
            <v>234505.81999999998</v>
          </cell>
          <cell r="E13">
            <v>0</v>
          </cell>
        </row>
        <row r="14">
          <cell r="A14" t="str">
            <v>NESO1-320</v>
          </cell>
          <cell r="B14" t="str">
            <v>Capacity Market (CM) and Contracts for Difference (CfD) Regimes</v>
          </cell>
          <cell r="C14" t="str">
            <v>Energy Markets</v>
          </cell>
          <cell r="D14">
            <v>19654.319999999774</v>
          </cell>
          <cell r="E14">
            <v>0</v>
          </cell>
        </row>
        <row r="15">
          <cell r="A15" t="str">
            <v>NESO1-330</v>
          </cell>
          <cell r="B15" t="str">
            <v>Regulations</v>
          </cell>
          <cell r="C15" t="str">
            <v>Energy Markets</v>
          </cell>
          <cell r="D15">
            <v>3273112.3299999996</v>
          </cell>
          <cell r="E15">
            <v>0</v>
          </cell>
        </row>
        <row r="16">
          <cell r="A16" t="str">
            <v>NESO1-340</v>
          </cell>
          <cell r="B16" t="str">
            <v>Market Access &amp; Procurement</v>
          </cell>
          <cell r="C16" t="str">
            <v>Energy Markets</v>
          </cell>
          <cell r="D16">
            <v>9737490.3729749918</v>
          </cell>
          <cell r="E16">
            <v>12435000</v>
          </cell>
        </row>
        <row r="17">
          <cell r="A17" t="str">
            <v>NESO1-350</v>
          </cell>
          <cell r="B17" t="str">
            <v xml:space="preserve">Flexibility Enablement </v>
          </cell>
          <cell r="C17" t="str">
            <v>Energy Markets</v>
          </cell>
          <cell r="D17">
            <v>680502.45400000014</v>
          </cell>
          <cell r="E17">
            <v>1900000</v>
          </cell>
        </row>
        <row r="18">
          <cell r="A18" t="str">
            <v>NESO1-360</v>
          </cell>
          <cell r="B18" t="str">
            <v>Restoration</v>
          </cell>
          <cell r="C18" t="str">
            <v>Whole Energy System Resilience</v>
          </cell>
          <cell r="D18">
            <v>3459737.5999999996</v>
          </cell>
          <cell r="E18">
            <v>1320000</v>
          </cell>
        </row>
        <row r="19">
          <cell r="A19" t="str">
            <v>NESO1-370</v>
          </cell>
          <cell r="B19" t="str">
            <v>Resilience &amp; Risk</v>
          </cell>
          <cell r="C19" t="str">
            <v>Whole Energy System Resilience</v>
          </cell>
          <cell r="D19">
            <v>2586453.1089999997</v>
          </cell>
          <cell r="E19">
            <v>3250000</v>
          </cell>
        </row>
        <row r="20">
          <cell r="A20" t="str">
            <v>NESO1-380</v>
          </cell>
          <cell r="B20" t="str">
            <v>Electricity Market Reform Discovery</v>
          </cell>
          <cell r="C20" t="str">
            <v>Whole Energy System Resilience</v>
          </cell>
          <cell r="D20">
            <v>0</v>
          </cell>
          <cell r="E20">
            <v>0</v>
          </cell>
        </row>
        <row r="21">
          <cell r="A21" t="str">
            <v>NESO1-390</v>
          </cell>
          <cell r="B21" t="str">
            <v>Interconnectors</v>
          </cell>
          <cell r="C21" t="str">
            <v>System Operations</v>
          </cell>
          <cell r="D21">
            <v>1972818.0500000005</v>
          </cell>
          <cell r="E21">
            <v>730000</v>
          </cell>
        </row>
        <row r="22">
          <cell r="A22" t="str">
            <v>NESO1-400</v>
          </cell>
          <cell r="B22" t="str">
            <v>Open Balancing Programme</v>
          </cell>
          <cell r="C22" t="str">
            <v>System Operations</v>
          </cell>
          <cell r="D22">
            <v>37325897.01683744</v>
          </cell>
          <cell r="E22">
            <v>33320000</v>
          </cell>
        </row>
        <row r="23">
          <cell r="A23" t="str">
            <v>NESO1-410</v>
          </cell>
          <cell r="B23" t="str">
            <v>Balancing Asset Health</v>
          </cell>
          <cell r="C23" t="str">
            <v>System Operations</v>
          </cell>
          <cell r="D23">
            <v>2057.8799999999537</v>
          </cell>
          <cell r="E23">
            <v>0</v>
          </cell>
        </row>
        <row r="24">
          <cell r="A24" t="str">
            <v>NESO1-420</v>
          </cell>
          <cell r="B24" t="str">
            <v>Balancing Innovation Delivery</v>
          </cell>
          <cell r="C24" t="str">
            <v>System Operations</v>
          </cell>
          <cell r="D24">
            <v>0</v>
          </cell>
          <cell r="E24">
            <v>5000000</v>
          </cell>
        </row>
        <row r="25">
          <cell r="A25" t="str">
            <v>NESO1-430</v>
          </cell>
          <cell r="B25" t="str">
            <v>Forecasting &amp; Predictions</v>
          </cell>
          <cell r="C25" t="str">
            <v>System Operations</v>
          </cell>
          <cell r="D25">
            <v>7497999.950000003</v>
          </cell>
          <cell r="E25">
            <v>8119999.9999999991</v>
          </cell>
        </row>
        <row r="26">
          <cell r="A26" t="str">
            <v>NESO1-440</v>
          </cell>
          <cell r="B26" t="str">
            <v>System Access</v>
          </cell>
          <cell r="C26" t="str">
            <v>System Operations</v>
          </cell>
          <cell r="D26">
            <v>6676533.2797950404</v>
          </cell>
          <cell r="E26">
            <v>11574495.1</v>
          </cell>
        </row>
        <row r="27">
          <cell r="A27" t="str">
            <v>NESO1-450</v>
          </cell>
          <cell r="B27" t="str">
            <v xml:space="preserve">ENCC Operations Enablement </v>
          </cell>
          <cell r="C27" t="str">
            <v>System Operations</v>
          </cell>
          <cell r="D27">
            <v>7532156.2053999985</v>
          </cell>
          <cell r="E27">
            <v>3036000</v>
          </cell>
        </row>
        <row r="28">
          <cell r="A28" t="str">
            <v>NESO1-460</v>
          </cell>
          <cell r="B28" t="str">
            <v>Network Topology Optimisation</v>
          </cell>
          <cell r="C28" t="str">
            <v>System Operations</v>
          </cell>
          <cell r="D28">
            <v>98252.569999999992</v>
          </cell>
          <cell r="E28">
            <v>3000000</v>
          </cell>
        </row>
        <row r="29">
          <cell r="A29" t="str">
            <v>NESO1-470</v>
          </cell>
          <cell r="B29" t="str">
            <v>Situational Awareness Tools</v>
          </cell>
          <cell r="C29" t="str">
            <v>System Operations</v>
          </cell>
          <cell r="D29">
            <v>3292361.9859999996</v>
          </cell>
          <cell r="E29">
            <v>1675000</v>
          </cell>
        </row>
        <row r="30">
          <cell r="A30" t="str">
            <v>NESO1-480</v>
          </cell>
          <cell r="B30" t="str">
            <v>Dispatch Transparency</v>
          </cell>
          <cell r="C30" t="str">
            <v>System Operations</v>
          </cell>
          <cell r="D30">
            <v>1170000</v>
          </cell>
          <cell r="E30">
            <v>2100000</v>
          </cell>
        </row>
        <row r="31">
          <cell r="A31" t="str">
            <v>NESO1-490</v>
          </cell>
          <cell r="B31" t="str">
            <v>Digital Trials Platform</v>
          </cell>
          <cell r="C31" t="str">
            <v>System Operations</v>
          </cell>
          <cell r="D31">
            <v>2700000</v>
          </cell>
          <cell r="E31">
            <v>2163000</v>
          </cell>
        </row>
        <row r="32">
          <cell r="A32" t="str">
            <v>NESO1-600</v>
          </cell>
          <cell r="B32" t="str">
            <v>Digital Change for Customer</v>
          </cell>
          <cell r="C32" t="str">
            <v>Role Delivery Support</v>
          </cell>
          <cell r="D32">
            <v>474350.22</v>
          </cell>
          <cell r="E32">
            <v>0</v>
          </cell>
        </row>
        <row r="33">
          <cell r="A33" t="str">
            <v>NESO1-610</v>
          </cell>
          <cell r="B33" t="str">
            <v>Modelling Platforms and Tooling</v>
          </cell>
          <cell r="C33" t="str">
            <v>Role Delivery Support</v>
          </cell>
          <cell r="D33">
            <v>70004.750000000029</v>
          </cell>
          <cell r="E33">
            <v>9000000</v>
          </cell>
        </row>
        <row r="34">
          <cell r="A34" t="str">
            <v>NESO1-620</v>
          </cell>
          <cell r="B34" t="str">
            <v>Digital Engagement Platform</v>
          </cell>
          <cell r="C34" t="str">
            <v>Role Delivery Support</v>
          </cell>
          <cell r="D34">
            <v>3153997.66</v>
          </cell>
          <cell r="E34">
            <v>2000000</v>
          </cell>
        </row>
        <row r="35">
          <cell r="A35" t="str">
            <v>CCC</v>
          </cell>
          <cell r="B35" t="str">
            <v>Contingency Control Centre</v>
          </cell>
          <cell r="C35" t="str">
            <v>Transformation</v>
          </cell>
          <cell r="D35">
            <v>32983619.214000002</v>
          </cell>
          <cell r="E35">
            <v>24936796.529712982</v>
          </cell>
        </row>
        <row r="36">
          <cell r="A36" t="str">
            <v>DATA-REM</v>
          </cell>
          <cell r="B36" t="str">
            <v xml:space="preserve">Data Remediation </v>
          </cell>
          <cell r="C36" t="str">
            <v>Role Delivery Support</v>
          </cell>
          <cell r="D36">
            <v>0</v>
          </cell>
          <cell r="E36">
            <v>3000000</v>
          </cell>
        </row>
        <row r="37">
          <cell r="A37" t="str">
            <v>DATA-TOOL</v>
          </cell>
          <cell r="B37" t="str">
            <v xml:space="preserve">Data Tools </v>
          </cell>
          <cell r="C37" t="str">
            <v>Role Delivery Support</v>
          </cell>
          <cell r="D37">
            <v>0</v>
          </cell>
          <cell r="E37">
            <v>2904000</v>
          </cell>
        </row>
        <row r="38">
          <cell r="A38" t="str">
            <v>DIG-AI</v>
          </cell>
          <cell r="B38" t="str">
            <v>Digitalisation &amp; AI Shared</v>
          </cell>
          <cell r="C38" t="str">
            <v>Role Delivery Support</v>
          </cell>
          <cell r="D38">
            <v>176771.7699999999</v>
          </cell>
          <cell r="E38">
            <v>0</v>
          </cell>
        </row>
        <row r="39">
          <cell r="A39" t="str">
            <v>EFF</v>
          </cell>
          <cell r="B39" t="str">
            <v>Efficiency Challenge</v>
          </cell>
          <cell r="C39" t="str">
            <v>Digital &amp; Technology Support</v>
          </cell>
          <cell r="D39">
            <v>-10000000</v>
          </cell>
          <cell r="E39">
            <v>-10000000</v>
          </cell>
        </row>
        <row r="40">
          <cell r="A40" t="str">
            <v>ENT-TECH</v>
          </cell>
          <cell r="B40" t="str">
            <v>Tech Debt</v>
          </cell>
          <cell r="C40" t="str">
            <v>Role Delivery Support</v>
          </cell>
          <cell r="D40">
            <v>0</v>
          </cell>
          <cell r="E40">
            <v>0</v>
          </cell>
        </row>
        <row r="41">
          <cell r="A41" t="str">
            <v>Property</v>
          </cell>
          <cell r="B41" t="str">
            <v>NEW CFO Property Investment</v>
          </cell>
          <cell r="C41" t="str">
            <v>Corporate Functions</v>
          </cell>
          <cell r="D41">
            <v>19982757.703333337</v>
          </cell>
          <cell r="E41">
            <v>18900000</v>
          </cell>
        </row>
        <row r="42">
          <cell r="A42" t="str">
            <v>SHARED-PROJ</v>
          </cell>
          <cell r="B42" t="str">
            <v>Shared Projects</v>
          </cell>
          <cell r="C42" t="str">
            <v>Digital &amp; Technology Support</v>
          </cell>
          <cell r="D42">
            <v>2182521.5600000005</v>
          </cell>
          <cell r="E42">
            <v>0</v>
          </cell>
        </row>
        <row r="43">
          <cell r="A43" t="str">
            <v>SO-SHARED</v>
          </cell>
          <cell r="B43" t="str">
            <v>System Operations Shared Projects</v>
          </cell>
          <cell r="C43" t="str">
            <v>System Operations</v>
          </cell>
          <cell r="D43">
            <v>66808.370000000228</v>
          </cell>
          <cell r="E43">
            <v>0</v>
          </cell>
        </row>
        <row r="44">
          <cell r="A44" t="str">
            <v>T-Day2</v>
          </cell>
          <cell r="B44" t="str">
            <v>Day 2</v>
          </cell>
          <cell r="C44" t="str">
            <v>Transformation</v>
          </cell>
          <cell r="D44">
            <v>32973421.270000011</v>
          </cell>
          <cell r="E44">
            <v>0</v>
          </cell>
        </row>
        <row r="45">
          <cell r="A45" t="str">
            <v>T-OSA</v>
          </cell>
          <cell r="B45" t="str">
            <v xml:space="preserve">OSA Exit </v>
          </cell>
          <cell r="C45" t="str">
            <v>Transformation</v>
          </cell>
          <cell r="D45">
            <v>22451149.841599982</v>
          </cell>
          <cell r="E45">
            <v>6000000</v>
          </cell>
        </row>
        <row r="46">
          <cell r="A46" t="str">
            <v>PHYS-SEC</v>
          </cell>
          <cell r="B46" t="str">
            <v>Cyber &amp; Physical Security</v>
          </cell>
          <cell r="C46" t="str">
            <v>Cyber &amp; Physical Security</v>
          </cell>
          <cell r="D46">
            <v>1809580.2999999998</v>
          </cell>
          <cell r="E46">
            <v>19000000</v>
          </cell>
        </row>
        <row r="47">
          <cell r="B47" t="str">
            <v>Grand Totals</v>
          </cell>
          <cell r="D47">
            <v>251404139.57573581</v>
          </cell>
          <cell r="E47">
            <v>235577058.30371296</v>
          </cell>
        </row>
        <row r="49">
          <cell r="D49">
            <v>198437762.65840247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NESO">
  <a:themeElements>
    <a:clrScheme name="NESO">
      <a:dk1>
        <a:sysClr val="windowText" lastClr="000000"/>
      </a:dk1>
      <a:lt1>
        <a:sysClr val="window" lastClr="FFFFFF"/>
      </a:lt1>
      <a:dk2>
        <a:srgbClr val="3F0731"/>
      </a:dk2>
      <a:lt2>
        <a:srgbClr val="070E40"/>
      </a:lt2>
      <a:accent1>
        <a:srgbClr val="FF00FF"/>
      </a:accent1>
      <a:accent2>
        <a:srgbClr val="2CB9FF"/>
      </a:accent2>
      <a:accent3>
        <a:srgbClr val="385B16"/>
      </a:accent3>
      <a:accent4>
        <a:srgbClr val="B0322B"/>
      </a:accent4>
      <a:accent5>
        <a:srgbClr val="F9DF5E"/>
      </a:accent5>
      <a:accent6>
        <a:srgbClr val="70E85E"/>
      </a:accent6>
      <a:hlink>
        <a:srgbClr val="0000FF"/>
      </a:hlink>
      <a:folHlink>
        <a:srgbClr val="7A3864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NESO_Office_Theme_PPT" id="{1BE572A3-3079-4C34-9F9E-38632D18EA54}" vid="{A5F4C047-3F68-4E86-A5FC-339EFF72BDD0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D62E-E7D6-4906-9420-956322D41B11}">
  <dimension ref="A1:K35"/>
  <sheetViews>
    <sheetView tabSelected="1" workbookViewId="0">
      <selection activeCell="M13" sqref="M13"/>
    </sheetView>
  </sheetViews>
  <sheetFormatPr defaultColWidth="8.59765625" defaultRowHeight="13.8" x14ac:dyDescent="0.25"/>
  <cols>
    <col min="1" max="2" width="8.59765625" style="3"/>
    <col min="3" max="9" width="12.69921875" style="3" customWidth="1"/>
    <col min="10" max="16384" width="8.59765625" style="3"/>
  </cols>
  <sheetData>
    <row r="1" spans="1:11" ht="25.8" x14ac:dyDescent="0.5">
      <c r="A1" s="1" t="str">
        <f>$C$6</f>
        <v>NESO Cost Reporting Tables</v>
      </c>
      <c r="B1" s="1"/>
      <c r="C1" s="1"/>
      <c r="D1" s="1"/>
      <c r="E1" s="1"/>
      <c r="F1" s="1"/>
      <c r="G1" s="1"/>
      <c r="H1" s="2"/>
      <c r="I1" s="1"/>
      <c r="J1" s="1"/>
      <c r="K1" s="1"/>
    </row>
    <row r="2" spans="1:11" ht="25.8" x14ac:dyDescent="0.5">
      <c r="A2" s="2" t="str">
        <f>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5.8" x14ac:dyDescent="0.5">
      <c r="A3" s="1" t="str">
        <f>$E$16</f>
        <v>2026/27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4.4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" thickTop="1" x14ac:dyDescent="0.3">
      <c r="A5" s="4"/>
      <c r="B5" s="5"/>
      <c r="C5" s="6"/>
      <c r="D5" s="7"/>
      <c r="E5" s="7"/>
      <c r="F5" s="7"/>
      <c r="G5" s="7"/>
      <c r="H5" s="7"/>
      <c r="I5" s="8"/>
      <c r="J5" s="4"/>
      <c r="K5" s="4"/>
    </row>
    <row r="6" spans="1:11" ht="14.4" x14ac:dyDescent="0.3">
      <c r="A6" s="4"/>
      <c r="B6" s="5"/>
      <c r="C6" s="80" t="s">
        <v>0</v>
      </c>
      <c r="D6" s="81"/>
      <c r="E6" s="81"/>
      <c r="F6" s="81"/>
      <c r="G6" s="81"/>
      <c r="H6" s="81"/>
      <c r="I6" s="82"/>
      <c r="J6" s="4"/>
      <c r="K6" s="4"/>
    </row>
    <row r="7" spans="1:11" ht="14.4" x14ac:dyDescent="0.3">
      <c r="A7" s="4"/>
      <c r="B7" s="5"/>
      <c r="C7" s="80"/>
      <c r="D7" s="81"/>
      <c r="E7" s="81"/>
      <c r="F7" s="81"/>
      <c r="G7" s="81"/>
      <c r="H7" s="81"/>
      <c r="I7" s="82"/>
      <c r="J7" s="4"/>
      <c r="K7" s="4"/>
    </row>
    <row r="8" spans="1:11" ht="14.4" x14ac:dyDescent="0.3">
      <c r="A8" s="4"/>
      <c r="B8" s="5"/>
      <c r="C8" s="80"/>
      <c r="D8" s="81"/>
      <c r="E8" s="81"/>
      <c r="F8" s="81"/>
      <c r="G8" s="81"/>
      <c r="H8" s="81"/>
      <c r="I8" s="82"/>
      <c r="J8" s="4"/>
      <c r="K8" s="4"/>
    </row>
    <row r="9" spans="1:11" ht="23.4" x14ac:dyDescent="0.3">
      <c r="A9" s="4"/>
      <c r="B9" s="5"/>
      <c r="C9" s="9"/>
      <c r="D9" s="10"/>
      <c r="E9" s="10"/>
      <c r="F9" s="10"/>
      <c r="G9" s="10"/>
      <c r="H9" s="10"/>
      <c r="I9" s="11"/>
      <c r="J9" s="4"/>
      <c r="K9" s="4"/>
    </row>
    <row r="10" spans="1:11" ht="14.4" x14ac:dyDescent="0.3">
      <c r="A10" s="4"/>
      <c r="B10" s="5"/>
      <c r="C10" s="12"/>
      <c r="D10" s="13"/>
      <c r="E10" s="13"/>
      <c r="F10" s="14"/>
      <c r="G10" s="13"/>
      <c r="H10" s="13"/>
      <c r="I10" s="15"/>
      <c r="J10" s="4"/>
      <c r="K10" s="4"/>
    </row>
    <row r="11" spans="1:11" ht="14.4" x14ac:dyDescent="0.3">
      <c r="A11" s="4"/>
      <c r="B11" s="5"/>
      <c r="C11" s="12"/>
      <c r="D11" s="13"/>
      <c r="E11" s="13"/>
      <c r="F11" s="5"/>
      <c r="G11" s="13"/>
      <c r="H11" s="13"/>
      <c r="I11" s="15"/>
      <c r="J11" s="4"/>
      <c r="K11" s="4"/>
    </row>
    <row r="12" spans="1:11" ht="14.4" x14ac:dyDescent="0.3">
      <c r="A12" s="4"/>
      <c r="B12" s="5"/>
      <c r="C12" s="12"/>
      <c r="D12" s="16" t="s">
        <v>1</v>
      </c>
      <c r="E12" s="83" t="s">
        <v>2</v>
      </c>
      <c r="F12" s="83"/>
      <c r="G12" s="83"/>
      <c r="H12" s="83"/>
      <c r="I12" s="15"/>
      <c r="J12" s="4"/>
      <c r="K12" s="4"/>
    </row>
    <row r="13" spans="1:11" ht="14.4" x14ac:dyDescent="0.3">
      <c r="A13" s="4"/>
      <c r="B13" s="5"/>
      <c r="C13" s="12"/>
      <c r="D13" s="16"/>
      <c r="E13" s="13"/>
      <c r="F13" s="5"/>
      <c r="G13" s="13"/>
      <c r="H13" s="13"/>
      <c r="I13" s="15"/>
      <c r="J13" s="4"/>
      <c r="K13" s="4"/>
    </row>
    <row r="14" spans="1:11" ht="14.4" x14ac:dyDescent="0.3">
      <c r="A14" s="4"/>
      <c r="B14" s="5"/>
      <c r="C14" s="12"/>
      <c r="D14" s="16" t="s">
        <v>3</v>
      </c>
      <c r="E14" s="83" t="s">
        <v>4</v>
      </c>
      <c r="F14" s="83"/>
      <c r="G14" s="83"/>
      <c r="H14" s="83"/>
      <c r="I14" s="15"/>
      <c r="J14" s="4"/>
      <c r="K14" s="4"/>
    </row>
    <row r="15" spans="1:11" ht="14.4" x14ac:dyDescent="0.3">
      <c r="A15" s="4"/>
      <c r="B15" s="5"/>
      <c r="C15" s="12"/>
      <c r="D15" s="16"/>
      <c r="E15" s="13"/>
      <c r="F15" s="5"/>
      <c r="G15" s="13"/>
      <c r="H15" s="13"/>
      <c r="I15" s="15"/>
      <c r="J15" s="4"/>
      <c r="K15" s="4"/>
    </row>
    <row r="16" spans="1:11" ht="14.4" x14ac:dyDescent="0.3">
      <c r="A16" s="4"/>
      <c r="B16" s="5"/>
      <c r="C16" s="12"/>
      <c r="D16" s="16" t="s">
        <v>5</v>
      </c>
      <c r="E16" s="83" t="s">
        <v>6</v>
      </c>
      <c r="F16" s="83"/>
      <c r="G16" s="83"/>
      <c r="H16" s="83"/>
      <c r="I16" s="15"/>
      <c r="J16" s="4"/>
      <c r="K16" s="17"/>
    </row>
    <row r="17" spans="1:11" ht="14.4" x14ac:dyDescent="0.3">
      <c r="A17" s="4"/>
      <c r="B17" s="5"/>
      <c r="C17" s="12"/>
      <c r="D17" s="16"/>
      <c r="E17" s="13"/>
      <c r="F17" s="5"/>
      <c r="G17" s="13"/>
      <c r="H17" s="13"/>
      <c r="I17" s="15"/>
      <c r="J17" s="4"/>
      <c r="K17" s="4"/>
    </row>
    <row r="18" spans="1:11" ht="14.4" x14ac:dyDescent="0.3">
      <c r="A18" s="4"/>
      <c r="B18" s="5"/>
      <c r="C18" s="12"/>
      <c r="D18" s="16" t="s">
        <v>7</v>
      </c>
      <c r="E18" s="84">
        <v>1</v>
      </c>
      <c r="F18" s="84"/>
      <c r="G18" s="84"/>
      <c r="H18" s="84"/>
      <c r="I18" s="15"/>
      <c r="J18" s="4"/>
      <c r="K18" s="4"/>
    </row>
    <row r="19" spans="1:11" ht="14.4" x14ac:dyDescent="0.3">
      <c r="A19" s="4"/>
      <c r="B19" s="5"/>
      <c r="C19" s="12"/>
      <c r="D19" s="16"/>
      <c r="E19" s="13"/>
      <c r="F19" s="5"/>
      <c r="G19" s="13"/>
      <c r="H19" s="13"/>
      <c r="I19" s="15"/>
      <c r="J19" s="4"/>
      <c r="K19" s="4"/>
    </row>
    <row r="20" spans="1:11" ht="14.4" x14ac:dyDescent="0.3">
      <c r="A20" s="4"/>
      <c r="B20" s="5"/>
      <c r="C20" s="12"/>
      <c r="D20" s="16" t="s">
        <v>8</v>
      </c>
      <c r="E20" s="79" t="s">
        <v>337</v>
      </c>
      <c r="F20" s="79"/>
      <c r="G20" s="79"/>
      <c r="H20" s="79"/>
      <c r="I20" s="15"/>
      <c r="J20" s="4"/>
      <c r="K20" s="4"/>
    </row>
    <row r="21" spans="1:11" ht="14.4" x14ac:dyDescent="0.3">
      <c r="A21" s="4"/>
      <c r="B21" s="5"/>
      <c r="C21" s="12"/>
      <c r="D21" s="16" t="s">
        <v>9</v>
      </c>
      <c r="E21" s="79" t="s">
        <v>336</v>
      </c>
      <c r="F21" s="79"/>
      <c r="G21" s="79"/>
      <c r="H21" s="79"/>
      <c r="I21" s="15"/>
      <c r="J21" s="4"/>
      <c r="K21" s="4"/>
    </row>
    <row r="22" spans="1:11" ht="15" thickBot="1" x14ac:dyDescent="0.35">
      <c r="A22" s="4"/>
      <c r="B22" s="5"/>
      <c r="C22" s="18"/>
      <c r="D22" s="19"/>
      <c r="E22" s="19"/>
      <c r="F22" s="19"/>
      <c r="G22" s="19"/>
      <c r="H22" s="19"/>
      <c r="I22" s="20"/>
      <c r="J22" s="4"/>
      <c r="K22" s="4"/>
    </row>
    <row r="23" spans="1:11" ht="15" thickTop="1" x14ac:dyDescent="0.3">
      <c r="A23" s="4"/>
      <c r="B23" s="5"/>
      <c r="C23" s="5"/>
      <c r="D23" s="5"/>
      <c r="E23" s="5"/>
      <c r="F23" s="5"/>
      <c r="G23" s="5"/>
      <c r="H23" s="5"/>
      <c r="I23" s="5"/>
      <c r="J23" s="4"/>
      <c r="K23" s="4"/>
    </row>
    <row r="24" spans="1:11" ht="14.4" x14ac:dyDescent="0.3">
      <c r="A24" s="4"/>
      <c r="B24" s="5"/>
      <c r="C24" s="5"/>
      <c r="D24" s="5"/>
      <c r="E24" s="5"/>
      <c r="F24" s="5"/>
      <c r="G24" s="5"/>
      <c r="H24" s="5"/>
      <c r="I24" s="5"/>
      <c r="J24" s="4"/>
      <c r="K24" s="4"/>
    </row>
    <row r="25" spans="1:11" ht="15.6" x14ac:dyDescent="0.3">
      <c r="A25" s="21" t="s">
        <v>10</v>
      </c>
      <c r="B25" s="22"/>
      <c r="C25" s="23"/>
      <c r="D25" s="23"/>
      <c r="E25" s="24"/>
      <c r="F25" s="24"/>
      <c r="G25" s="24"/>
      <c r="H25" s="24"/>
      <c r="I25" s="24"/>
      <c r="J25" s="25"/>
      <c r="K25" s="25"/>
    </row>
    <row r="26" spans="1:11" ht="14.4" x14ac:dyDescent="0.3">
      <c r="A26" s="26"/>
      <c r="B26" s="13"/>
      <c r="C26" s="13"/>
      <c r="D26" s="13"/>
      <c r="E26" s="5"/>
      <c r="F26" s="5"/>
      <c r="G26" s="5"/>
      <c r="H26" s="5"/>
      <c r="I26" s="5"/>
      <c r="J26" s="4"/>
      <c r="K26" s="4"/>
    </row>
    <row r="27" spans="1:11" ht="14.4" x14ac:dyDescent="0.3">
      <c r="A27" s="26"/>
      <c r="B27" s="13"/>
      <c r="C27" s="27"/>
      <c r="D27" s="13" t="s">
        <v>11</v>
      </c>
      <c r="E27" s="5"/>
      <c r="F27" s="5"/>
      <c r="G27" s="5"/>
      <c r="H27" s="5"/>
      <c r="I27" s="5"/>
      <c r="J27" s="4"/>
      <c r="K27" s="4"/>
    </row>
    <row r="28" spans="1:11" ht="14.4" x14ac:dyDescent="0.3">
      <c r="A28" s="26"/>
      <c r="B28" s="13"/>
      <c r="C28" s="28" t="s">
        <v>12</v>
      </c>
      <c r="D28" s="13" t="s">
        <v>13</v>
      </c>
      <c r="E28" s="5"/>
      <c r="F28" s="5"/>
      <c r="G28" s="5"/>
      <c r="H28" s="5"/>
      <c r="I28" s="5"/>
      <c r="J28" s="4"/>
      <c r="K28" s="4"/>
    </row>
    <row r="29" spans="1:11" ht="14.4" x14ac:dyDescent="0.3">
      <c r="A29" s="26"/>
      <c r="B29" s="13"/>
      <c r="C29" s="29" t="s">
        <v>12</v>
      </c>
      <c r="D29" s="13" t="s">
        <v>14</v>
      </c>
      <c r="E29" s="5"/>
      <c r="F29" s="5"/>
      <c r="G29" s="5"/>
      <c r="H29" s="5"/>
      <c r="I29" s="5"/>
      <c r="J29" s="4"/>
      <c r="K29" s="4"/>
    </row>
    <row r="30" spans="1:11" ht="14.4" x14ac:dyDescent="0.3">
      <c r="A30" s="26"/>
      <c r="B30" s="13"/>
      <c r="C30" s="30" t="s">
        <v>12</v>
      </c>
      <c r="D30" s="13" t="s">
        <v>15</v>
      </c>
      <c r="E30" s="5"/>
      <c r="F30" s="5"/>
      <c r="G30" s="5"/>
      <c r="H30" s="5"/>
      <c r="I30" s="5"/>
      <c r="J30" s="4"/>
      <c r="K30" s="4"/>
    </row>
    <row r="31" spans="1:11" ht="14.4" x14ac:dyDescent="0.3">
      <c r="A31" s="26"/>
      <c r="B31" s="13"/>
      <c r="C31" s="31" t="s">
        <v>12</v>
      </c>
      <c r="D31" s="13" t="s">
        <v>16</v>
      </c>
      <c r="E31" s="5"/>
      <c r="F31" s="5"/>
      <c r="G31" s="5"/>
      <c r="H31" s="5"/>
      <c r="I31" s="5"/>
      <c r="J31" s="4"/>
      <c r="K31" s="4"/>
    </row>
    <row r="32" spans="1:11" ht="14.4" x14ac:dyDescent="0.3">
      <c r="A32" s="26"/>
      <c r="B32" s="13"/>
      <c r="C32" s="32" t="s">
        <v>12</v>
      </c>
      <c r="D32" s="13" t="s">
        <v>17</v>
      </c>
      <c r="E32" s="5"/>
      <c r="F32" s="5"/>
      <c r="G32" s="5"/>
      <c r="H32" s="5"/>
      <c r="I32" s="5"/>
      <c r="J32" s="4"/>
      <c r="K32" s="4"/>
    </row>
    <row r="33" spans="1:11" ht="14.4" x14ac:dyDescent="0.3">
      <c r="A33" s="26"/>
      <c r="B33" s="13"/>
      <c r="C33" s="33" t="s">
        <v>12</v>
      </c>
      <c r="D33" s="13" t="s">
        <v>18</v>
      </c>
      <c r="E33" s="5"/>
      <c r="F33" s="5"/>
      <c r="G33" s="5"/>
      <c r="H33" s="5"/>
      <c r="I33" s="5"/>
      <c r="J33" s="4"/>
      <c r="K33" s="4"/>
    </row>
    <row r="34" spans="1:11" ht="14.4" x14ac:dyDescent="0.3">
      <c r="A34" s="26"/>
      <c r="B34" s="13"/>
      <c r="C34" s="34" t="s">
        <v>12</v>
      </c>
      <c r="D34" s="13" t="s">
        <v>19</v>
      </c>
      <c r="E34" s="5"/>
      <c r="F34" s="5"/>
      <c r="G34" s="5"/>
      <c r="H34" s="5"/>
      <c r="I34" s="5"/>
      <c r="J34" s="4"/>
      <c r="K34" s="4"/>
    </row>
    <row r="35" spans="1:11" ht="14.4" x14ac:dyDescent="0.3">
      <c r="A35" s="26"/>
      <c r="B35" s="13"/>
      <c r="C35" s="5"/>
      <c r="D35" s="5"/>
      <c r="E35" s="5"/>
      <c r="F35" s="5"/>
      <c r="G35" s="5"/>
      <c r="H35" s="5"/>
      <c r="I35" s="5"/>
      <c r="J35" s="4"/>
      <c r="K35" s="4"/>
    </row>
  </sheetData>
  <mergeCells count="7">
    <mergeCell ref="E21:H21"/>
    <mergeCell ref="E20:H20"/>
    <mergeCell ref="C6:I8"/>
    <mergeCell ref="E12:H12"/>
    <mergeCell ref="E14:H14"/>
    <mergeCell ref="E16:H16"/>
    <mergeCell ref="E18:H18"/>
  </mergeCells>
  <phoneticPr fontId="27" type="noConversion"/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6B4F-4737-432F-AF0A-44402EA89936}">
  <sheetPr>
    <tabColor theme="0" tint="-0.34998626667073579"/>
  </sheetPr>
  <dimension ref="A1:J31"/>
  <sheetViews>
    <sheetView workbookViewId="0">
      <selection activeCell="D21" sqref="D21"/>
    </sheetView>
  </sheetViews>
  <sheetFormatPr defaultColWidth="10.19921875" defaultRowHeight="14.4" x14ac:dyDescent="0.3"/>
  <cols>
    <col min="1" max="1" width="4.59765625" style="37" customWidth="1"/>
    <col min="2" max="2" width="8.19921875" style="35" customWidth="1"/>
    <col min="3" max="3" width="26.3984375" style="35" customWidth="1"/>
    <col min="4" max="4" width="36.19921875" style="37" customWidth="1"/>
    <col min="5" max="5" width="12.3984375" style="37" customWidth="1"/>
    <col min="6" max="16384" width="10.19921875" style="37"/>
  </cols>
  <sheetData>
    <row r="1" spans="1:10" s="3" customFormat="1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s="3" customFormat="1" ht="25.8" x14ac:dyDescent="0.5">
      <c r="A2" s="2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s="3" customFormat="1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5" spans="1:10" s="35" customFormat="1" x14ac:dyDescent="0.3">
      <c r="B5" s="36" t="s">
        <v>20</v>
      </c>
      <c r="C5" s="36" t="s">
        <v>21</v>
      </c>
      <c r="D5" s="36" t="s">
        <v>22</v>
      </c>
      <c r="E5" s="36" t="s">
        <v>23</v>
      </c>
    </row>
    <row r="7" spans="1:10" ht="15" customHeight="1" x14ac:dyDescent="0.35">
      <c r="B7" s="38">
        <v>1</v>
      </c>
      <c r="C7" s="39" t="s">
        <v>24</v>
      </c>
      <c r="H7" s="40"/>
    </row>
    <row r="8" spans="1:10" x14ac:dyDescent="0.3">
      <c r="B8" s="38"/>
      <c r="C8" s="38"/>
      <c r="D8" s="37" t="s">
        <v>25</v>
      </c>
      <c r="E8" s="41" t="s">
        <v>26</v>
      </c>
    </row>
    <row r="9" spans="1:10" x14ac:dyDescent="0.3">
      <c r="B9" s="38"/>
      <c r="C9" s="38"/>
    </row>
    <row r="10" spans="1:10" x14ac:dyDescent="0.3">
      <c r="B10" s="38">
        <v>2</v>
      </c>
      <c r="C10" s="42" t="s">
        <v>27</v>
      </c>
    </row>
    <row r="11" spans="1:10" ht="18" x14ac:dyDescent="0.35">
      <c r="B11" s="38"/>
      <c r="C11" s="38"/>
      <c r="D11" s="37" t="s">
        <v>28</v>
      </c>
      <c r="E11" s="41" t="s">
        <v>26</v>
      </c>
      <c r="H11" s="40"/>
    </row>
    <row r="12" spans="1:10" x14ac:dyDescent="0.3">
      <c r="B12" s="38"/>
      <c r="C12" s="38"/>
      <c r="D12" s="37" t="s">
        <v>29</v>
      </c>
      <c r="E12" s="41" t="s">
        <v>26</v>
      </c>
    </row>
    <row r="13" spans="1:10" x14ac:dyDescent="0.3">
      <c r="B13" s="38"/>
      <c r="C13" s="38"/>
      <c r="D13" s="37" t="s">
        <v>30</v>
      </c>
      <c r="E13" s="41" t="s">
        <v>26</v>
      </c>
      <c r="F13" s="43"/>
    </row>
    <row r="14" spans="1:10" x14ac:dyDescent="0.3">
      <c r="B14" s="38"/>
      <c r="C14" s="38"/>
    </row>
    <row r="15" spans="1:10" x14ac:dyDescent="0.3">
      <c r="B15" s="38">
        <v>3</v>
      </c>
      <c r="C15" s="44" t="s">
        <v>31</v>
      </c>
    </row>
    <row r="16" spans="1:10" x14ac:dyDescent="0.3">
      <c r="B16" s="38"/>
      <c r="C16" s="38"/>
      <c r="D16" s="37" t="s">
        <v>32</v>
      </c>
      <c r="E16" s="41" t="s">
        <v>26</v>
      </c>
    </row>
    <row r="17" spans="2:6" x14ac:dyDescent="0.3">
      <c r="B17" s="38"/>
      <c r="C17" s="38"/>
      <c r="D17" s="37" t="s">
        <v>33</v>
      </c>
      <c r="E17" s="41" t="s">
        <v>26</v>
      </c>
    </row>
    <row r="18" spans="2:6" x14ac:dyDescent="0.3">
      <c r="B18" s="38"/>
      <c r="C18" s="38"/>
      <c r="D18" s="37" t="s">
        <v>34</v>
      </c>
      <c r="E18" s="41" t="s">
        <v>26</v>
      </c>
    </row>
    <row r="19" spans="2:6" x14ac:dyDescent="0.3">
      <c r="B19" s="38"/>
      <c r="C19" s="38"/>
      <c r="D19" s="37" t="s">
        <v>35</v>
      </c>
      <c r="E19" s="41" t="s">
        <v>26</v>
      </c>
    </row>
    <row r="20" spans="2:6" x14ac:dyDescent="0.3">
      <c r="B20" s="38"/>
      <c r="C20" s="38"/>
      <c r="D20" s="37" t="s">
        <v>328</v>
      </c>
      <c r="E20" s="41" t="s">
        <v>26</v>
      </c>
    </row>
    <row r="21" spans="2:6" x14ac:dyDescent="0.3">
      <c r="B21" s="38"/>
      <c r="C21" s="38"/>
      <c r="D21" s="37" t="s">
        <v>36</v>
      </c>
      <c r="E21" s="41" t="s">
        <v>26</v>
      </c>
    </row>
    <row r="22" spans="2:6" x14ac:dyDescent="0.3">
      <c r="B22" s="38"/>
      <c r="C22" s="38"/>
      <c r="D22" s="37" t="s">
        <v>37</v>
      </c>
      <c r="E22" s="41" t="s">
        <v>26</v>
      </c>
    </row>
    <row r="23" spans="2:6" x14ac:dyDescent="0.3">
      <c r="B23" s="38"/>
      <c r="C23" s="38"/>
      <c r="D23" s="37" t="s">
        <v>38</v>
      </c>
      <c r="E23" s="41" t="s">
        <v>26</v>
      </c>
      <c r="F23" s="35"/>
    </row>
    <row r="24" spans="2:6" x14ac:dyDescent="0.3">
      <c r="B24" s="38"/>
      <c r="C24" s="38"/>
      <c r="F24" s="35"/>
    </row>
    <row r="25" spans="2:6" x14ac:dyDescent="0.3">
      <c r="B25" s="38">
        <v>4</v>
      </c>
      <c r="C25" s="45" t="s">
        <v>39</v>
      </c>
    </row>
    <row r="26" spans="2:6" x14ac:dyDescent="0.3">
      <c r="B26" s="38"/>
      <c r="C26" s="38"/>
      <c r="D26" s="37" t="s">
        <v>40</v>
      </c>
      <c r="E26" s="41" t="s">
        <v>26</v>
      </c>
    </row>
    <row r="27" spans="2:6" x14ac:dyDescent="0.3">
      <c r="B27" s="38"/>
      <c r="C27" s="38"/>
      <c r="D27" s="37" t="s">
        <v>41</v>
      </c>
      <c r="E27" s="41" t="s">
        <v>26</v>
      </c>
    </row>
    <row r="28" spans="2:6" x14ac:dyDescent="0.3">
      <c r="B28" s="38"/>
      <c r="C28" s="38"/>
      <c r="D28" s="37" t="s">
        <v>42</v>
      </c>
      <c r="E28" s="41" t="s">
        <v>26</v>
      </c>
    </row>
    <row r="29" spans="2:6" x14ac:dyDescent="0.3">
      <c r="B29" s="38"/>
      <c r="C29" s="38"/>
      <c r="D29" s="37" t="s">
        <v>43</v>
      </c>
      <c r="E29" s="41" t="s">
        <v>26</v>
      </c>
    </row>
    <row r="30" spans="2:6" x14ac:dyDescent="0.3">
      <c r="B30" s="38"/>
      <c r="C30" s="38"/>
      <c r="D30" s="37" t="s">
        <v>44</v>
      </c>
      <c r="E30" s="41" t="s">
        <v>26</v>
      </c>
    </row>
    <row r="31" spans="2:6" x14ac:dyDescent="0.3">
      <c r="B31" s="38"/>
      <c r="C31" s="38"/>
    </row>
  </sheetData>
  <hyperlinks>
    <hyperlink ref="E8" location="'1.1 Total Costs'!A1" display="Go" xr:uid="{576A893B-0074-4C32-87CC-356A3B072D51}"/>
    <hyperlink ref="E11" location="'2.1 Operational Costs'!A1" display="Go" xr:uid="{6B5925F2-E0D4-480E-8EF6-69A89B518D25}"/>
    <hyperlink ref="E12" location="'2.2 FTE'!A1" display="Go" xr:uid="{2F64ADB2-508D-4C03-BC96-C24CFA2C8F94}"/>
    <hyperlink ref="E13" location="'2.3 Investment Costs'!A1" display="Go" xr:uid="{BD8FB2AF-066A-47A2-890A-10DE2C0F8F2A}"/>
    <hyperlink ref="E16" location="'3.1 Energy Markets'!A1" display="Go" xr:uid="{23946442-5E9D-49CD-A4A1-E0F247AD7A1E}"/>
    <hyperlink ref="E17" location="'3.2 Strategic Energy Planning'!A1" display="Go" xr:uid="{5222CE25-D7AE-4192-887B-6C690B90032A}"/>
    <hyperlink ref="E18" location="'3.3 Energy Insights'!A1" display="Go" xr:uid="{AF672E11-A4DC-43B1-B155-7FC7DA9FFBB1}"/>
    <hyperlink ref="E19" location="'3.4 Security of Supply'!A1" display="Go" xr:uid="{7D32B374-9BE8-4C70-9E70-1F33F7107295}"/>
    <hyperlink ref="E20" location="'3.5 Energy System Resilience'!A1" display="Go" xr:uid="{BCDA9EC9-88D9-43EF-AF4C-C2201291F625}"/>
    <hyperlink ref="E21" location="'3.6 System Operations'!A1" display="Go" xr:uid="{501AD372-D60D-4553-A4A2-78CCFCE3C938}"/>
    <hyperlink ref="E22" location="'3.7 Network Operability'!A1" display="Go" xr:uid="{DEFE124E-56D0-425B-AB55-8E73312B390F}"/>
    <hyperlink ref="E23" location="'3.8 Facilitating Sector'!A1" display="Go" xr:uid="{7434C3B3-CE17-4C18-BA54-6F36F8BFD94D}"/>
    <hyperlink ref="E26" location="'4.1 Role Delivery Support'!A1" display="Go" xr:uid="{328292F3-48A8-461B-B515-2EB2263327C7}"/>
    <hyperlink ref="E27" location="'4.2 Corporate Functions'!A1" display="Go" xr:uid="{9815CA42-F868-4300-BADB-E450F1694929}"/>
    <hyperlink ref="E28" location="'4.3 Cyber &amp; Physical Security'!A1" display="Go" xr:uid="{71369CE0-D6B8-41C3-ABFA-C12626ECC640}"/>
    <hyperlink ref="E29" location="'4.4 Digital &amp; Technology Suppor'!A1" display="Go" xr:uid="{C1CAD95D-0B4E-4C47-A01F-9DE50B74724C}"/>
    <hyperlink ref="E30" location="'4.5 Transformation'!A1" display="Go" xr:uid="{D2D76286-673E-45FA-ACFD-7EEAC0C40D05}"/>
  </hyperlinks>
  <pageMargins left="0.7" right="0.7" top="0.75" bottom="0.75" header="0.3" footer="0.3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216D-75FD-4648-AC91-A849B960DA6B}">
  <sheetPr>
    <tabColor theme="6" tint="0.59999389629810485"/>
  </sheetPr>
  <dimension ref="A1:N35"/>
  <sheetViews>
    <sheetView topLeftCell="A9" workbookViewId="0">
      <selection activeCell="J28" sqref="J28"/>
    </sheetView>
  </sheetViews>
  <sheetFormatPr defaultColWidth="10.19921875" defaultRowHeight="14.4" x14ac:dyDescent="0.3"/>
  <cols>
    <col min="1" max="1" width="10.19921875" style="37"/>
    <col min="2" max="2" width="8.8984375" style="37" customWidth="1"/>
    <col min="3" max="3" width="33" style="37" customWidth="1"/>
    <col min="4" max="4" width="14.3984375" style="37" customWidth="1"/>
    <col min="5" max="7" width="11.19921875" style="37" customWidth="1"/>
    <col min="8" max="8" width="10.19921875" style="37"/>
    <col min="9" max="9" width="11" style="37" bestFit="1" customWidth="1"/>
    <col min="10" max="16384" width="10.19921875" style="37"/>
  </cols>
  <sheetData>
    <row r="1" spans="1:14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4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4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4" ht="25.8" x14ac:dyDescent="0.5">
      <c r="A4" s="1" t="str">
        <f>Contents!D8</f>
        <v>1.1 Total Costs</v>
      </c>
      <c r="B4" s="1"/>
      <c r="C4" s="1"/>
      <c r="D4" s="1"/>
      <c r="E4" s="1"/>
      <c r="F4" s="1"/>
      <c r="G4" s="1"/>
      <c r="H4" s="1"/>
      <c r="I4" s="1"/>
      <c r="J4" s="1"/>
    </row>
    <row r="6" spans="1:14" x14ac:dyDescent="0.3">
      <c r="E6" s="46" t="s">
        <v>45</v>
      </c>
      <c r="F6" s="78" t="s">
        <v>46</v>
      </c>
      <c r="G6" s="78"/>
    </row>
    <row r="7" spans="1:14" x14ac:dyDescent="0.3">
      <c r="E7" s="47" t="s">
        <v>47</v>
      </c>
      <c r="F7" s="47" t="s">
        <v>6</v>
      </c>
      <c r="G7" s="47" t="s">
        <v>48</v>
      </c>
    </row>
    <row r="9" spans="1:14" ht="18" x14ac:dyDescent="0.35">
      <c r="A9" s="48"/>
      <c r="B9" s="48" t="s">
        <v>49</v>
      </c>
      <c r="C9" s="49"/>
      <c r="D9" s="48"/>
      <c r="E9" s="48"/>
      <c r="F9" s="48"/>
      <c r="G9" s="48"/>
    </row>
    <row r="11" spans="1:14" x14ac:dyDescent="0.3">
      <c r="C11" s="37" t="s">
        <v>50</v>
      </c>
      <c r="D11" s="37" t="s">
        <v>51</v>
      </c>
      <c r="E11" s="50">
        <f>'3.1 Energy Markets'!F45</f>
        <v>48.037214665473627</v>
      </c>
      <c r="F11" s="50">
        <f>'3.1 Energy Markets'!G45</f>
        <v>43.28966917046143</v>
      </c>
      <c r="G11" s="50">
        <f>'3.1 Energy Markets'!H45</f>
        <v>40.832994031363015</v>
      </c>
    </row>
    <row r="12" spans="1:14" x14ac:dyDescent="0.3">
      <c r="C12" s="37" t="s">
        <v>52</v>
      </c>
      <c r="D12" s="37" t="s">
        <v>51</v>
      </c>
      <c r="E12" s="50">
        <f>'3.2 Strategic Energy Planning'!F45</f>
        <v>56.509336365496168</v>
      </c>
      <c r="F12" s="50">
        <f>'3.2 Strategic Energy Planning'!G45</f>
        <v>67.56655637828942</v>
      </c>
      <c r="G12" s="50">
        <f>'3.2 Strategic Energy Planning'!H45</f>
        <v>76.879173027772566</v>
      </c>
      <c r="N12" s="75"/>
    </row>
    <row r="13" spans="1:14" x14ac:dyDescent="0.3">
      <c r="C13" s="37" t="s">
        <v>53</v>
      </c>
      <c r="D13" s="37" t="s">
        <v>51</v>
      </c>
      <c r="E13" s="50">
        <f>'3.3 Energy Insights'!F46</f>
        <v>10.652485339850669</v>
      </c>
      <c r="F13" s="50">
        <f>'3.3 Energy Insights'!G46</f>
        <v>10.709554396909342</v>
      </c>
      <c r="G13" s="50">
        <f>'3.3 Energy Insights'!H46</f>
        <v>11.258391132336426</v>
      </c>
    </row>
    <row r="14" spans="1:14" x14ac:dyDescent="0.3">
      <c r="C14" s="37" t="s">
        <v>54</v>
      </c>
      <c r="D14" s="37" t="s">
        <v>51</v>
      </c>
      <c r="E14" s="50">
        <f>'3.4 Security of Supply'!F45</f>
        <v>3.7548307787591897</v>
      </c>
      <c r="F14" s="50">
        <f>'3.4 Security of Supply'!G45</f>
        <v>3.8470086672080006</v>
      </c>
      <c r="G14" s="50">
        <f>'3.4 Security of Supply'!H45</f>
        <v>4.2283668121688285</v>
      </c>
    </row>
    <row r="15" spans="1:14" x14ac:dyDescent="0.3">
      <c r="C15" s="37" t="s">
        <v>327</v>
      </c>
      <c r="D15" s="37" t="s">
        <v>51</v>
      </c>
      <c r="E15" s="50">
        <f>'3.5 Whole Energy System Resilie'!F41</f>
        <v>11.530339013795951</v>
      </c>
      <c r="F15" s="50">
        <f>'3.5 Whole Energy System Resilie'!G41</f>
        <v>17.095764677451761</v>
      </c>
      <c r="G15" s="50">
        <f>'3.5 Whole Energy System Resilie'!H41</f>
        <v>17.314361273096971</v>
      </c>
    </row>
    <row r="16" spans="1:14" x14ac:dyDescent="0.3">
      <c r="C16" s="37" t="s">
        <v>55</v>
      </c>
      <c r="D16" s="37" t="s">
        <v>51</v>
      </c>
      <c r="E16" s="50">
        <f>'3.6 System Operations'!F56</f>
        <v>122.55297995654072</v>
      </c>
      <c r="F16" s="50">
        <f>'3.6 System Operations'!G56</f>
        <v>127.97292614695127</v>
      </c>
      <c r="G16" s="50">
        <f>'3.6 System Operations'!H56</f>
        <v>123.40486952565169</v>
      </c>
    </row>
    <row r="17" spans="3:13" x14ac:dyDescent="0.3">
      <c r="C17" s="37" t="s">
        <v>56</v>
      </c>
      <c r="D17" s="37" t="s">
        <v>51</v>
      </c>
      <c r="E17" s="50">
        <f>'3.7 Network Operability'!F44</f>
        <v>55.630499029753004</v>
      </c>
      <c r="F17" s="50">
        <f>'3.7 Network Operability'!G44</f>
        <v>57.02662241529945</v>
      </c>
      <c r="G17" s="50">
        <f>'3.7 Network Operability'!H44</f>
        <v>58.31024927104265</v>
      </c>
    </row>
    <row r="18" spans="3:13" x14ac:dyDescent="0.3">
      <c r="C18" s="37" t="s">
        <v>57</v>
      </c>
      <c r="D18" s="37" t="s">
        <v>51</v>
      </c>
      <c r="E18" s="50">
        <f>'3.8 Facilitating Sector'!F33</f>
        <v>4.1637194100000006</v>
      </c>
      <c r="F18" s="50">
        <f>'3.8 Facilitating Sector'!G33</f>
        <v>15.818085151498334</v>
      </c>
      <c r="G18" s="74">
        <f>'3.8 Facilitating Sector'!H33</f>
        <v>21.745130583563043</v>
      </c>
      <c r="M18" s="72"/>
    </row>
    <row r="19" spans="3:13" x14ac:dyDescent="0.3">
      <c r="C19" s="36" t="s">
        <v>58</v>
      </c>
      <c r="D19" s="36" t="s">
        <v>51</v>
      </c>
      <c r="E19" s="30">
        <f>SUM(E11:E18)</f>
        <v>312.83140455966935</v>
      </c>
      <c r="F19" s="30">
        <f t="shared" ref="F19:G19" si="0">SUM(F11:F18)</f>
        <v>343.32618700406903</v>
      </c>
      <c r="G19" s="30">
        <f t="shared" si="0"/>
        <v>353.97353565699518</v>
      </c>
    </row>
    <row r="20" spans="3:13" x14ac:dyDescent="0.3">
      <c r="E20" s="51"/>
      <c r="F20" s="51"/>
      <c r="G20" s="51"/>
    </row>
    <row r="21" spans="3:13" x14ac:dyDescent="0.3">
      <c r="C21" s="37" t="s">
        <v>59</v>
      </c>
      <c r="D21" s="37" t="s">
        <v>51</v>
      </c>
      <c r="E21" s="50">
        <f>'4.1 Role Delivery Support'!F50</f>
        <v>43.200113401873267</v>
      </c>
      <c r="F21" s="50">
        <f>'4.1 Role Delivery Support'!G50</f>
        <v>37.146189459609957</v>
      </c>
      <c r="G21" s="50">
        <f>'4.1 Role Delivery Support'!H50</f>
        <v>59.987035761796029</v>
      </c>
    </row>
    <row r="22" spans="3:13" x14ac:dyDescent="0.3">
      <c r="C22" s="37" t="s">
        <v>60</v>
      </c>
      <c r="D22" s="37" t="s">
        <v>51</v>
      </c>
      <c r="E22" s="50">
        <f>'4.2 Corporate Functions'!F53</f>
        <v>77.685981390313074</v>
      </c>
      <c r="F22" s="50">
        <f>'4.2 Corporate Functions'!G53</f>
        <v>111.29433978400952</v>
      </c>
      <c r="G22" s="50">
        <f>'4.2 Corporate Functions'!H53</f>
        <v>115.33858918326109</v>
      </c>
    </row>
    <row r="23" spans="3:13" x14ac:dyDescent="0.3">
      <c r="C23" s="37" t="s">
        <v>61</v>
      </c>
      <c r="D23" s="37" t="s">
        <v>51</v>
      </c>
      <c r="E23" s="50">
        <f>'4.3 Cyber &amp; Physical Security'!F31</f>
        <v>28.081664202390805</v>
      </c>
      <c r="F23" s="50">
        <f>'4.3 Cyber &amp; Physical Security'!G31</f>
        <v>17.340511435755346</v>
      </c>
      <c r="G23" s="50">
        <f>'4.3 Cyber &amp; Physical Security'!H31</f>
        <v>35.907164810056948</v>
      </c>
    </row>
    <row r="24" spans="3:13" x14ac:dyDescent="0.3">
      <c r="C24" s="37" t="s">
        <v>62</v>
      </c>
      <c r="D24" s="37" t="s">
        <v>51</v>
      </c>
      <c r="E24" s="50">
        <f>'4.4 Digital &amp; Technology Suppor'!F38</f>
        <v>149.7202565155857</v>
      </c>
      <c r="F24" s="50">
        <f>'4.4 Digital &amp; Technology Suppor'!G38</f>
        <v>226.00138827291983</v>
      </c>
      <c r="G24" s="50">
        <f>'4.4 Digital &amp; Technology Suppor'!H38</f>
        <v>196.35475642629896</v>
      </c>
    </row>
    <row r="25" spans="3:13" x14ac:dyDescent="0.3">
      <c r="C25" s="37" t="s">
        <v>63</v>
      </c>
      <c r="D25" s="37" t="s">
        <v>51</v>
      </c>
      <c r="E25" s="50">
        <f>'4.5 Transformation'!F40</f>
        <v>75.020419070165389</v>
      </c>
      <c r="F25" s="50">
        <f>'4.5 Transformation'!G40</f>
        <v>88.461839945599991</v>
      </c>
      <c r="G25" s="50">
        <f>'4.5 Transformation'!H40</f>
        <v>30.948862529712983</v>
      </c>
      <c r="M25" s="72"/>
    </row>
    <row r="26" spans="3:13" x14ac:dyDescent="0.3">
      <c r="C26" s="36" t="s">
        <v>64</v>
      </c>
      <c r="D26" s="36" t="s">
        <v>51</v>
      </c>
      <c r="E26" s="30">
        <f>SUM(E21:E25)</f>
        <v>373.70843458032823</v>
      </c>
      <c r="F26" s="30">
        <f t="shared" ref="F26:G26" si="1">SUM(F21:F25)</f>
        <v>480.24426889789464</v>
      </c>
      <c r="G26" s="30">
        <f t="shared" si="1"/>
        <v>438.536408711126</v>
      </c>
    </row>
    <row r="28" spans="3:13" x14ac:dyDescent="0.3">
      <c r="C28" s="36" t="s">
        <v>65</v>
      </c>
      <c r="D28" s="36" t="s">
        <v>51</v>
      </c>
      <c r="E28" s="30">
        <f>E19+E26</f>
        <v>686.53983913999764</v>
      </c>
      <c r="F28" s="30">
        <f>F19+F26</f>
        <v>823.57045590196367</v>
      </c>
      <c r="G28" s="30">
        <f>G19+G26</f>
        <v>792.50994436812118</v>
      </c>
    </row>
    <row r="30" spans="3:13" x14ac:dyDescent="0.3">
      <c r="C30" s="37" t="s">
        <v>66</v>
      </c>
      <c r="D30" s="37" t="s">
        <v>51</v>
      </c>
      <c r="E30" s="50">
        <v>0</v>
      </c>
      <c r="F30" s="50">
        <v>0</v>
      </c>
      <c r="G30" s="50">
        <v>-33.6</v>
      </c>
    </row>
    <row r="31" spans="3:13" x14ac:dyDescent="0.3">
      <c r="C31" s="36" t="s">
        <v>67</v>
      </c>
      <c r="D31" s="36" t="s">
        <v>51</v>
      </c>
      <c r="E31" s="30">
        <f>E28+E30</f>
        <v>686.53983913999764</v>
      </c>
      <c r="F31" s="30">
        <f t="shared" ref="F31:G31" si="2">F28+F30</f>
        <v>823.57045590196367</v>
      </c>
      <c r="G31" s="30">
        <f t="shared" si="2"/>
        <v>758.90994436812116</v>
      </c>
    </row>
    <row r="35" spans="9:9" x14ac:dyDescent="0.3">
      <c r="I35" s="77"/>
    </row>
  </sheetData>
  <mergeCells count="1">
    <mergeCell ref="F6:G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804E-62F4-4D42-B91C-7207B4BA6413}">
  <sheetPr>
    <tabColor theme="5" tint="0.59999389629810485"/>
  </sheetPr>
  <dimension ref="A1:N28"/>
  <sheetViews>
    <sheetView topLeftCell="A2" workbookViewId="0">
      <selection activeCell="I21" sqref="I21:K30"/>
    </sheetView>
  </sheetViews>
  <sheetFormatPr defaultColWidth="10.19921875" defaultRowHeight="14.4" x14ac:dyDescent="0.3"/>
  <cols>
    <col min="1" max="1" width="10.19921875" style="37"/>
    <col min="2" max="2" width="8.8984375" style="37" customWidth="1"/>
    <col min="3" max="3" width="39" style="37" customWidth="1"/>
    <col min="4" max="4" width="14.59765625" style="37" customWidth="1"/>
    <col min="5" max="7" width="11.19921875" style="37" customWidth="1"/>
    <col min="8" max="16384" width="10.19921875" style="37"/>
  </cols>
  <sheetData>
    <row r="1" spans="1:10" ht="24.6" x14ac:dyDescent="0.4">
      <c r="A1" s="53" t="str">
        <f>Cover!$C$6</f>
        <v>NESO Cost Reporting Tables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Contents!D11</f>
        <v>2.1 Operational Costs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E6" s="46" t="s">
        <v>45</v>
      </c>
      <c r="F6" s="78" t="s">
        <v>46</v>
      </c>
      <c r="G6" s="78"/>
    </row>
    <row r="7" spans="1:10" x14ac:dyDescent="0.3">
      <c r="E7" s="47" t="s">
        <v>47</v>
      </c>
      <c r="F7" s="47" t="s">
        <v>6</v>
      </c>
      <c r="G7" s="47" t="s">
        <v>48</v>
      </c>
    </row>
    <row r="9" spans="1:10" ht="18" x14ac:dyDescent="0.35">
      <c r="A9" s="48"/>
      <c r="B9" s="48" t="s">
        <v>68</v>
      </c>
      <c r="C9" s="49"/>
      <c r="D9" s="48"/>
      <c r="E9" s="48"/>
      <c r="F9" s="48"/>
      <c r="G9" s="48"/>
    </row>
    <row r="11" spans="1:10" x14ac:dyDescent="0.3">
      <c r="C11" s="37" t="s">
        <v>50</v>
      </c>
      <c r="D11" s="37" t="s">
        <v>51</v>
      </c>
      <c r="E11" s="50">
        <f>'3.1 Energy Markets'!F43</f>
        <v>21.692835525473622</v>
      </c>
      <c r="F11" s="50">
        <f>'3.1 Energy Markets'!G43</f>
        <v>29.344403873486439</v>
      </c>
      <c r="G11" s="50">
        <f>'3.1 Energy Markets'!H43</f>
        <v>26.497994031363014</v>
      </c>
    </row>
    <row r="12" spans="1:10" x14ac:dyDescent="0.3">
      <c r="C12" s="37" t="s">
        <v>52</v>
      </c>
      <c r="D12" s="37" t="s">
        <v>51</v>
      </c>
      <c r="E12" s="50">
        <f>'3.2 Strategic Energy Planning'!F43</f>
        <v>49.760486905496165</v>
      </c>
      <c r="F12" s="50">
        <f>'3.2 Strategic Energy Planning'!G43</f>
        <v>56.907037769766909</v>
      </c>
      <c r="G12" s="50">
        <f>'3.2 Strategic Energy Planning'!H43</f>
        <v>63.379173027772566</v>
      </c>
    </row>
    <row r="13" spans="1:10" x14ac:dyDescent="0.3">
      <c r="C13" s="37" t="s">
        <v>53</v>
      </c>
      <c r="D13" s="37" t="s">
        <v>51</v>
      </c>
      <c r="E13" s="50">
        <f>'3.3 Energy Insights'!F44</f>
        <v>10.652485339850669</v>
      </c>
      <c r="F13" s="50">
        <f>'3.3 Energy Insights'!G44</f>
        <v>10.709554396909342</v>
      </c>
      <c r="G13" s="50">
        <f>'3.3 Energy Insights'!H44</f>
        <v>11.258391132336426</v>
      </c>
    </row>
    <row r="14" spans="1:10" x14ac:dyDescent="0.3">
      <c r="C14" s="37" t="s">
        <v>54</v>
      </c>
      <c r="D14" s="37" t="s">
        <v>51</v>
      </c>
      <c r="E14" s="50">
        <f>'3.4 Security of Supply'!F43</f>
        <v>3.7548307787591897</v>
      </c>
      <c r="F14" s="50">
        <f>'3.4 Security of Supply'!G43</f>
        <v>3.8470086672080006</v>
      </c>
      <c r="G14" s="50">
        <f>'3.4 Security of Supply'!H43</f>
        <v>4.2283668121688285</v>
      </c>
    </row>
    <row r="15" spans="1:10" x14ac:dyDescent="0.3">
      <c r="C15" s="37" t="s">
        <v>327</v>
      </c>
      <c r="D15" s="37" t="s">
        <v>51</v>
      </c>
      <c r="E15" s="50">
        <f>'3.5 Whole Energy System Resilie'!F39</f>
        <v>9.3048863137959508</v>
      </c>
      <c r="F15" s="50">
        <f>'3.5 Whole Energy System Resilie'!G39</f>
        <v>11.04957396845176</v>
      </c>
      <c r="G15" s="50">
        <f>'3.5 Whole Energy System Resilie'!H39</f>
        <v>12.744361273096972</v>
      </c>
    </row>
    <row r="16" spans="1:10" x14ac:dyDescent="0.3">
      <c r="C16" s="37" t="s">
        <v>55</v>
      </c>
      <c r="D16" s="37" t="s">
        <v>51</v>
      </c>
      <c r="E16" s="50">
        <f>'3.6 System Operations'!F54</f>
        <v>52.69403852654073</v>
      </c>
      <c r="F16" s="50">
        <f>'3.6 System Operations'!G54</f>
        <v>59.638040838918783</v>
      </c>
      <c r="G16" s="50">
        <f>'3.6 System Operations'!H54</f>
        <v>52.686374425651714</v>
      </c>
    </row>
    <row r="17" spans="3:14" x14ac:dyDescent="0.3">
      <c r="C17" s="37" t="s">
        <v>56</v>
      </c>
      <c r="D17" s="37" t="s">
        <v>51</v>
      </c>
      <c r="E17" s="50">
        <f>'3.7 Network Operability'!F42</f>
        <v>46.795625769753002</v>
      </c>
      <c r="F17" s="50">
        <f>'3.7 Network Operability'!G42</f>
        <v>46.146891385299448</v>
      </c>
      <c r="G17" s="50">
        <f>'3.7 Network Operability'!H42</f>
        <v>45.660249271042652</v>
      </c>
    </row>
    <row r="18" spans="3:14" x14ac:dyDescent="0.3">
      <c r="C18" s="37" t="s">
        <v>57</v>
      </c>
      <c r="D18" s="37" t="s">
        <v>51</v>
      </c>
      <c r="E18" s="50">
        <f>'3.8 Facilitating Sector'!F31</f>
        <v>0.15</v>
      </c>
      <c r="F18" s="50">
        <f>'3.8 Facilitating Sector'!G31</f>
        <v>0.65740404722583334</v>
      </c>
      <c r="G18" s="74">
        <f>'3.8 Facilitating Sector'!H31</f>
        <v>3.2363909563046765E-2</v>
      </c>
      <c r="N18" s="52"/>
    </row>
    <row r="19" spans="3:14" x14ac:dyDescent="0.3">
      <c r="C19" s="36" t="s">
        <v>69</v>
      </c>
      <c r="D19" s="36" t="s">
        <v>51</v>
      </c>
      <c r="E19" s="30">
        <f>SUM(E11:E18)</f>
        <v>194.80518915966934</v>
      </c>
      <c r="F19" s="30">
        <f t="shared" ref="F19:G19" si="0">SUM(F11:F18)</f>
        <v>218.29991494726653</v>
      </c>
      <c r="G19" s="30">
        <f t="shared" si="0"/>
        <v>216.48727388299525</v>
      </c>
    </row>
    <row r="20" spans="3:14" x14ac:dyDescent="0.3">
      <c r="E20" s="51"/>
      <c r="F20" s="51"/>
      <c r="G20" s="51"/>
    </row>
    <row r="21" spans="3:14" x14ac:dyDescent="0.3">
      <c r="C21" s="37" t="s">
        <v>59</v>
      </c>
      <c r="D21" s="37" t="s">
        <v>51</v>
      </c>
      <c r="E21" s="50">
        <f>'4.1 Role Delivery Support'!F48</f>
        <v>12.861750821873265</v>
      </c>
      <c r="F21" s="50">
        <f>'4.1 Role Delivery Support'!G48</f>
        <v>17.19371041960996</v>
      </c>
      <c r="G21" s="50">
        <f>'4.1 Role Delivery Support'!H48</f>
        <v>25.38303576179603</v>
      </c>
    </row>
    <row r="22" spans="3:14" x14ac:dyDescent="0.3">
      <c r="C22" s="37" t="s">
        <v>60</v>
      </c>
      <c r="D22" s="37" t="s">
        <v>51</v>
      </c>
      <c r="E22" s="50">
        <f>'4.2 Corporate Functions'!F51</f>
        <v>68.739109340313078</v>
      </c>
      <c r="F22" s="50">
        <f>'4.2 Corporate Functions'!G51</f>
        <v>87.269243490676189</v>
      </c>
      <c r="G22" s="50">
        <f>'4.2 Corporate Functions'!H51</f>
        <v>91.788589183261095</v>
      </c>
    </row>
    <row r="23" spans="3:14" x14ac:dyDescent="0.3">
      <c r="C23" s="37" t="s">
        <v>61</v>
      </c>
      <c r="D23" s="37" t="s">
        <v>51</v>
      </c>
      <c r="E23" s="50">
        <f>'4.3 Cyber &amp; Physical Security'!F29</f>
        <v>19.745017732390803</v>
      </c>
      <c r="F23" s="50">
        <f>'4.3 Cyber &amp; Physical Security'!G29</f>
        <v>15.530931135755345</v>
      </c>
      <c r="G23" s="50">
        <f>'4.3 Cyber &amp; Physical Security'!H29</f>
        <v>16.907164810056948</v>
      </c>
    </row>
    <row r="24" spans="3:14" x14ac:dyDescent="0.3">
      <c r="C24" s="37" t="s">
        <v>62</v>
      </c>
      <c r="D24" s="37" t="s">
        <v>51</v>
      </c>
      <c r="E24" s="50">
        <f>'4.4 Digital &amp; Technology Suppor'!F36</f>
        <v>145.4935410255857</v>
      </c>
      <c r="F24" s="50">
        <f>'4.4 Digital &amp; Technology Suppor'!G36</f>
        <v>233.81886671291983</v>
      </c>
      <c r="G24" s="50">
        <f>'4.4 Digital &amp; Technology Suppor'!H36</f>
        <v>206.35475642629896</v>
      </c>
    </row>
    <row r="25" spans="3:14" x14ac:dyDescent="0.3">
      <c r="C25" s="37" t="s">
        <v>63</v>
      </c>
      <c r="D25" s="37" t="s">
        <v>51</v>
      </c>
      <c r="E25" s="50">
        <f>'4.5 Transformation'!F38</f>
        <v>4.0748593001653797</v>
      </c>
      <c r="F25" s="50">
        <f>'4.5 Transformation'!G38</f>
        <v>5.3649619999999953E-2</v>
      </c>
      <c r="G25" s="50">
        <f>'4.5 Transformation'!H38</f>
        <v>1.2066000000000007E-2</v>
      </c>
    </row>
    <row r="26" spans="3:14" x14ac:dyDescent="0.3">
      <c r="C26" s="36" t="s">
        <v>70</v>
      </c>
      <c r="D26" s="36" t="s">
        <v>51</v>
      </c>
      <c r="E26" s="30">
        <f>SUM(E21:E25)</f>
        <v>250.91427822032821</v>
      </c>
      <c r="F26" s="30">
        <f t="shared" ref="F26:G26" si="1">SUM(F21:F25)</f>
        <v>353.86640137896131</v>
      </c>
      <c r="G26" s="30">
        <f t="shared" si="1"/>
        <v>340.44561218141303</v>
      </c>
    </row>
    <row r="28" spans="3:14" x14ac:dyDescent="0.3">
      <c r="C28" s="36" t="s">
        <v>71</v>
      </c>
      <c r="D28" s="36" t="s">
        <v>51</v>
      </c>
      <c r="E28" s="30">
        <f>E19+E26</f>
        <v>445.71946737999758</v>
      </c>
      <c r="F28" s="30">
        <f>F19+F26</f>
        <v>572.16631632622784</v>
      </c>
      <c r="G28" s="30">
        <f>G19+G26</f>
        <v>556.93288606440831</v>
      </c>
    </row>
  </sheetData>
  <mergeCells count="1">
    <mergeCell ref="F6:G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6D69-B65F-4E9C-B3C6-A127CAB745A7}">
  <sheetPr>
    <tabColor theme="5" tint="0.59999389629810485"/>
  </sheetPr>
  <dimension ref="A1:J28"/>
  <sheetViews>
    <sheetView topLeftCell="A2" workbookViewId="0">
      <selection activeCell="I21" sqref="I21:K28"/>
    </sheetView>
  </sheetViews>
  <sheetFormatPr defaultColWidth="10.19921875" defaultRowHeight="14.4" x14ac:dyDescent="0.3"/>
  <cols>
    <col min="1" max="2" width="10.19921875" style="37"/>
    <col min="3" max="3" width="39" style="37" customWidth="1"/>
    <col min="4" max="4" width="12.69921875" style="37" customWidth="1"/>
    <col min="5" max="7" width="11.19921875" style="37" customWidth="1"/>
    <col min="8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Contents!D12</f>
        <v>2.2 FTE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E6" s="46" t="s">
        <v>45</v>
      </c>
      <c r="F6" s="78" t="s">
        <v>46</v>
      </c>
      <c r="G6" s="78"/>
    </row>
    <row r="7" spans="1:10" x14ac:dyDescent="0.3">
      <c r="E7" s="47" t="s">
        <v>47</v>
      </c>
      <c r="F7" s="47" t="s">
        <v>6</v>
      </c>
      <c r="G7" s="47" t="s">
        <v>48</v>
      </c>
    </row>
    <row r="9" spans="1:10" ht="18" x14ac:dyDescent="0.35">
      <c r="A9" s="48"/>
      <c r="B9" s="48" t="s">
        <v>72</v>
      </c>
      <c r="C9" s="49"/>
      <c r="D9" s="48"/>
      <c r="E9" s="48"/>
      <c r="F9" s="48"/>
      <c r="G9" s="48"/>
    </row>
    <row r="11" spans="1:10" x14ac:dyDescent="0.3">
      <c r="C11" s="37" t="s">
        <v>50</v>
      </c>
      <c r="D11" s="37" t="s">
        <v>73</v>
      </c>
      <c r="E11" s="50">
        <f>'3.1 Energy Markets'!F47</f>
        <v>241.4837</v>
      </c>
      <c r="F11" s="50">
        <f>'3.1 Energy Markets'!G47</f>
        <v>262.71010000000001</v>
      </c>
      <c r="G11" s="50">
        <f>'3.1 Energy Markets'!H47</f>
        <v>259.71010000000001</v>
      </c>
      <c r="H11" s="51"/>
    </row>
    <row r="12" spans="1:10" x14ac:dyDescent="0.3">
      <c r="C12" s="37" t="s">
        <v>52</v>
      </c>
      <c r="D12" s="37" t="s">
        <v>73</v>
      </c>
      <c r="E12" s="50">
        <f>'3.2 Strategic Energy Planning'!F47</f>
        <v>383.78429999999997</v>
      </c>
      <c r="F12" s="50">
        <f>'3.2 Strategic Energy Planning'!G47</f>
        <v>439.93729999999999</v>
      </c>
      <c r="G12" s="50">
        <f>'3.2 Strategic Energy Planning'!H47</f>
        <v>471.93729999999999</v>
      </c>
      <c r="H12" s="51"/>
    </row>
    <row r="13" spans="1:10" x14ac:dyDescent="0.3">
      <c r="C13" s="37" t="s">
        <v>53</v>
      </c>
      <c r="D13" s="37" t="s">
        <v>73</v>
      </c>
      <c r="E13" s="50">
        <f>'3.3 Energy Insights'!F48</f>
        <v>93.703400000000002</v>
      </c>
      <c r="F13" s="50">
        <f>'3.3 Energy Insights'!G48</f>
        <v>96.938600000000008</v>
      </c>
      <c r="G13" s="50">
        <f>'3.3 Energy Insights'!H48</f>
        <v>96.938600000000008</v>
      </c>
      <c r="H13" s="51"/>
    </row>
    <row r="14" spans="1:10" x14ac:dyDescent="0.3">
      <c r="C14" s="37" t="s">
        <v>54</v>
      </c>
      <c r="D14" s="37" t="s">
        <v>73</v>
      </c>
      <c r="E14" s="50">
        <f>'3.4 Security of Supply'!F47</f>
        <v>36.324300000000001</v>
      </c>
      <c r="F14" s="50">
        <f>'3.4 Security of Supply'!G47</f>
        <v>39.644300000000001</v>
      </c>
      <c r="G14" s="50">
        <f>'3.4 Security of Supply'!H47</f>
        <v>39.644300000000001</v>
      </c>
      <c r="H14" s="51"/>
    </row>
    <row r="15" spans="1:10" x14ac:dyDescent="0.3">
      <c r="C15" s="37" t="s">
        <v>327</v>
      </c>
      <c r="D15" s="37" t="s">
        <v>73</v>
      </c>
      <c r="E15" s="50">
        <f>'3.5 Whole Energy System Resilie'!F43</f>
        <v>92.756799999999998</v>
      </c>
      <c r="F15" s="50">
        <f>'3.5 Whole Energy System Resilie'!G43</f>
        <v>102.42647619047619</v>
      </c>
      <c r="G15" s="50">
        <f>'3.5 Whole Energy System Resilie'!H43</f>
        <v>114.42647619047619</v>
      </c>
      <c r="H15" s="51"/>
    </row>
    <row r="16" spans="1:10" x14ac:dyDescent="0.3">
      <c r="C16" s="37" t="s">
        <v>55</v>
      </c>
      <c r="D16" s="37" t="s">
        <v>73</v>
      </c>
      <c r="E16" s="50">
        <f>'3.6 System Operations'!F58</f>
        <v>454.61619999999999</v>
      </c>
      <c r="F16" s="50">
        <f>'3.6 System Operations'!G58</f>
        <v>483.41534972067035</v>
      </c>
      <c r="G16" s="50">
        <f>'3.6 System Operations'!H58</f>
        <v>464.41534972067035</v>
      </c>
      <c r="H16" s="51"/>
    </row>
    <row r="17" spans="3:8" x14ac:dyDescent="0.3">
      <c r="C17" s="37" t="s">
        <v>56</v>
      </c>
      <c r="D17" s="37" t="s">
        <v>73</v>
      </c>
      <c r="E17" s="50">
        <f>'3.7 Network Operability'!F46</f>
        <v>296.73439999999999</v>
      </c>
      <c r="F17" s="50">
        <f>'3.7 Network Operability'!G46</f>
        <v>349.56020000000007</v>
      </c>
      <c r="G17" s="50">
        <f>'3.7 Network Operability'!H46</f>
        <v>345.56020000000007</v>
      </c>
      <c r="H17" s="51"/>
    </row>
    <row r="18" spans="3:8" x14ac:dyDescent="0.3">
      <c r="C18" s="37" t="s">
        <v>57</v>
      </c>
      <c r="D18" s="37" t="s">
        <v>73</v>
      </c>
      <c r="E18" s="50">
        <f>'3.8 Facilitating Sector'!F35</f>
        <v>5</v>
      </c>
      <c r="F18" s="50">
        <f>'3.8 Facilitating Sector'!G35</f>
        <v>7</v>
      </c>
      <c r="G18" s="50">
        <f>'3.8 Facilitating Sector'!H35</f>
        <v>7</v>
      </c>
      <c r="H18" s="51"/>
    </row>
    <row r="19" spans="3:8" x14ac:dyDescent="0.3">
      <c r="C19" s="36" t="s">
        <v>74</v>
      </c>
      <c r="D19" s="36" t="s">
        <v>73</v>
      </c>
      <c r="E19" s="30">
        <f>SUM(E11:E18)</f>
        <v>1604.4031</v>
      </c>
      <c r="F19" s="30">
        <f t="shared" ref="F19:G19" si="0">SUM(F11:F18)</f>
        <v>1781.6323259111466</v>
      </c>
      <c r="G19" s="30">
        <f t="shared" si="0"/>
        <v>1799.6323259111466</v>
      </c>
      <c r="H19" s="51"/>
    </row>
    <row r="20" spans="3:8" x14ac:dyDescent="0.3">
      <c r="E20" s="51"/>
      <c r="F20" s="51"/>
      <c r="G20" s="51"/>
      <c r="H20" s="51"/>
    </row>
    <row r="21" spans="3:8" x14ac:dyDescent="0.3">
      <c r="C21" s="37" t="s">
        <v>59</v>
      </c>
      <c r="D21" s="37" t="s">
        <v>73</v>
      </c>
      <c r="E21" s="50">
        <f>'4.1 Role Delivery Support'!F52</f>
        <v>159.91079999999999</v>
      </c>
      <c r="F21" s="50">
        <f>'4.1 Role Delivery Support'!G52</f>
        <v>180.29191417974454</v>
      </c>
      <c r="G21" s="50">
        <f>'4.1 Role Delivery Support'!H52</f>
        <v>182.29191417974454</v>
      </c>
      <c r="H21" s="51"/>
    </row>
    <row r="22" spans="3:8" x14ac:dyDescent="0.3">
      <c r="C22" s="37" t="s">
        <v>60</v>
      </c>
      <c r="D22" s="37" t="s">
        <v>73</v>
      </c>
      <c r="E22" s="50">
        <f>'4.2 Corporate Functions'!F55</f>
        <v>418.47189999999995</v>
      </c>
      <c r="F22" s="50">
        <f>'4.2 Corporate Functions'!G55</f>
        <v>485.12720000000002</v>
      </c>
      <c r="G22" s="50">
        <f>'4.2 Corporate Functions'!H55</f>
        <v>514.72720000000004</v>
      </c>
      <c r="H22" s="51"/>
    </row>
    <row r="23" spans="3:8" x14ac:dyDescent="0.3">
      <c r="C23" s="37" t="s">
        <v>61</v>
      </c>
      <c r="D23" s="37" t="s">
        <v>73</v>
      </c>
      <c r="E23" s="50">
        <f>'4.3 Cyber &amp; Physical Security'!F33</f>
        <v>65.8108</v>
      </c>
      <c r="F23" s="50">
        <f>'4.3 Cyber &amp; Physical Security'!G33</f>
        <v>76.211063900414942</v>
      </c>
      <c r="G23" s="50">
        <f>'4.3 Cyber &amp; Physical Security'!H33</f>
        <v>76.211063900414942</v>
      </c>
      <c r="H23" s="51"/>
    </row>
    <row r="24" spans="3:8" x14ac:dyDescent="0.3">
      <c r="C24" s="37" t="s">
        <v>62</v>
      </c>
      <c r="D24" s="37" t="s">
        <v>73</v>
      </c>
      <c r="E24" s="50">
        <f>'4.4 Digital &amp; Technology Suppor'!F40</f>
        <v>368.09730000000002</v>
      </c>
      <c r="F24" s="50">
        <f>'4.4 Digital &amp; Technology Suppor'!G40</f>
        <v>427.76536753052756</v>
      </c>
      <c r="G24" s="50">
        <f>'4.4 Digital &amp; Technology Suppor'!H40</f>
        <v>427.76536753052756</v>
      </c>
      <c r="H24" s="51"/>
    </row>
    <row r="25" spans="3:8" x14ac:dyDescent="0.3">
      <c r="C25" s="37" t="s">
        <v>63</v>
      </c>
      <c r="D25" s="37" t="s">
        <v>73</v>
      </c>
      <c r="E25" s="50">
        <f>'4.5 Transformation'!F42</f>
        <v>87</v>
      </c>
      <c r="F25" s="50">
        <f>'4.5 Transformation'!G42</f>
        <v>12</v>
      </c>
      <c r="G25" s="50">
        <f>'4.5 Transformation'!H42</f>
        <v>11</v>
      </c>
      <c r="H25" s="51"/>
    </row>
    <row r="26" spans="3:8" x14ac:dyDescent="0.3">
      <c r="C26" s="36" t="s">
        <v>75</v>
      </c>
      <c r="D26" s="36" t="s">
        <v>73</v>
      </c>
      <c r="E26" s="30">
        <f>SUM(E21:E25)</f>
        <v>1099.2907999999998</v>
      </c>
      <c r="F26" s="30">
        <f t="shared" ref="F26:G26" si="1">SUM(F21:F25)</f>
        <v>1181.3955456106871</v>
      </c>
      <c r="G26" s="30">
        <f t="shared" si="1"/>
        <v>1211.995545610687</v>
      </c>
      <c r="H26" s="51"/>
    </row>
    <row r="27" spans="3:8" x14ac:dyDescent="0.3">
      <c r="H27" s="51"/>
    </row>
    <row r="28" spans="3:8" x14ac:dyDescent="0.3">
      <c r="C28" s="36" t="s">
        <v>76</v>
      </c>
      <c r="D28" s="36" t="s">
        <v>73</v>
      </c>
      <c r="E28" s="30">
        <f>E19+E26</f>
        <v>2703.6938999999998</v>
      </c>
      <c r="F28" s="30">
        <f>F19+F26</f>
        <v>2963.0278715218337</v>
      </c>
      <c r="G28" s="30">
        <f>G19+G26</f>
        <v>3011.6278715218336</v>
      </c>
      <c r="H28" s="51"/>
    </row>
  </sheetData>
  <mergeCells count="1">
    <mergeCell ref="F6:G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05B06-6A92-48D8-86FF-129FE11E717B}">
  <sheetPr>
    <tabColor theme="5" tint="0.59999389629810485"/>
  </sheetPr>
  <dimension ref="A1:N102"/>
  <sheetViews>
    <sheetView zoomScaleNormal="100" workbookViewId="0">
      <selection activeCell="J12" sqref="J12"/>
    </sheetView>
  </sheetViews>
  <sheetFormatPr defaultColWidth="10.19921875" defaultRowHeight="14.4" x14ac:dyDescent="0.3"/>
  <cols>
    <col min="1" max="1" width="10.19921875" style="37"/>
    <col min="2" max="2" width="33" style="37" customWidth="1"/>
    <col min="3" max="3" width="18.09765625" style="37" customWidth="1"/>
    <col min="4" max="4" width="69.5" style="37" customWidth="1"/>
    <col min="5" max="5" width="13.69921875" style="37" customWidth="1"/>
    <col min="6" max="8" width="10.8984375" style="37" customWidth="1"/>
    <col min="9" max="16384" width="10.19921875" style="37"/>
  </cols>
  <sheetData>
    <row r="1" spans="1:14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4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4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4" ht="25.8" x14ac:dyDescent="0.5">
      <c r="A4" s="1" t="str">
        <f>Contents!D13</f>
        <v>2.3 Investment Costs</v>
      </c>
      <c r="B4" s="1"/>
      <c r="C4" s="1"/>
      <c r="D4" s="1"/>
      <c r="E4" s="1"/>
      <c r="F4" s="1"/>
      <c r="G4" s="1"/>
      <c r="H4" s="1"/>
      <c r="I4" s="1"/>
      <c r="J4" s="1"/>
    </row>
    <row r="5" spans="1:14" x14ac:dyDescent="0.3">
      <c r="C5" s="54"/>
    </row>
    <row r="6" spans="1:14" x14ac:dyDescent="0.3">
      <c r="C6" s="54"/>
      <c r="F6" s="46" t="s">
        <v>45</v>
      </c>
      <c r="G6" s="78" t="s">
        <v>46</v>
      </c>
      <c r="H6" s="78"/>
    </row>
    <row r="7" spans="1:14" x14ac:dyDescent="0.3">
      <c r="C7" s="54"/>
      <c r="F7" s="47" t="s">
        <v>47</v>
      </c>
      <c r="G7" s="47" t="s">
        <v>6</v>
      </c>
      <c r="H7" s="47" t="s">
        <v>48</v>
      </c>
    </row>
    <row r="8" spans="1:14" x14ac:dyDescent="0.3">
      <c r="C8" s="54"/>
    </row>
    <row r="9" spans="1:14" ht="18" x14ac:dyDescent="0.35">
      <c r="A9" s="48"/>
      <c r="B9" s="48" t="s">
        <v>77</v>
      </c>
      <c r="C9" s="49"/>
      <c r="D9" s="48"/>
      <c r="E9" s="48"/>
      <c r="F9" s="48"/>
      <c r="G9" s="48"/>
      <c r="H9" s="48"/>
    </row>
    <row r="10" spans="1:14" x14ac:dyDescent="0.3">
      <c r="B10" s="35"/>
      <c r="C10" s="55"/>
      <c r="N10" s="52"/>
    </row>
    <row r="11" spans="1:14" x14ac:dyDescent="0.3">
      <c r="B11" s="56" t="s">
        <v>78</v>
      </c>
      <c r="C11" s="57"/>
      <c r="D11" s="56"/>
      <c r="E11" s="56"/>
      <c r="F11" s="56"/>
      <c r="G11" s="56"/>
      <c r="H11" s="56"/>
    </row>
    <row r="12" spans="1:14" x14ac:dyDescent="0.3">
      <c r="B12" s="35"/>
      <c r="C12" s="55"/>
    </row>
    <row r="13" spans="1:14" x14ac:dyDescent="0.3">
      <c r="B13" s="35"/>
      <c r="C13" s="55"/>
      <c r="D13" s="37" t="s">
        <v>50</v>
      </c>
      <c r="E13" s="37" t="s">
        <v>51</v>
      </c>
      <c r="F13" s="50">
        <f t="shared" ref="F13:H20" si="0">SUMIF($B$35:$B$102,$D13,F$35:F$102)</f>
        <v>26.344379140000001</v>
      </c>
      <c r="G13" s="50">
        <f t="shared" si="0"/>
        <v>13.945265296974993</v>
      </c>
      <c r="H13" s="50">
        <f t="shared" si="0"/>
        <v>14.335000000000001</v>
      </c>
    </row>
    <row r="14" spans="1:14" x14ac:dyDescent="0.3">
      <c r="B14" s="35"/>
      <c r="C14" s="55"/>
      <c r="D14" s="37" t="s">
        <v>52</v>
      </c>
      <c r="E14" s="37" t="s">
        <v>51</v>
      </c>
      <c r="F14" s="50">
        <f t="shared" si="0"/>
        <v>6.7488494599999989</v>
      </c>
      <c r="G14" s="50">
        <f t="shared" si="0"/>
        <v>10.659518608522504</v>
      </c>
      <c r="H14" s="50">
        <f t="shared" si="0"/>
        <v>13.5</v>
      </c>
    </row>
    <row r="15" spans="1:14" x14ac:dyDescent="0.3">
      <c r="B15" s="35"/>
      <c r="C15" s="55"/>
      <c r="D15" s="37" t="s">
        <v>53</v>
      </c>
      <c r="E15" s="37" t="s">
        <v>51</v>
      </c>
      <c r="F15" s="50">
        <f t="shared" si="0"/>
        <v>0</v>
      </c>
      <c r="G15" s="50">
        <f t="shared" si="0"/>
        <v>0</v>
      </c>
      <c r="H15" s="50">
        <f t="shared" si="0"/>
        <v>0</v>
      </c>
    </row>
    <row r="16" spans="1:14" x14ac:dyDescent="0.3">
      <c r="B16" s="35"/>
      <c r="C16" s="55"/>
      <c r="D16" s="37" t="s">
        <v>54</v>
      </c>
      <c r="E16" s="37" t="s">
        <v>51</v>
      </c>
      <c r="F16" s="50">
        <f t="shared" si="0"/>
        <v>0</v>
      </c>
      <c r="G16" s="50">
        <f t="shared" si="0"/>
        <v>0</v>
      </c>
      <c r="H16" s="50">
        <f t="shared" si="0"/>
        <v>0</v>
      </c>
    </row>
    <row r="17" spans="2:8" x14ac:dyDescent="0.3">
      <c r="B17" s="35"/>
      <c r="C17" s="55"/>
      <c r="D17" s="37" t="s">
        <v>327</v>
      </c>
      <c r="E17" s="37" t="s">
        <v>51</v>
      </c>
      <c r="F17" s="50">
        <f t="shared" si="0"/>
        <v>2.2254527</v>
      </c>
      <c r="G17" s="50">
        <f t="shared" si="0"/>
        <v>6.0461907089999993</v>
      </c>
      <c r="H17" s="50">
        <f t="shared" si="0"/>
        <v>4.57</v>
      </c>
    </row>
    <row r="18" spans="2:8" x14ac:dyDescent="0.3">
      <c r="B18" s="35"/>
      <c r="C18" s="55"/>
      <c r="D18" s="37" t="s">
        <v>55</v>
      </c>
      <c r="E18" s="37" t="s">
        <v>51</v>
      </c>
      <c r="F18" s="50">
        <f t="shared" si="0"/>
        <v>69.858941429999987</v>
      </c>
      <c r="G18" s="50">
        <f t="shared" si="0"/>
        <v>68.334885308032483</v>
      </c>
      <c r="H18" s="50">
        <f t="shared" si="0"/>
        <v>70.718495099999984</v>
      </c>
    </row>
    <row r="19" spans="2:8" x14ac:dyDescent="0.3">
      <c r="B19" s="35"/>
      <c r="C19" s="55"/>
      <c r="D19" s="37" t="s">
        <v>56</v>
      </c>
      <c r="E19" s="37" t="s">
        <v>51</v>
      </c>
      <c r="F19" s="50">
        <f t="shared" si="0"/>
        <v>8.8348732600000002</v>
      </c>
      <c r="G19" s="50">
        <f t="shared" si="0"/>
        <v>10.879731030000002</v>
      </c>
      <c r="H19" s="50">
        <f t="shared" si="0"/>
        <v>12.65</v>
      </c>
    </row>
    <row r="20" spans="2:8" x14ac:dyDescent="0.3">
      <c r="B20" s="35"/>
      <c r="C20" s="55"/>
      <c r="D20" s="37" t="s">
        <v>57</v>
      </c>
      <c r="E20" s="37" t="s">
        <v>51</v>
      </c>
      <c r="F20" s="50">
        <f t="shared" si="0"/>
        <v>4.0137194100000002</v>
      </c>
      <c r="G20" s="50">
        <f t="shared" si="0"/>
        <v>15.1606811042725</v>
      </c>
      <c r="H20" s="50">
        <f t="shared" si="0"/>
        <v>21.712766673999997</v>
      </c>
    </row>
    <row r="21" spans="2:8" x14ac:dyDescent="0.3">
      <c r="B21" s="35"/>
      <c r="C21" s="55"/>
      <c r="D21" s="36" t="s">
        <v>79</v>
      </c>
      <c r="E21" s="36" t="s">
        <v>51</v>
      </c>
      <c r="F21" s="30">
        <f>SUM(F13:F20)</f>
        <v>118.02621539999998</v>
      </c>
      <c r="G21" s="30">
        <f t="shared" ref="G21:H21" si="1">SUM(G13:G20)</f>
        <v>125.02627205680248</v>
      </c>
      <c r="H21" s="30">
        <f t="shared" si="1"/>
        <v>137.48626177399998</v>
      </c>
    </row>
    <row r="22" spans="2:8" x14ac:dyDescent="0.3">
      <c r="B22" s="35"/>
      <c r="C22" s="55"/>
      <c r="F22" s="51"/>
      <c r="G22" s="51"/>
      <c r="H22" s="51"/>
    </row>
    <row r="23" spans="2:8" x14ac:dyDescent="0.3">
      <c r="B23" s="35"/>
      <c r="C23" s="55"/>
      <c r="D23" s="37" t="s">
        <v>59</v>
      </c>
      <c r="E23" s="37" t="s">
        <v>51</v>
      </c>
      <c r="F23" s="50">
        <f t="shared" ref="F23:H27" si="2">SUMIF($B$35:$B$102,$D23,F$35:F$102)</f>
        <v>30.338362580000002</v>
      </c>
      <c r="G23" s="50">
        <f t="shared" si="2"/>
        <v>19.95247904</v>
      </c>
      <c r="H23" s="50">
        <f t="shared" si="2"/>
        <v>34.603999999999999</v>
      </c>
    </row>
    <row r="24" spans="2:8" x14ac:dyDescent="0.3">
      <c r="B24" s="35"/>
      <c r="C24" s="55"/>
      <c r="D24" s="37" t="s">
        <v>60</v>
      </c>
      <c r="E24" s="37" t="s">
        <v>51</v>
      </c>
      <c r="F24" s="50">
        <f t="shared" si="2"/>
        <v>8.9468720499999996</v>
      </c>
      <c r="G24" s="50">
        <f t="shared" si="2"/>
        <v>24.025096293333338</v>
      </c>
      <c r="H24" s="50">
        <f t="shared" si="2"/>
        <v>23.549999999999997</v>
      </c>
    </row>
    <row r="25" spans="2:8" x14ac:dyDescent="0.3">
      <c r="B25" s="35"/>
      <c r="C25" s="55"/>
      <c r="D25" s="37" t="s">
        <v>61</v>
      </c>
      <c r="E25" s="37" t="s">
        <v>51</v>
      </c>
      <c r="F25" s="50">
        <f t="shared" si="2"/>
        <v>8.3366464699999998</v>
      </c>
      <c r="G25" s="50">
        <f t="shared" si="2"/>
        <v>1.8095802999999999</v>
      </c>
      <c r="H25" s="50">
        <f t="shared" si="2"/>
        <v>19</v>
      </c>
    </row>
    <row r="26" spans="2:8" x14ac:dyDescent="0.3">
      <c r="B26" s="35"/>
      <c r="C26" s="55"/>
      <c r="D26" s="37" t="s">
        <v>62</v>
      </c>
      <c r="E26" s="37" t="s">
        <v>51</v>
      </c>
      <c r="F26" s="50">
        <f t="shared" si="2"/>
        <v>4.2267154900000001</v>
      </c>
      <c r="G26" s="50">
        <f t="shared" si="2"/>
        <v>-7.8174784399999995</v>
      </c>
      <c r="H26" s="50">
        <f t="shared" si="2"/>
        <v>-10</v>
      </c>
    </row>
    <row r="27" spans="2:8" x14ac:dyDescent="0.3">
      <c r="B27" s="35"/>
      <c r="C27" s="55"/>
      <c r="D27" s="37" t="s">
        <v>63</v>
      </c>
      <c r="E27" s="37" t="s">
        <v>51</v>
      </c>
      <c r="F27" s="50">
        <f t="shared" si="2"/>
        <v>70.945559770000003</v>
      </c>
      <c r="G27" s="50">
        <f t="shared" si="2"/>
        <v>88.408190325599989</v>
      </c>
      <c r="H27" s="50">
        <f t="shared" si="2"/>
        <v>30.936796529712982</v>
      </c>
    </row>
    <row r="28" spans="2:8" x14ac:dyDescent="0.3">
      <c r="B28" s="35"/>
      <c r="C28" s="55"/>
      <c r="D28" s="36" t="s">
        <v>80</v>
      </c>
      <c r="E28" s="36" t="s">
        <v>51</v>
      </c>
      <c r="F28" s="30">
        <f>SUM(F23:F27)</f>
        <v>122.79415636</v>
      </c>
      <c r="G28" s="30">
        <f t="shared" ref="G28:H28" si="3">SUM(G23:G27)</f>
        <v>126.37786751893333</v>
      </c>
      <c r="H28" s="30">
        <f t="shared" si="3"/>
        <v>98.090796529712975</v>
      </c>
    </row>
    <row r="29" spans="2:8" x14ac:dyDescent="0.3">
      <c r="B29" s="35"/>
      <c r="C29" s="55"/>
    </row>
    <row r="30" spans="2:8" x14ac:dyDescent="0.3">
      <c r="B30" s="35"/>
      <c r="C30" s="55"/>
      <c r="D30" s="36" t="s">
        <v>81</v>
      </c>
      <c r="E30" s="36" t="s">
        <v>51</v>
      </c>
      <c r="F30" s="30">
        <f>F21+F28</f>
        <v>240.82037176</v>
      </c>
      <c r="G30" s="30">
        <f>G21+G28</f>
        <v>251.40413957573583</v>
      </c>
      <c r="H30" s="30">
        <f>H21+H28</f>
        <v>235.57705830371296</v>
      </c>
    </row>
    <row r="31" spans="2:8" x14ac:dyDescent="0.3">
      <c r="B31" s="35"/>
      <c r="C31" s="55"/>
    </row>
    <row r="32" spans="2:8" x14ac:dyDescent="0.3">
      <c r="B32" s="58" t="s">
        <v>82</v>
      </c>
      <c r="C32" s="59"/>
      <c r="D32" s="60"/>
      <c r="E32" s="60"/>
      <c r="F32" s="60"/>
      <c r="G32" s="60"/>
      <c r="H32" s="60"/>
    </row>
    <row r="33" spans="2:8" x14ac:dyDescent="0.3">
      <c r="B33" s="35"/>
      <c r="C33" s="55"/>
    </row>
    <row r="34" spans="2:8" x14ac:dyDescent="0.3">
      <c r="B34" s="36" t="s">
        <v>83</v>
      </c>
      <c r="C34" s="36" t="s">
        <v>84</v>
      </c>
      <c r="D34" s="36" t="s">
        <v>85</v>
      </c>
    </row>
    <row r="35" spans="2:8" x14ac:dyDescent="0.3">
      <c r="B35" s="61" t="s">
        <v>59</v>
      </c>
      <c r="C35" s="61" t="s">
        <v>86</v>
      </c>
      <c r="D35" s="61" t="s">
        <v>87</v>
      </c>
      <c r="E35" s="37" t="s">
        <v>51</v>
      </c>
      <c r="F35" s="61">
        <v>2.6194313499999997</v>
      </c>
      <c r="G35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0.55185931999999993</v>
      </c>
      <c r="H35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5</v>
      </c>
    </row>
    <row r="36" spans="2:8" x14ac:dyDescent="0.3">
      <c r="B36" s="61" t="s">
        <v>59</v>
      </c>
      <c r="C36" s="61" t="s">
        <v>88</v>
      </c>
      <c r="D36" s="61" t="s">
        <v>89</v>
      </c>
      <c r="E36" s="37" t="s">
        <v>51</v>
      </c>
      <c r="F36" s="61">
        <v>5.6051092499999999</v>
      </c>
      <c r="G36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13.56519707</v>
      </c>
      <c r="H36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12.4</v>
      </c>
    </row>
    <row r="37" spans="2:8" x14ac:dyDescent="0.3">
      <c r="B37" s="61" t="s">
        <v>57</v>
      </c>
      <c r="C37" s="61" t="s">
        <v>90</v>
      </c>
      <c r="D37" s="61" t="s">
        <v>91</v>
      </c>
      <c r="E37" s="37" t="s">
        <v>51</v>
      </c>
      <c r="F37" s="61">
        <v>4.0137194100000002</v>
      </c>
      <c r="G37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15.1606811042725</v>
      </c>
      <c r="H37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21.712766673999997</v>
      </c>
    </row>
    <row r="38" spans="2:8" x14ac:dyDescent="0.3">
      <c r="B38" s="61" t="s">
        <v>60</v>
      </c>
      <c r="C38" s="61" t="s">
        <v>92</v>
      </c>
      <c r="D38" s="61" t="s">
        <v>93</v>
      </c>
      <c r="E38" s="37" t="s">
        <v>51</v>
      </c>
      <c r="F38" s="61">
        <v>1.3410951200000001</v>
      </c>
      <c r="G38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3.2923382999999999</v>
      </c>
      <c r="H38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3.9</v>
      </c>
    </row>
    <row r="39" spans="2:8" x14ac:dyDescent="0.3">
      <c r="B39" s="61" t="s">
        <v>60</v>
      </c>
      <c r="C39" s="61" t="s">
        <v>94</v>
      </c>
      <c r="D39" s="61" t="s">
        <v>95</v>
      </c>
      <c r="E39" s="37" t="s">
        <v>51</v>
      </c>
      <c r="F39" s="61">
        <v>0.53455989000000004</v>
      </c>
      <c r="G39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0.75000029000000001</v>
      </c>
      <c r="H39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0.75</v>
      </c>
    </row>
    <row r="40" spans="2:8" x14ac:dyDescent="0.3">
      <c r="B40" s="61" t="s">
        <v>59</v>
      </c>
      <c r="C40" s="61" t="s">
        <v>96</v>
      </c>
      <c r="D40" s="61" t="s">
        <v>97</v>
      </c>
      <c r="E40" s="37" t="s">
        <v>51</v>
      </c>
      <c r="F40" s="61">
        <v>2.7690339500000003</v>
      </c>
      <c r="G40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1.9602982500000001</v>
      </c>
      <c r="H40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0.3</v>
      </c>
    </row>
    <row r="41" spans="2:8" x14ac:dyDescent="0.3">
      <c r="B41" s="61" t="s">
        <v>56</v>
      </c>
      <c r="C41" s="61" t="s">
        <v>98</v>
      </c>
      <c r="D41" s="61" t="s">
        <v>99</v>
      </c>
      <c r="E41" s="37" t="s">
        <v>51</v>
      </c>
      <c r="F41" s="61">
        <v>8.8348732600000002</v>
      </c>
      <c r="G41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9.3797310300000021</v>
      </c>
      <c r="H41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11</v>
      </c>
    </row>
    <row r="42" spans="2:8" x14ac:dyDescent="0.3">
      <c r="B42" s="61" t="s">
        <v>56</v>
      </c>
      <c r="C42" s="61" t="s">
        <v>100</v>
      </c>
      <c r="D42" s="61" t="s">
        <v>101</v>
      </c>
      <c r="E42" s="37" t="s">
        <v>51</v>
      </c>
      <c r="F42" s="61">
        <v>0</v>
      </c>
      <c r="G42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1.5</v>
      </c>
      <c r="H42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1.65</v>
      </c>
    </row>
    <row r="43" spans="2:8" x14ac:dyDescent="0.3">
      <c r="B43" s="61" t="s">
        <v>52</v>
      </c>
      <c r="C43" s="61" t="s">
        <v>102</v>
      </c>
      <c r="D43" s="61" t="s">
        <v>52</v>
      </c>
      <c r="E43" s="37" t="s">
        <v>51</v>
      </c>
      <c r="F43" s="61">
        <v>6.7488494599999989</v>
      </c>
      <c r="G43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10.659518608522504</v>
      </c>
      <c r="H43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13.5</v>
      </c>
    </row>
    <row r="44" spans="2:8" x14ac:dyDescent="0.3">
      <c r="B44" s="61" t="s">
        <v>59</v>
      </c>
      <c r="C44" s="61" t="s">
        <v>103</v>
      </c>
      <c r="D44" s="61" t="s">
        <v>104</v>
      </c>
      <c r="E44" s="37" t="s">
        <v>51</v>
      </c>
      <c r="F44" s="61">
        <v>0</v>
      </c>
      <c r="G44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44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45" spans="2:8" x14ac:dyDescent="0.3">
      <c r="B45" s="61" t="s">
        <v>50</v>
      </c>
      <c r="C45" s="61" t="s">
        <v>331</v>
      </c>
      <c r="D45" s="61" t="s">
        <v>332</v>
      </c>
      <c r="E45" s="37" t="s">
        <v>51</v>
      </c>
      <c r="F45" s="61">
        <v>0</v>
      </c>
      <c r="G45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0.23450581999999998</v>
      </c>
      <c r="H45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46" spans="2:8" x14ac:dyDescent="0.3">
      <c r="B46" s="61" t="s">
        <v>50</v>
      </c>
      <c r="C46" s="61" t="s">
        <v>105</v>
      </c>
      <c r="D46" s="61" t="s">
        <v>106</v>
      </c>
      <c r="E46" s="37" t="s">
        <v>51</v>
      </c>
      <c r="F46" s="61">
        <v>7.4078544600000003</v>
      </c>
      <c r="G46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1.9654319999999774E-2</v>
      </c>
      <c r="H46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47" spans="2:8" x14ac:dyDescent="0.3">
      <c r="B47" s="61" t="s">
        <v>50</v>
      </c>
      <c r="C47" s="61" t="s">
        <v>107</v>
      </c>
      <c r="D47" s="61" t="s">
        <v>108</v>
      </c>
      <c r="E47" s="37" t="s">
        <v>51</v>
      </c>
      <c r="F47" s="61">
        <v>3.8832982</v>
      </c>
      <c r="G47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3.2731123299999996</v>
      </c>
      <c r="H47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48" spans="2:8" x14ac:dyDescent="0.3">
      <c r="B48" s="61" t="s">
        <v>50</v>
      </c>
      <c r="C48" s="61" t="s">
        <v>109</v>
      </c>
      <c r="D48" s="61" t="s">
        <v>110</v>
      </c>
      <c r="E48" s="37" t="s">
        <v>51</v>
      </c>
      <c r="F48" s="61">
        <v>14.89995585</v>
      </c>
      <c r="G48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9.7374903729749924</v>
      </c>
      <c r="H48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12.435</v>
      </c>
    </row>
    <row r="49" spans="2:8" x14ac:dyDescent="0.3">
      <c r="B49" s="61" t="s">
        <v>50</v>
      </c>
      <c r="C49" s="61" t="s">
        <v>111</v>
      </c>
      <c r="D49" s="61" t="s">
        <v>112</v>
      </c>
      <c r="E49" s="37" t="s">
        <v>51</v>
      </c>
      <c r="F49" s="61">
        <v>0.15327062999999999</v>
      </c>
      <c r="G49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0.68050245400000009</v>
      </c>
      <c r="H49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1.9</v>
      </c>
    </row>
    <row r="50" spans="2:8" x14ac:dyDescent="0.3">
      <c r="B50" s="61" t="s">
        <v>327</v>
      </c>
      <c r="C50" s="61" t="s">
        <v>113</v>
      </c>
      <c r="D50" s="61" t="s">
        <v>114</v>
      </c>
      <c r="E50" s="37" t="s">
        <v>51</v>
      </c>
      <c r="F50" s="61">
        <v>2.2254527</v>
      </c>
      <c r="G50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3.4597375999999995</v>
      </c>
      <c r="H50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1.32</v>
      </c>
    </row>
    <row r="51" spans="2:8" x14ac:dyDescent="0.3">
      <c r="B51" s="61" t="s">
        <v>327</v>
      </c>
      <c r="C51" s="61" t="s">
        <v>115</v>
      </c>
      <c r="D51" s="61" t="s">
        <v>116</v>
      </c>
      <c r="E51" s="37" t="s">
        <v>51</v>
      </c>
      <c r="F51" s="61">
        <v>0</v>
      </c>
      <c r="G51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2.5864531089999998</v>
      </c>
      <c r="H51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3.25</v>
      </c>
    </row>
    <row r="52" spans="2:8" x14ac:dyDescent="0.3">
      <c r="B52" s="61" t="s">
        <v>327</v>
      </c>
      <c r="C52" s="61" t="s">
        <v>117</v>
      </c>
      <c r="D52" s="61" t="s">
        <v>118</v>
      </c>
      <c r="E52" s="37" t="s">
        <v>51</v>
      </c>
      <c r="F52" s="61">
        <v>0</v>
      </c>
      <c r="G52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52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53" spans="2:8" x14ac:dyDescent="0.3">
      <c r="B53" s="61" t="s">
        <v>55</v>
      </c>
      <c r="C53" s="61" t="s">
        <v>119</v>
      </c>
      <c r="D53" s="61" t="s">
        <v>120</v>
      </c>
      <c r="E53" s="37" t="s">
        <v>51</v>
      </c>
      <c r="F53" s="61">
        <v>2.1637052699999999</v>
      </c>
      <c r="G53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1.9728180500000005</v>
      </c>
      <c r="H53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0.73</v>
      </c>
    </row>
    <row r="54" spans="2:8" x14ac:dyDescent="0.3">
      <c r="B54" s="61" t="s">
        <v>55</v>
      </c>
      <c r="C54" s="61" t="s">
        <v>121</v>
      </c>
      <c r="D54" s="61" t="s">
        <v>122</v>
      </c>
      <c r="E54" s="37" t="s">
        <v>51</v>
      </c>
      <c r="F54" s="61">
        <v>26.921976429999994</v>
      </c>
      <c r="G54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37.325897016837438</v>
      </c>
      <c r="H54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33.32</v>
      </c>
    </row>
    <row r="55" spans="2:8" x14ac:dyDescent="0.3">
      <c r="B55" s="61" t="s">
        <v>55</v>
      </c>
      <c r="C55" s="61" t="s">
        <v>123</v>
      </c>
      <c r="D55" s="61" t="s">
        <v>124</v>
      </c>
      <c r="E55" s="37" t="s">
        <v>51</v>
      </c>
      <c r="F55" s="61">
        <v>5.3377216600000006</v>
      </c>
      <c r="G55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2.0578799999999538E-3</v>
      </c>
      <c r="H55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56" spans="2:8" x14ac:dyDescent="0.3">
      <c r="B56" s="61" t="s">
        <v>55</v>
      </c>
      <c r="C56" s="61" t="s">
        <v>125</v>
      </c>
      <c r="D56" s="61" t="s">
        <v>126</v>
      </c>
      <c r="E56" s="37" t="s">
        <v>51</v>
      </c>
      <c r="F56" s="61">
        <v>0</v>
      </c>
      <c r="G56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56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5</v>
      </c>
    </row>
    <row r="57" spans="2:8" x14ac:dyDescent="0.3">
      <c r="B57" s="61" t="s">
        <v>55</v>
      </c>
      <c r="C57" s="61" t="s">
        <v>127</v>
      </c>
      <c r="D57" s="61" t="s">
        <v>128</v>
      </c>
      <c r="E57" s="37" t="s">
        <v>51</v>
      </c>
      <c r="F57" s="61">
        <v>9.9794311199999992</v>
      </c>
      <c r="G57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7.4979999500000032</v>
      </c>
      <c r="H57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8.1199999999999992</v>
      </c>
    </row>
    <row r="58" spans="2:8" x14ac:dyDescent="0.3">
      <c r="B58" s="61" t="s">
        <v>55</v>
      </c>
      <c r="C58" s="61" t="s">
        <v>129</v>
      </c>
      <c r="D58" s="61" t="s">
        <v>130</v>
      </c>
      <c r="E58" s="37" t="s">
        <v>51</v>
      </c>
      <c r="F58" s="61">
        <v>4.5488848900000001</v>
      </c>
      <c r="G58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6.6765332797950405</v>
      </c>
      <c r="H58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11.5744951</v>
      </c>
    </row>
    <row r="59" spans="2:8" x14ac:dyDescent="0.3">
      <c r="B59" s="61" t="s">
        <v>55</v>
      </c>
      <c r="C59" s="61" t="s">
        <v>131</v>
      </c>
      <c r="D59" s="61" t="s">
        <v>132</v>
      </c>
      <c r="E59" s="37" t="s">
        <v>51</v>
      </c>
      <c r="F59" s="61">
        <v>4.8483468400000005</v>
      </c>
      <c r="G59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7.5321562053999989</v>
      </c>
      <c r="H59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3.036</v>
      </c>
    </row>
    <row r="60" spans="2:8" x14ac:dyDescent="0.3">
      <c r="B60" s="61" t="s">
        <v>55</v>
      </c>
      <c r="C60" s="61" t="s">
        <v>133</v>
      </c>
      <c r="D60" s="61" t="s">
        <v>134</v>
      </c>
      <c r="E60" s="37" t="s">
        <v>51</v>
      </c>
      <c r="F60" s="61">
        <v>0</v>
      </c>
      <c r="G60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9.8252569999999997E-2</v>
      </c>
      <c r="H60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3</v>
      </c>
    </row>
    <row r="61" spans="2:8" x14ac:dyDescent="0.3">
      <c r="B61" s="61" t="s">
        <v>55</v>
      </c>
      <c r="C61" s="61" t="s">
        <v>135</v>
      </c>
      <c r="D61" s="61" t="s">
        <v>136</v>
      </c>
      <c r="E61" s="37" t="s">
        <v>51</v>
      </c>
      <c r="F61" s="61">
        <v>12.574711610000001</v>
      </c>
      <c r="G61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3.2923619859999995</v>
      </c>
      <c r="H61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1.675</v>
      </c>
    </row>
    <row r="62" spans="2:8" x14ac:dyDescent="0.3">
      <c r="B62" s="61" t="s">
        <v>55</v>
      </c>
      <c r="C62" s="61" t="s">
        <v>137</v>
      </c>
      <c r="D62" s="61" t="s">
        <v>138</v>
      </c>
      <c r="E62" s="37" t="s">
        <v>51</v>
      </c>
      <c r="F62" s="61">
        <v>0</v>
      </c>
      <c r="G62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1.17</v>
      </c>
      <c r="H62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2.1</v>
      </c>
    </row>
    <row r="63" spans="2:8" x14ac:dyDescent="0.3">
      <c r="B63" s="61" t="s">
        <v>55</v>
      </c>
      <c r="C63" s="61" t="s">
        <v>139</v>
      </c>
      <c r="D63" s="61" t="s">
        <v>140</v>
      </c>
      <c r="E63" s="37" t="s">
        <v>51</v>
      </c>
      <c r="F63" s="61">
        <v>0</v>
      </c>
      <c r="G63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2.7</v>
      </c>
      <c r="H63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2.1629999999999998</v>
      </c>
    </row>
    <row r="64" spans="2:8" x14ac:dyDescent="0.3">
      <c r="B64" s="61" t="s">
        <v>59</v>
      </c>
      <c r="C64" s="61" t="s">
        <v>141</v>
      </c>
      <c r="D64" s="61" t="s">
        <v>142</v>
      </c>
      <c r="E64" s="37" t="s">
        <v>51</v>
      </c>
      <c r="F64" s="61">
        <v>0</v>
      </c>
      <c r="G64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0.47435021999999999</v>
      </c>
      <c r="H64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65" spans="2:8" x14ac:dyDescent="0.3">
      <c r="B65" s="61" t="s">
        <v>59</v>
      </c>
      <c r="C65" s="61" t="s">
        <v>143</v>
      </c>
      <c r="D65" s="61" t="s">
        <v>144</v>
      </c>
      <c r="E65" s="37" t="s">
        <v>51</v>
      </c>
      <c r="F65" s="61">
        <v>4.5350460899999998</v>
      </c>
      <c r="G65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7.0004750000000032E-2</v>
      </c>
      <c r="H65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9</v>
      </c>
    </row>
    <row r="66" spans="2:8" x14ac:dyDescent="0.3">
      <c r="B66" s="61" t="s">
        <v>59</v>
      </c>
      <c r="C66" s="61" t="s">
        <v>145</v>
      </c>
      <c r="D66" s="61" t="s">
        <v>146</v>
      </c>
      <c r="E66" s="37" t="s">
        <v>51</v>
      </c>
      <c r="F66" s="61">
        <v>2.3740492599999996</v>
      </c>
      <c r="G66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3.1539976600000004</v>
      </c>
      <c r="H66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2</v>
      </c>
    </row>
    <row r="67" spans="2:8" x14ac:dyDescent="0.3">
      <c r="B67" s="61" t="s">
        <v>59</v>
      </c>
      <c r="C67" s="61" t="s">
        <v>147</v>
      </c>
      <c r="D67" s="61" t="s">
        <v>148</v>
      </c>
      <c r="E67" s="37" t="s">
        <v>51</v>
      </c>
      <c r="F67" s="61">
        <v>0</v>
      </c>
      <c r="G67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67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3</v>
      </c>
    </row>
    <row r="68" spans="2:8" x14ac:dyDescent="0.3">
      <c r="B68" s="61" t="s">
        <v>59</v>
      </c>
      <c r="C68" s="61" t="s">
        <v>149</v>
      </c>
      <c r="D68" s="61" t="s">
        <v>150</v>
      </c>
      <c r="E68" s="37" t="s">
        <v>51</v>
      </c>
      <c r="F68" s="61">
        <v>6.3234365999999991</v>
      </c>
      <c r="G68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68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2.9039999999999999</v>
      </c>
    </row>
    <row r="69" spans="2:8" x14ac:dyDescent="0.3">
      <c r="B69" s="61" t="s">
        <v>59</v>
      </c>
      <c r="C69" s="61" t="s">
        <v>333</v>
      </c>
      <c r="D69" s="61" t="s">
        <v>334</v>
      </c>
      <c r="E69" s="37" t="s">
        <v>51</v>
      </c>
      <c r="F69" s="61">
        <v>0</v>
      </c>
      <c r="G69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0.17677176999999991</v>
      </c>
      <c r="H69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70" spans="2:8" x14ac:dyDescent="0.3">
      <c r="B70" s="61" t="s">
        <v>61</v>
      </c>
      <c r="C70" s="61"/>
      <c r="D70" s="61" t="s">
        <v>61</v>
      </c>
      <c r="E70" s="37" t="s">
        <v>51</v>
      </c>
      <c r="F70" s="61">
        <v>8.3366464699999998</v>
      </c>
      <c r="G70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1.8095802999999999</v>
      </c>
      <c r="H70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19</v>
      </c>
    </row>
    <row r="71" spans="2:8" x14ac:dyDescent="0.3">
      <c r="B71" s="61" t="s">
        <v>59</v>
      </c>
      <c r="C71" s="61" t="s">
        <v>151</v>
      </c>
      <c r="D71" s="61" t="s">
        <v>152</v>
      </c>
      <c r="E71" s="37" t="s">
        <v>51</v>
      </c>
      <c r="F71" s="61">
        <v>6.1122560800000008</v>
      </c>
      <c r="G71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71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72" spans="2:8" x14ac:dyDescent="0.3">
      <c r="B72" s="61" t="s">
        <v>60</v>
      </c>
      <c r="C72" s="61" t="s">
        <v>153</v>
      </c>
      <c r="D72" s="61" t="s">
        <v>154</v>
      </c>
      <c r="E72" s="37" t="s">
        <v>51</v>
      </c>
      <c r="F72" s="62">
        <v>7.0712170399999996</v>
      </c>
      <c r="G72" s="62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19.982757703333338</v>
      </c>
      <c r="H72" s="62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18.899999999999999</v>
      </c>
    </row>
    <row r="73" spans="2:8" x14ac:dyDescent="0.3">
      <c r="B73" s="61" t="s">
        <v>63</v>
      </c>
      <c r="C73" s="61" t="s">
        <v>155</v>
      </c>
      <c r="D73" s="61" t="s">
        <v>156</v>
      </c>
      <c r="E73" s="37" t="s">
        <v>51</v>
      </c>
      <c r="F73" s="61">
        <v>64.36612808000001</v>
      </c>
      <c r="G73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32.97342127000001</v>
      </c>
      <c r="H73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74" spans="2:8" x14ac:dyDescent="0.3">
      <c r="B74" s="61" t="s">
        <v>63</v>
      </c>
      <c r="C74" s="61"/>
      <c r="D74" s="61" t="s">
        <v>298</v>
      </c>
      <c r="E74" s="37" t="s">
        <v>51</v>
      </c>
      <c r="F74" s="61">
        <v>3.7049715999999995</v>
      </c>
      <c r="G74" s="61">
        <f>'4.5 Transformation'!G31</f>
        <v>32.983619214000001</v>
      </c>
      <c r="H74" s="61">
        <f>'4.5 Transformation'!H31</f>
        <v>24.936796529712982</v>
      </c>
    </row>
    <row r="75" spans="2:8" x14ac:dyDescent="0.3">
      <c r="B75" s="61" t="s">
        <v>63</v>
      </c>
      <c r="C75" s="61" t="s">
        <v>157</v>
      </c>
      <c r="D75" s="61" t="s">
        <v>158</v>
      </c>
      <c r="E75" s="37" t="s">
        <v>51</v>
      </c>
      <c r="F75" s="61">
        <v>2.6454651300000003</v>
      </c>
      <c r="G75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22.451149841599982</v>
      </c>
      <c r="H75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6</v>
      </c>
    </row>
    <row r="76" spans="2:8" x14ac:dyDescent="0.3">
      <c r="B76" s="61" t="s">
        <v>63</v>
      </c>
      <c r="C76" s="61" t="s">
        <v>159</v>
      </c>
      <c r="D76" s="61" t="s">
        <v>160</v>
      </c>
      <c r="E76" s="37" t="s">
        <v>51</v>
      </c>
      <c r="F76" s="61">
        <v>0.22899496000000003</v>
      </c>
      <c r="G76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76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77" spans="2:8" x14ac:dyDescent="0.3">
      <c r="B77" s="61" t="s">
        <v>59</v>
      </c>
      <c r="C77" s="61" t="s">
        <v>308</v>
      </c>
      <c r="D77" s="61" t="s">
        <v>161</v>
      </c>
      <c r="E77" s="37" t="s">
        <v>51</v>
      </c>
      <c r="F77" s="61">
        <v>0</v>
      </c>
      <c r="G77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77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78" spans="2:8" x14ac:dyDescent="0.3">
      <c r="B78" s="61" t="s">
        <v>62</v>
      </c>
      <c r="C78" s="61"/>
      <c r="D78" s="61" t="s">
        <v>309</v>
      </c>
      <c r="E78" s="37" t="s">
        <v>51</v>
      </c>
      <c r="F78" s="62">
        <v>0</v>
      </c>
      <c r="G78" s="62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78" s="62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79" spans="2:8" x14ac:dyDescent="0.3">
      <c r="B79" s="61" t="s">
        <v>55</v>
      </c>
      <c r="C79" s="61"/>
      <c r="D79" s="61" t="s">
        <v>322</v>
      </c>
      <c r="E79" s="37" t="s">
        <v>51</v>
      </c>
      <c r="F79" s="61">
        <v>3.48416361</v>
      </c>
      <c r="G79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6.6808370000000228E-2</v>
      </c>
      <c r="H79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0" spans="2:8" x14ac:dyDescent="0.3">
      <c r="B80" s="61" t="s">
        <v>62</v>
      </c>
      <c r="C80" s="61"/>
      <c r="D80" s="61" t="s">
        <v>315</v>
      </c>
      <c r="E80" s="37" t="s">
        <v>51</v>
      </c>
      <c r="F80" s="61">
        <v>0</v>
      </c>
      <c r="G80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-10</v>
      </c>
      <c r="H80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-10</v>
      </c>
    </row>
    <row r="81" spans="2:8" x14ac:dyDescent="0.3">
      <c r="B81" s="61" t="s">
        <v>62</v>
      </c>
      <c r="C81" s="61"/>
      <c r="D81" s="61" t="s">
        <v>335</v>
      </c>
      <c r="E81" s="37" t="s">
        <v>51</v>
      </c>
      <c r="F81" s="61">
        <v>4.2267154900000001</v>
      </c>
      <c r="G81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2.1825215600000005</v>
      </c>
      <c r="H81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2" spans="2:8" x14ac:dyDescent="0.3">
      <c r="B82" s="61"/>
      <c r="C82" s="61"/>
      <c r="D82" s="61"/>
      <c r="E82" s="37" t="s">
        <v>51</v>
      </c>
      <c r="F82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2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2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3" spans="2:8" x14ac:dyDescent="0.3">
      <c r="B83" s="61"/>
      <c r="C83" s="61"/>
      <c r="D83" s="61"/>
      <c r="E83" s="37" t="s">
        <v>51</v>
      </c>
      <c r="F83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3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3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4" spans="2:8" x14ac:dyDescent="0.3">
      <c r="B84" s="61"/>
      <c r="C84" s="61"/>
      <c r="D84" s="61"/>
      <c r="E84" s="37" t="s">
        <v>51</v>
      </c>
      <c r="F84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4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4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5" spans="2:8" x14ac:dyDescent="0.3">
      <c r="B85" s="61"/>
      <c r="C85" s="61"/>
      <c r="D85" s="61"/>
      <c r="E85" s="37" t="s">
        <v>51</v>
      </c>
      <c r="F85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5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5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6" spans="2:8" x14ac:dyDescent="0.3">
      <c r="B86" s="61"/>
      <c r="C86" s="61"/>
      <c r="D86" s="61"/>
      <c r="E86" s="37" t="s">
        <v>51</v>
      </c>
      <c r="F86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6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6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7" spans="2:8" x14ac:dyDescent="0.3">
      <c r="B87" s="61"/>
      <c r="C87" s="61"/>
      <c r="D87" s="61"/>
      <c r="E87" s="37" t="s">
        <v>51</v>
      </c>
      <c r="F87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7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7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8" spans="2:8" x14ac:dyDescent="0.3">
      <c r="B88" s="61"/>
      <c r="C88" s="61"/>
      <c r="D88" s="61"/>
      <c r="E88" s="37" t="s">
        <v>51</v>
      </c>
      <c r="F88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8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8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89" spans="2:8" x14ac:dyDescent="0.3">
      <c r="B89" s="61"/>
      <c r="C89" s="61"/>
      <c r="D89" s="61"/>
      <c r="E89" s="37" t="s">
        <v>51</v>
      </c>
      <c r="F89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89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89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0" spans="2:8" x14ac:dyDescent="0.3">
      <c r="B90" s="61"/>
      <c r="C90" s="61"/>
      <c r="D90" s="61"/>
      <c r="E90" s="37" t="s">
        <v>51</v>
      </c>
      <c r="F90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0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0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1" spans="2:8" x14ac:dyDescent="0.3">
      <c r="B91" s="61"/>
      <c r="C91" s="61"/>
      <c r="D91" s="61"/>
      <c r="E91" s="37" t="s">
        <v>51</v>
      </c>
      <c r="F91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1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1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2" spans="2:8" x14ac:dyDescent="0.3">
      <c r="B92" s="61"/>
      <c r="C92" s="61"/>
      <c r="D92" s="61"/>
      <c r="E92" s="37" t="s">
        <v>51</v>
      </c>
      <c r="F92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2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2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3" spans="2:8" x14ac:dyDescent="0.3">
      <c r="B93" s="61"/>
      <c r="C93" s="61"/>
      <c r="D93" s="61"/>
      <c r="E93" s="37" t="s">
        <v>51</v>
      </c>
      <c r="F93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3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3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4" spans="2:8" x14ac:dyDescent="0.3">
      <c r="B94" s="61"/>
      <c r="C94" s="61"/>
      <c r="D94" s="61"/>
      <c r="E94" s="37" t="s">
        <v>51</v>
      </c>
      <c r="F94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4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4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5" spans="2:8" x14ac:dyDescent="0.3">
      <c r="B95" s="61"/>
      <c r="C95" s="61"/>
      <c r="D95" s="61"/>
      <c r="E95" s="37" t="s">
        <v>51</v>
      </c>
      <c r="F95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5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5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6" spans="2:8" x14ac:dyDescent="0.3">
      <c r="B96" s="61"/>
      <c r="C96" s="61"/>
      <c r="D96" s="61"/>
      <c r="E96" s="37" t="s">
        <v>51</v>
      </c>
      <c r="F96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6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6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7" spans="2:8" x14ac:dyDescent="0.3">
      <c r="B97" s="61"/>
      <c r="C97" s="61"/>
      <c r="D97" s="61"/>
      <c r="E97" s="37" t="s">
        <v>51</v>
      </c>
      <c r="F97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7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7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8" spans="2:8" x14ac:dyDescent="0.3">
      <c r="B98" s="61"/>
      <c r="C98" s="61"/>
      <c r="D98" s="61"/>
      <c r="E98" s="37" t="s">
        <v>51</v>
      </c>
      <c r="F98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8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8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99" spans="2:8" x14ac:dyDescent="0.3">
      <c r="B99" s="61"/>
      <c r="C99" s="61"/>
      <c r="D99" s="61"/>
      <c r="E99" s="37" t="s">
        <v>51</v>
      </c>
      <c r="F99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99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99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100" spans="2:8" x14ac:dyDescent="0.3">
      <c r="B100" s="61"/>
      <c r="C100" s="61"/>
      <c r="D100" s="61"/>
      <c r="E100" s="37" t="s">
        <v>51</v>
      </c>
      <c r="F100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100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100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101" spans="2:8" x14ac:dyDescent="0.3">
      <c r="B101" s="61"/>
      <c r="C101" s="61"/>
      <c r="D101" s="61"/>
      <c r="E101" s="37" t="s">
        <v>51</v>
      </c>
      <c r="F101" s="61">
        <f>IFERROR(VLOOKUP(D:D,'3.1 Energy Markets'!D:H,3,FALSE),0)+IFERROR(VLOOKUP(D:D,'3.2 Strategic Energy Planning'!D:H,3,FALSE),0)+IFERROR(VLOOKUP(D:D,'3.3 Energy Insights'!D:H,3,FALSE),0)+IFERROR(VLOOKUP(D:D,'3.4 Security of Supply'!D:H,3,FALSE),0)+IFERROR(VLOOKUP(D:D,'3.5 Whole Energy System Resilie'!D:H,3,FALSE),0)+IFERROR(VLOOKUP(D:D,'3.6 System Operations'!D:H,3,FALSE),0)+IFERROR(VLOOKUP(D:D,'3.7 Network Operability'!D:H,3,FALSE),0)+IFERROR(VLOOKUP(D:D,'3.8 Facilitating Sector'!D:H,3,FALSE),0)+IFERROR(VLOOKUP(D:D,'4.1 Role Delivery Support'!D:H,3,FALSE),0)+IFERROR(VLOOKUP(D:D,'4.2 Corporate Functions'!D:H,3,FALSE),0)+IFERROR(VLOOKUP(D:D,'4.3 Cyber &amp; Physical Security'!D:H,3,FALSE),0)+IFERROR(VLOOKUP(D:D,'4.4 Digital &amp; Technology Suppor'!D:H,3,FALSE),0)+IFERROR(VLOOKUP(D:D,'4.5 Transformation'!D:H,3,FALSE),0)</f>
        <v>0</v>
      </c>
      <c r="G101" s="61">
        <f>IFERROR(VLOOKUP(D:D,'3.1 Energy Markets'!D:H,4,FALSE),0)+IFERROR(VLOOKUP(D:D,'3.2 Strategic Energy Planning'!D:H,4,FALSE),0)+IFERROR(VLOOKUP(D:D,'3.3 Energy Insights'!D:H,4,FALSE),0)+IFERROR(VLOOKUP(D:D,'3.4 Security of Supply'!D:H,4,FALSE),0)+IFERROR(VLOOKUP(D:D,'3.5 Whole Energy System Resilie'!D:H,4,FALSE),0)+IFERROR(VLOOKUP(D:D,'3.6 System Operations'!D:H,4,FALSE),0)+IFERROR(VLOOKUP(D:D,'3.7 Network Operability'!D:H,4,FALSE),0)+IFERROR(VLOOKUP(D:D,'3.8 Facilitating Sector'!D:H,4,FALSE),0)+IFERROR(VLOOKUP(D:D,'4.1 Role Delivery Support'!D:H,4,FALSE),0)+IFERROR(VLOOKUP(D:D,'4.2 Corporate Functions'!D:H,4,FALSE),0)+IFERROR(VLOOKUP(D:D,'4.3 Cyber &amp; Physical Security'!D:H,4,FALSE),0)+IFERROR(VLOOKUP(D:D,'4.4 Digital &amp; Technology Suppor'!D:H,4,FALSE),0)+IFERROR(VLOOKUP(D:D,'4.5 Transformation'!D:H,4,FALSE),0)</f>
        <v>0</v>
      </c>
      <c r="H101" s="61">
        <f>IFERROR(VLOOKUP(D:D,'3.1 Energy Markets'!D:H,5,FALSE),0)+IFERROR(VLOOKUP(D:D,'3.2 Strategic Energy Planning'!D:H,5,FALSE),0)+IFERROR(VLOOKUP(D:D,'3.3 Energy Insights'!D:H,5,FALSE),0)+IFERROR(VLOOKUP(D:D,'3.4 Security of Supply'!D:H,5,FALSE),0)+IFERROR(VLOOKUP(D:D,'3.5 Whole Energy System Resilie'!D:H,5,FALSE),0)+IFERROR(VLOOKUP(D:D,'3.6 System Operations'!D:H,5,FALSE),0)+IFERROR(VLOOKUP(D:D,'3.7 Network Operability'!D:H,5,FALSE),0)+IFERROR(VLOOKUP(D:D,'3.8 Facilitating Sector'!D:H,5,FALSE),0)+IFERROR(VLOOKUP(D:D,'4.1 Role Delivery Support'!D:H,5,FALSE),0)+IFERROR(VLOOKUP(D:D,'4.2 Corporate Functions'!D:H,5,FALSE),0)+IFERROR(VLOOKUP(D:D,'4.3 Cyber &amp; Physical Security'!D:H,5,FALSE),0)+IFERROR(VLOOKUP(D:D,'4.4 Digital &amp; Technology Suppor'!D:H,5,FALSE),0)+IFERROR(VLOOKUP(D:D,'4.5 Transformation'!D:H,5,FALSE),0)</f>
        <v>0</v>
      </c>
    </row>
    <row r="102" spans="2:8" x14ac:dyDescent="0.3">
      <c r="B102" s="35"/>
      <c r="C102" s="54"/>
      <c r="D102" s="36" t="s">
        <v>162</v>
      </c>
      <c r="E102" s="36" t="s">
        <v>51</v>
      </c>
      <c r="F102" s="30">
        <f>SUM(F35:F101)</f>
        <v>240.82037176</v>
      </c>
      <c r="G102" s="30">
        <f>SUM(G35:G101)</f>
        <v>251.40413957573577</v>
      </c>
      <c r="H102" s="30">
        <f>SUM(H35:H101)</f>
        <v>235.57705830371302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F3CE-D6F4-46E4-9776-3FF3CEFAF3AC}">
  <sheetPr>
    <tabColor theme="8" tint="0.39997558519241921"/>
  </sheetPr>
  <dimension ref="A1:L48"/>
  <sheetViews>
    <sheetView topLeftCell="B1" workbookViewId="0">
      <selection activeCell="G23" sqref="G23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Contents!D16</f>
        <v>3.1 Energy Markets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163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C13" s="37"/>
      <c r="D13" s="37" t="s">
        <v>165</v>
      </c>
      <c r="E13" s="37" t="s">
        <v>51</v>
      </c>
      <c r="F13" s="61">
        <f>'[1]3.1 Energy Markets'!F13</f>
        <v>4.7937148093894253</v>
      </c>
      <c r="G13" s="61">
        <f>SUMIF('[2]RtB &amp; FTE'!$D:$D,$D13,'[2]RtB &amp; FTE'!$E:$E)/10^6</f>
        <v>5.7551907281394286</v>
      </c>
      <c r="H13" s="61">
        <f>SUMIF('[2]RtB &amp; FTE'!$D:$D,$D13,'[2]RtB &amp; FTE'!$G:$G)/10^6</f>
        <v>6.6175845608988837</v>
      </c>
      <c r="J13" s="52"/>
    </row>
    <row r="14" spans="1:10" x14ac:dyDescent="0.3">
      <c r="C14" s="37"/>
      <c r="D14" s="37" t="s">
        <v>166</v>
      </c>
      <c r="E14" s="37" t="s">
        <v>51</v>
      </c>
      <c r="F14" s="61">
        <f>'[1]3.1 Energy Markets'!F14</f>
        <v>4.0137950437664065</v>
      </c>
      <c r="G14" s="61">
        <f>SUMIF('[2]RtB &amp; FTE'!$D:$D,$D14,'[2]RtB &amp; FTE'!$E:$E)/10^6</f>
        <v>4.7683598607585935</v>
      </c>
      <c r="H14" s="61">
        <f>SUMIF('[2]RtB &amp; FTE'!$D:$D,$D14,'[2]RtB &amp; FTE'!$G:$G)/10^6</f>
        <v>4.719061533884136</v>
      </c>
    </row>
    <row r="15" spans="1:10" x14ac:dyDescent="0.3">
      <c r="C15" s="37"/>
      <c r="D15" s="37" t="s">
        <v>167</v>
      </c>
      <c r="E15" s="37" t="s">
        <v>51</v>
      </c>
      <c r="F15" s="61">
        <f>'[1]3.1 Energy Markets'!F15</f>
        <v>4.1938501274889317</v>
      </c>
      <c r="G15" s="61">
        <f>SUMIF('[2]RtB &amp; FTE'!$D:$D,$D15,'[2]RtB &amp; FTE'!$E:$E)/10^6</f>
        <v>6.8192064930237875</v>
      </c>
      <c r="H15" s="61">
        <f>SUMIF('[2]RtB &amp; FTE'!$D:$D,$D15,'[2]RtB &amp; FTE'!$G:$G)/10^6</f>
        <v>5.6384266633422992</v>
      </c>
    </row>
    <row r="16" spans="1:10" x14ac:dyDescent="0.3">
      <c r="C16" s="37"/>
      <c r="D16" s="37" t="s">
        <v>168</v>
      </c>
      <c r="E16" s="37" t="s">
        <v>51</v>
      </c>
      <c r="F16" s="61">
        <f>'[1]3.1 Energy Markets'!F16</f>
        <v>7.0296370473104766</v>
      </c>
      <c r="G16" s="61">
        <f>SUMIF('[2]RtB &amp; FTE'!$D:$D,$D16,'[2]RtB &amp; FTE'!$E:$E)/10^6</f>
        <v>8.7134813884333884</v>
      </c>
      <c r="H16" s="61">
        <f>SUMIF('[2]RtB &amp; FTE'!$D:$D,$D16,'[2]RtB &amp; FTE'!$G:$G)/10^6</f>
        <v>9.1040636997059838</v>
      </c>
    </row>
    <row r="17" spans="2:10" x14ac:dyDescent="0.3">
      <c r="C17" s="37"/>
      <c r="D17" s="37" t="s">
        <v>169</v>
      </c>
      <c r="E17" s="37" t="s">
        <v>51</v>
      </c>
      <c r="F17" s="61">
        <f>'[1]3.1 Energy Markets'!F17</f>
        <v>0.89285585875918982</v>
      </c>
      <c r="G17" s="61">
        <f>SUMIF('[2]RtB &amp; FTE'!$D:$D,$D17,'[2]RtB &amp; FTE'!$E:$E)/10^6</f>
        <v>0.86494629156593761</v>
      </c>
      <c r="H17" s="61">
        <f>SUMIF('[2]RtB &amp; FTE'!$D:$D,$D17,'[2]RtB &amp; FTE'!$G:$G)/10^6</f>
        <v>0.99609214684787495</v>
      </c>
    </row>
    <row r="18" spans="2:10" x14ac:dyDescent="0.3">
      <c r="C18" s="37"/>
      <c r="D18" s="37" t="s">
        <v>170</v>
      </c>
      <c r="E18" s="37" t="s">
        <v>51</v>
      </c>
      <c r="F18" s="61">
        <f>'[1]3.1 Energy Markets'!F18</f>
        <v>0.76898263875918971</v>
      </c>
      <c r="G18" s="61">
        <f>SUMIF('[2]RtB &amp; FTE'!$D:$D,$D18,'[2]RtB &amp; FTE'!$E:$E)/10^6</f>
        <v>2.4232191115653023</v>
      </c>
      <c r="H18" s="61">
        <f>SUMIF('[2]RtB &amp; FTE'!$D:$D,$D18,'[2]RtB &amp; FTE'!$G:$G)/10^6</f>
        <v>-0.5772345733161649</v>
      </c>
    </row>
    <row r="19" spans="2:10" x14ac:dyDescent="0.3">
      <c r="D19" s="36" t="s">
        <v>171</v>
      </c>
      <c r="E19" s="36" t="s">
        <v>51</v>
      </c>
      <c r="F19" s="30">
        <f>SUM(F13:F18)</f>
        <v>21.692835525473622</v>
      </c>
      <c r="G19" s="30">
        <f t="shared" ref="G19:H19" si="0">SUM(G13:G18)</f>
        <v>29.344403873486439</v>
      </c>
      <c r="H19" s="30">
        <f t="shared" si="0"/>
        <v>26.497994031363014</v>
      </c>
    </row>
    <row r="20" spans="2:10" x14ac:dyDescent="0.3">
      <c r="F20" s="51"/>
      <c r="G20" s="51"/>
      <c r="H20" s="51"/>
    </row>
    <row r="21" spans="2:10" x14ac:dyDescent="0.3">
      <c r="B21" s="56" t="s">
        <v>172</v>
      </c>
      <c r="C21" s="57"/>
      <c r="D21" s="56"/>
      <c r="E21" s="56"/>
      <c r="F21" s="63"/>
      <c r="G21" s="63"/>
      <c r="H21" s="63"/>
    </row>
    <row r="22" spans="2:10" x14ac:dyDescent="0.3">
      <c r="F22" s="51"/>
      <c r="G22" s="51"/>
      <c r="H22" s="51"/>
    </row>
    <row r="23" spans="2:10" x14ac:dyDescent="0.3">
      <c r="C23" s="37"/>
      <c r="D23" s="37" t="s">
        <v>165</v>
      </c>
      <c r="E23" s="37" t="s">
        <v>73</v>
      </c>
      <c r="F23" s="61">
        <f>'[1]3.1 Energy Markets'!F23</f>
        <v>53.181000000000004</v>
      </c>
      <c r="G23" s="61">
        <f>SUMIF('[2]RtB &amp; FTE'!$D:$D,$D23,'[2]RtB &amp; FTE'!$F:$F)</f>
        <v>63.20844000000001</v>
      </c>
      <c r="H23" s="61">
        <f>SUMIF('[2]RtB &amp; FTE'!$D:$D,$D23,'[2]RtB &amp; FTE'!$H:$H)</f>
        <v>61.208440000000003</v>
      </c>
      <c r="J23" s="52"/>
    </row>
    <row r="24" spans="2:10" x14ac:dyDescent="0.3">
      <c r="C24" s="37"/>
      <c r="D24" s="37" t="s">
        <v>166</v>
      </c>
      <c r="E24" s="37" t="s">
        <v>73</v>
      </c>
      <c r="F24" s="61">
        <f>'[1]3.1 Energy Markets'!F24</f>
        <v>45.016199999999998</v>
      </c>
      <c r="G24" s="61">
        <f>SUMIF('[2]RtB &amp; FTE'!$D:$D,$D24,'[2]RtB &amp; FTE'!$F:$F)</f>
        <v>49.232840000000003</v>
      </c>
      <c r="H24" s="61">
        <f>SUMIF('[2]RtB &amp; FTE'!$D:$D,$D24,'[2]RtB &amp; FTE'!$H:$H)</f>
        <v>49.232840000000003</v>
      </c>
    </row>
    <row r="25" spans="2:10" x14ac:dyDescent="0.3">
      <c r="C25" s="37"/>
      <c r="D25" s="37" t="s">
        <v>167</v>
      </c>
      <c r="E25" s="37" t="s">
        <v>73</v>
      </c>
      <c r="F25" s="61">
        <f>'[1]3.1 Energy Markets'!F25</f>
        <v>46.4621</v>
      </c>
      <c r="G25" s="61">
        <f>SUMIF('[2]RtB &amp; FTE'!$D:$D,$D25,'[2]RtB &amp; FTE'!$F:$F)</f>
        <v>50.389539999999997</v>
      </c>
      <c r="H25" s="61">
        <f>SUMIF('[2]RtB &amp; FTE'!$D:$D,$D25,'[2]RtB &amp; FTE'!$H:$H)</f>
        <v>50.389539999999997</v>
      </c>
    </row>
    <row r="26" spans="2:10" x14ac:dyDescent="0.3">
      <c r="C26" s="37"/>
      <c r="D26" s="37" t="s">
        <v>168</v>
      </c>
      <c r="E26" s="37" t="s">
        <v>73</v>
      </c>
      <c r="F26" s="61">
        <f>'[1]3.1 Energy Markets'!F26</f>
        <v>82.824399999999997</v>
      </c>
      <c r="G26" s="61">
        <f>SUMIF('[2]RtB &amp; FTE'!$D:$D,$D26,'[2]RtB &amp; FTE'!$F:$F)</f>
        <v>84.879279999999994</v>
      </c>
      <c r="H26" s="61">
        <f>SUMIF('[2]RtB &amp; FTE'!$D:$D,$D26,'[2]RtB &amp; FTE'!$H:$H)</f>
        <v>84.879279999999994</v>
      </c>
    </row>
    <row r="27" spans="2:10" x14ac:dyDescent="0.3">
      <c r="C27" s="37"/>
      <c r="D27" s="37" t="s">
        <v>169</v>
      </c>
      <c r="E27" s="37" t="s">
        <v>73</v>
      </c>
      <c r="F27" s="61">
        <f>'[1]3.1 Energy Markets'!F27</f>
        <v>9</v>
      </c>
      <c r="G27" s="61">
        <f>SUMIF('[2]RtB &amp; FTE'!$D:$D,$D27,'[2]RtB &amp; FTE'!$F:$F)</f>
        <v>10</v>
      </c>
      <c r="H27" s="61">
        <f>SUMIF('[2]RtB &amp; FTE'!$D:$D,$D27,'[2]RtB &amp; FTE'!$H:$H)</f>
        <v>9</v>
      </c>
    </row>
    <row r="28" spans="2:10" x14ac:dyDescent="0.3">
      <c r="C28" s="37"/>
      <c r="D28" s="37" t="s">
        <v>170</v>
      </c>
      <c r="E28" s="37" t="s">
        <v>73</v>
      </c>
      <c r="F28" s="61">
        <f>'[1]3.1 Energy Markets'!F28</f>
        <v>5</v>
      </c>
      <c r="G28" s="61">
        <f>SUMIF('[2]RtB &amp; FTE'!$D:$D,$D28,'[2]RtB &amp; FTE'!$F:$F)</f>
        <v>5</v>
      </c>
      <c r="H28" s="61">
        <f>SUMIF('[2]RtB &amp; FTE'!$D:$D,$D28,'[2]RtB &amp; FTE'!$H:$H)</f>
        <v>5</v>
      </c>
    </row>
    <row r="29" spans="2:10" x14ac:dyDescent="0.3">
      <c r="D29" s="36" t="s">
        <v>173</v>
      </c>
      <c r="E29" s="36" t="s">
        <v>73</v>
      </c>
      <c r="F29" s="30">
        <f>SUM(F23:F28)</f>
        <v>241.4837</v>
      </c>
      <c r="G29" s="30">
        <f t="shared" ref="G29:H29" si="1">SUM(G23:G28)</f>
        <v>262.71010000000001</v>
      </c>
      <c r="H29" s="30">
        <f t="shared" si="1"/>
        <v>259.71010000000001</v>
      </c>
    </row>
    <row r="30" spans="2:10" x14ac:dyDescent="0.3">
      <c r="F30" s="51"/>
      <c r="G30" s="51"/>
      <c r="H30" s="51"/>
    </row>
    <row r="31" spans="2:10" x14ac:dyDescent="0.3">
      <c r="B31" s="56" t="s">
        <v>174</v>
      </c>
      <c r="C31" s="57"/>
      <c r="D31" s="56"/>
      <c r="E31" s="56"/>
      <c r="F31" s="63"/>
      <c r="G31" s="63"/>
      <c r="H31" s="63"/>
    </row>
    <row r="32" spans="2:10" x14ac:dyDescent="0.3">
      <c r="F32" s="51"/>
      <c r="G32" s="51"/>
      <c r="H32" s="51"/>
    </row>
    <row r="33" spans="2:12" x14ac:dyDescent="0.3">
      <c r="C33" s="36" t="s">
        <v>84</v>
      </c>
      <c r="D33" s="36" t="s">
        <v>85</v>
      </c>
      <c r="E33" s="36"/>
      <c r="F33" s="51"/>
      <c r="G33" s="51"/>
      <c r="H33" s="51"/>
    </row>
    <row r="34" spans="2:12" x14ac:dyDescent="0.3">
      <c r="C34" s="64" t="s">
        <v>331</v>
      </c>
      <c r="D34" s="61" t="s">
        <v>332</v>
      </c>
      <c r="E34" s="37" t="s">
        <v>51</v>
      </c>
      <c r="F34" s="61">
        <f>'[1]3.1 Energy Markets'!$F34</f>
        <v>0</v>
      </c>
      <c r="G34" s="61">
        <f>VLOOKUP($C34,[2]Investments!$A:$E,4,FALSE)/10^6</f>
        <v>0.23450581999999998</v>
      </c>
      <c r="H34" s="61">
        <f>VLOOKUP($C34,[2]Investments!$A:$E,5,FALSE)/10^6</f>
        <v>0</v>
      </c>
    </row>
    <row r="35" spans="2:12" x14ac:dyDescent="0.3">
      <c r="C35" s="64" t="s">
        <v>105</v>
      </c>
      <c r="D35" s="61" t="s">
        <v>106</v>
      </c>
      <c r="E35" s="37" t="s">
        <v>51</v>
      </c>
      <c r="F35" s="61">
        <f>'[1]3.1 Energy Markets'!$F35</f>
        <v>7.4078544600000003</v>
      </c>
      <c r="G35" s="61">
        <f>VLOOKUP($C35,[2]Investments!$A:$E,4,FALSE)/10^6</f>
        <v>1.9654319999999774E-2</v>
      </c>
      <c r="H35" s="61">
        <f>VLOOKUP($C35,[2]Investments!$A:$E,5,FALSE)/10^6</f>
        <v>0</v>
      </c>
    </row>
    <row r="36" spans="2:12" x14ac:dyDescent="0.3">
      <c r="C36" s="64" t="s">
        <v>107</v>
      </c>
      <c r="D36" s="61" t="s">
        <v>108</v>
      </c>
      <c r="E36" s="37" t="s">
        <v>51</v>
      </c>
      <c r="F36" s="61">
        <f>'[1]3.1 Energy Markets'!$F36</f>
        <v>3.8832982</v>
      </c>
      <c r="G36" s="61">
        <f>VLOOKUP($C36,[2]Investments!$A:$E,4,FALSE)/10^6</f>
        <v>3.2731123299999996</v>
      </c>
      <c r="H36" s="61">
        <f>VLOOKUP($C36,[2]Investments!$A:$E,5,FALSE)/10^6</f>
        <v>0</v>
      </c>
    </row>
    <row r="37" spans="2:12" x14ac:dyDescent="0.3">
      <c r="C37" s="64" t="s">
        <v>109</v>
      </c>
      <c r="D37" s="61" t="s">
        <v>110</v>
      </c>
      <c r="E37" s="37" t="s">
        <v>51</v>
      </c>
      <c r="F37" s="61">
        <f>'[1]3.1 Energy Markets'!$F37</f>
        <v>14.89995585</v>
      </c>
      <c r="G37" s="61">
        <f>VLOOKUP($C37,[2]Investments!$A:$E,4,FALSE)/10^6</f>
        <v>9.7374903729749924</v>
      </c>
      <c r="H37" s="61">
        <f>VLOOKUP($C37,[2]Investments!$A:$E,5,FALSE)/10^6</f>
        <v>12.435</v>
      </c>
    </row>
    <row r="38" spans="2:12" x14ac:dyDescent="0.3">
      <c r="C38" s="64" t="s">
        <v>111</v>
      </c>
      <c r="D38" s="61" t="s">
        <v>112</v>
      </c>
      <c r="E38" s="37" t="s">
        <v>51</v>
      </c>
      <c r="F38" s="61">
        <f>'[1]3.1 Energy Markets'!$F38</f>
        <v>0.15327062999999999</v>
      </c>
      <c r="G38" s="61">
        <f>VLOOKUP($C38,[2]Investments!$A:$E,4,FALSE)/10^6</f>
        <v>0.68050245400000009</v>
      </c>
      <c r="H38" s="61">
        <f>VLOOKUP($C38,[2]Investments!$A:$E,5,FALSE)/10^6</f>
        <v>1.9</v>
      </c>
    </row>
    <row r="39" spans="2:12" x14ac:dyDescent="0.3">
      <c r="D39" s="36" t="s">
        <v>175</v>
      </c>
      <c r="E39" s="36" t="s">
        <v>51</v>
      </c>
      <c r="F39" s="30">
        <f>SUM(F34:F38)</f>
        <v>26.344379140000001</v>
      </c>
      <c r="G39" s="30">
        <f>SUM(G34:G38)</f>
        <v>13.945265296974993</v>
      </c>
      <c r="H39" s="30">
        <f>SUM(H34:H38)</f>
        <v>14.335000000000001</v>
      </c>
    </row>
    <row r="40" spans="2:12" x14ac:dyDescent="0.3">
      <c r="F40" s="51"/>
      <c r="G40" s="51"/>
      <c r="H40" s="51"/>
    </row>
    <row r="41" spans="2:12" x14ac:dyDescent="0.3">
      <c r="B41" s="56" t="s">
        <v>176</v>
      </c>
      <c r="C41" s="57"/>
      <c r="D41" s="56"/>
      <c r="E41" s="56"/>
      <c r="F41" s="63"/>
      <c r="G41" s="63"/>
      <c r="H41" s="63"/>
    </row>
    <row r="42" spans="2:12" x14ac:dyDescent="0.3">
      <c r="F42" s="51"/>
      <c r="G42" s="51"/>
      <c r="H42" s="51"/>
    </row>
    <row r="43" spans="2:12" x14ac:dyDescent="0.3">
      <c r="D43" s="37" t="s">
        <v>164</v>
      </c>
      <c r="E43" s="37" t="s">
        <v>51</v>
      </c>
      <c r="F43" s="50">
        <f>F19</f>
        <v>21.692835525473622</v>
      </c>
      <c r="G43" s="50">
        <f>G19</f>
        <v>29.344403873486439</v>
      </c>
      <c r="H43" s="50">
        <f>H19</f>
        <v>26.497994031363014</v>
      </c>
      <c r="J43" s="35"/>
      <c r="K43" s="35"/>
      <c r="L43" s="35"/>
    </row>
    <row r="44" spans="2:12" x14ac:dyDescent="0.3">
      <c r="D44" s="37" t="s">
        <v>174</v>
      </c>
      <c r="E44" s="37" t="s">
        <v>51</v>
      </c>
      <c r="F44" s="50">
        <f>F39</f>
        <v>26.344379140000001</v>
      </c>
      <c r="G44" s="50">
        <f t="shared" ref="G44:H44" si="2">G39</f>
        <v>13.945265296974993</v>
      </c>
      <c r="H44" s="50">
        <f t="shared" si="2"/>
        <v>14.335000000000001</v>
      </c>
      <c r="J44" s="35"/>
      <c r="K44" s="35"/>
      <c r="L44" s="35"/>
    </row>
    <row r="45" spans="2:12" x14ac:dyDescent="0.3">
      <c r="D45" s="36" t="s">
        <v>177</v>
      </c>
      <c r="E45" s="36" t="s">
        <v>51</v>
      </c>
      <c r="F45" s="30">
        <f>SUM(F43:F44)</f>
        <v>48.037214665473627</v>
      </c>
      <c r="G45" s="30">
        <f t="shared" ref="G45:H45" si="3">SUM(G43:G44)</f>
        <v>43.28966917046143</v>
      </c>
      <c r="H45" s="30">
        <f t="shared" si="3"/>
        <v>40.832994031363015</v>
      </c>
    </row>
    <row r="46" spans="2:12" x14ac:dyDescent="0.3">
      <c r="F46" s="51"/>
      <c r="G46" s="51"/>
      <c r="H46" s="51"/>
    </row>
    <row r="47" spans="2:12" x14ac:dyDescent="0.3">
      <c r="D47" s="37" t="s">
        <v>172</v>
      </c>
      <c r="E47" s="37" t="s">
        <v>73</v>
      </c>
      <c r="F47" s="50">
        <f>F29</f>
        <v>241.4837</v>
      </c>
      <c r="G47" s="50">
        <f>G29</f>
        <v>262.71010000000001</v>
      </c>
      <c r="H47" s="50">
        <f>H29</f>
        <v>259.71010000000001</v>
      </c>
      <c r="J47" s="35"/>
      <c r="K47" s="35"/>
      <c r="L47" s="35"/>
    </row>
    <row r="48" spans="2:12" x14ac:dyDescent="0.3">
      <c r="D48" s="36" t="s">
        <v>178</v>
      </c>
      <c r="E48" s="36" t="s">
        <v>73</v>
      </c>
      <c r="F48" s="30">
        <f>SUM(F47)</f>
        <v>241.4837</v>
      </c>
      <c r="G48" s="30">
        <f t="shared" ref="G48:H48" si="4">SUM(G47)</f>
        <v>262.71010000000001</v>
      </c>
      <c r="H48" s="30">
        <f t="shared" si="4"/>
        <v>259.71010000000001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6E8F-A286-48ED-83CB-E8C544BAE20C}">
  <sheetPr>
    <tabColor theme="8" tint="0.39997558519241921"/>
  </sheetPr>
  <dimension ref="A1:L48"/>
  <sheetViews>
    <sheetView topLeftCell="A5" zoomScale="90" zoomScaleNormal="90" workbookViewId="0">
      <selection activeCell="F39" sqref="F39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74.5976562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2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2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2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2" ht="25.8" x14ac:dyDescent="0.5">
      <c r="A4" s="1" t="str">
        <f>Contents!D17</f>
        <v>3.2 Strategic Energy Planning</v>
      </c>
      <c r="B4" s="1"/>
      <c r="C4" s="1"/>
      <c r="D4" s="1"/>
      <c r="E4" s="1"/>
      <c r="F4" s="1"/>
      <c r="G4" s="1"/>
      <c r="H4" s="1"/>
      <c r="I4" s="1"/>
      <c r="J4" s="1"/>
    </row>
    <row r="6" spans="1:12" x14ac:dyDescent="0.3">
      <c r="F6" s="46" t="s">
        <v>45</v>
      </c>
      <c r="G6" s="78" t="s">
        <v>46</v>
      </c>
      <c r="H6" s="78"/>
    </row>
    <row r="7" spans="1:12" x14ac:dyDescent="0.3">
      <c r="F7" s="47" t="s">
        <v>47</v>
      </c>
      <c r="G7" s="47" t="s">
        <v>6</v>
      </c>
      <c r="H7" s="47" t="s">
        <v>48</v>
      </c>
    </row>
    <row r="9" spans="1:12" ht="18" x14ac:dyDescent="0.35">
      <c r="A9" s="48"/>
      <c r="B9" s="48" t="s">
        <v>179</v>
      </c>
      <c r="C9" s="49"/>
      <c r="D9" s="48"/>
      <c r="E9" s="48"/>
      <c r="F9" s="48"/>
      <c r="G9" s="48"/>
      <c r="H9" s="48"/>
    </row>
    <row r="10" spans="1:12" x14ac:dyDescent="0.3">
      <c r="B10" s="35"/>
      <c r="C10" s="55"/>
    </row>
    <row r="11" spans="1:12" x14ac:dyDescent="0.3">
      <c r="B11" s="56" t="s">
        <v>164</v>
      </c>
      <c r="C11" s="57"/>
      <c r="D11" s="56"/>
      <c r="E11" s="56"/>
      <c r="F11" s="56"/>
      <c r="G11" s="56"/>
      <c r="H11" s="56"/>
    </row>
    <row r="13" spans="1:12" x14ac:dyDescent="0.3">
      <c r="C13" s="37"/>
      <c r="D13" s="37" t="s">
        <v>180</v>
      </c>
      <c r="E13" s="37" t="s">
        <v>51</v>
      </c>
      <c r="F13" s="71">
        <f>'[1]3.2 Strategic Energy Planning'!F13</f>
        <v>9.7497960202374383</v>
      </c>
      <c r="G13" s="61">
        <f>SUMIF('[2]RtB &amp; FTE'!$D:$D,$D13,'[2]RtB &amp; FTE'!$E:$E)/10^6</f>
        <v>9.857492313747608</v>
      </c>
      <c r="H13" s="61">
        <f>SUMIF('[2]RtB &amp; FTE'!$D:$D,$D13,'[2]RtB &amp; FTE'!$G:$G)/10^6</f>
        <v>10.439282430444106</v>
      </c>
      <c r="J13" s="65"/>
      <c r="K13" s="65"/>
      <c r="L13" s="65"/>
    </row>
    <row r="14" spans="1:12" x14ac:dyDescent="0.3">
      <c r="C14" s="37"/>
      <c r="D14" s="37" t="s">
        <v>181</v>
      </c>
      <c r="E14" s="37" t="s">
        <v>51</v>
      </c>
      <c r="F14" s="71">
        <f>'[1]3.2 Strategic Energy Planning'!F14</f>
        <v>2.2422533587591906</v>
      </c>
      <c r="G14" s="61">
        <f>SUMIF('[2]RtB &amp; FTE'!$D:$D,$D14,'[2]RtB &amp; FTE'!$E:$E)/10^6</f>
        <v>1.9168620817159172</v>
      </c>
      <c r="H14" s="61">
        <f>SUMIF('[2]RtB &amp; FTE'!$D:$D,$D14,'[2]RtB &amp; FTE'!$G:$G)/10^6</f>
        <v>2.1180572658365184</v>
      </c>
      <c r="J14" s="65"/>
      <c r="K14" s="65"/>
      <c r="L14" s="65"/>
    </row>
    <row r="15" spans="1:12" x14ac:dyDescent="0.3">
      <c r="C15" s="37"/>
      <c r="D15" s="37" t="s">
        <v>182</v>
      </c>
      <c r="E15" s="37" t="s">
        <v>51</v>
      </c>
      <c r="F15" s="71">
        <f>'[1]3.2 Strategic Energy Planning'!F15</f>
        <v>1.7133598075183809</v>
      </c>
      <c r="G15" s="61">
        <f>SUMIF('[2]RtB &amp; FTE'!$D:$D,$D15,'[2]RtB &amp; FTE'!$E:$E)/10^6</f>
        <v>1.8874417575191664</v>
      </c>
      <c r="H15" s="61">
        <f>SUMIF('[2]RtB &amp; FTE'!$D:$D,$D15,'[2]RtB &amp; FTE'!$G:$G)/10^6</f>
        <v>2.4180305461276879</v>
      </c>
      <c r="J15" s="65"/>
      <c r="K15" s="65"/>
      <c r="L15" s="65"/>
    </row>
    <row r="16" spans="1:12" x14ac:dyDescent="0.3">
      <c r="C16" s="37"/>
      <c r="D16" s="37" t="s">
        <v>183</v>
      </c>
      <c r="E16" s="37" t="s">
        <v>51</v>
      </c>
      <c r="F16" s="71">
        <f>'[1]3.2 Strategic Energy Planning'!F16</f>
        <v>16.260364267370619</v>
      </c>
      <c r="G16" s="61">
        <f>SUMIF('[2]RtB &amp; FTE'!$D:$D,$D16,'[2]RtB &amp; FTE'!$E:$E)/10^6</f>
        <v>22.557799955964292</v>
      </c>
      <c r="H16" s="61">
        <f>SUMIF('[2]RtB &amp; FTE'!$D:$D,$D16,'[2]RtB &amp; FTE'!$G:$G)/10^6</f>
        <v>23.243007282160843</v>
      </c>
      <c r="J16" s="65"/>
      <c r="K16" s="65"/>
      <c r="L16" s="65"/>
    </row>
    <row r="17" spans="2:12" x14ac:dyDescent="0.3">
      <c r="C17" s="37"/>
      <c r="D17" s="37" t="s">
        <v>184</v>
      </c>
      <c r="E17" s="37" t="s">
        <v>51</v>
      </c>
      <c r="F17" s="71">
        <f>'[1]3.2 Strategic Energy Planning'!F17</f>
        <v>7.8819604060696484</v>
      </c>
      <c r="G17" s="61">
        <f>SUMIF('[2]RtB &amp; FTE'!$D:$D,$D17,'[2]RtB &amp; FTE'!$E:$E)/10^6</f>
        <v>7.064528481633233</v>
      </c>
      <c r="H17" s="61">
        <f>SUMIF('[2]RtB &amp; FTE'!$D:$D,$D17,'[2]RtB &amp; FTE'!$G:$G)/10^6</f>
        <v>7.304668532324972</v>
      </c>
      <c r="J17" s="65"/>
      <c r="K17" s="65"/>
      <c r="L17" s="65"/>
    </row>
    <row r="18" spans="2:12" x14ac:dyDescent="0.3">
      <c r="C18" s="37"/>
      <c r="D18" s="37" t="s">
        <v>185</v>
      </c>
      <c r="E18" s="37" t="s">
        <v>51</v>
      </c>
      <c r="F18" s="71">
        <f>'[1]3.2 Strategic Energy Planning'!F18</f>
        <v>4.3104775387591507</v>
      </c>
      <c r="G18" s="61">
        <f>SUMIF('[2]RtB &amp; FTE'!$D:$D,$D18,'[2]RtB &amp; FTE'!$E:$E)/10^6</f>
        <v>4.4761679221126389</v>
      </c>
      <c r="H18" s="61">
        <f>SUMIF('[2]RtB &amp; FTE'!$D:$D,$D18,'[2]RtB &amp; FTE'!$G:$G)/10^6</f>
        <v>4.64084697472763</v>
      </c>
      <c r="J18" s="65"/>
      <c r="K18" s="65"/>
      <c r="L18" s="65"/>
    </row>
    <row r="19" spans="2:12" x14ac:dyDescent="0.3">
      <c r="C19" s="37"/>
      <c r="D19" s="37" t="s">
        <v>186</v>
      </c>
      <c r="E19" s="37" t="s">
        <v>51</v>
      </c>
      <c r="F19" s="71">
        <f>'[1]3.2 Strategic Energy Planning'!F19</f>
        <v>0</v>
      </c>
      <c r="G19" s="61">
        <f>SUMIF('[2]RtB &amp; FTE'!$D:$D,$D19,'[2]RtB &amp; FTE'!$E:$E)/10^6</f>
        <v>0.3069797873741667</v>
      </c>
      <c r="H19" s="61">
        <f>SUMIF('[2]RtB &amp; FTE'!$D:$D,$D19,'[2]RtB &amp; FTE'!$G:$G)/10^6</f>
        <v>1.2370623279830621</v>
      </c>
      <c r="J19" s="65"/>
      <c r="K19" s="65"/>
      <c r="L19" s="65"/>
    </row>
    <row r="20" spans="2:12" x14ac:dyDescent="0.3">
      <c r="C20" s="37"/>
      <c r="D20" s="37" t="s">
        <v>187</v>
      </c>
      <c r="E20" s="37" t="s">
        <v>51</v>
      </c>
      <c r="F20" s="71">
        <f>'[1]3.2 Strategic Energy Planning'!F20</f>
        <v>7.6022755067817309</v>
      </c>
      <c r="G20" s="61">
        <f>SUMIF('[2]RtB &amp; FTE'!$D:$D,$D20,'[2]RtB &amp; FTE'!$E:$E)/10^6</f>
        <v>8.8397654696998842</v>
      </c>
      <c r="H20" s="61">
        <f>SUMIF('[2]RtB &amp; FTE'!$D:$D,$D20,'[2]RtB &amp; FTE'!$G:$G)/10^6</f>
        <v>11.978217668167744</v>
      </c>
      <c r="J20" s="65"/>
      <c r="K20" s="65"/>
      <c r="L20" s="65"/>
    </row>
    <row r="21" spans="2:12" x14ac:dyDescent="0.3">
      <c r="D21" s="36" t="s">
        <v>188</v>
      </c>
      <c r="E21" s="36" t="s">
        <v>51</v>
      </c>
      <c r="F21" s="30">
        <f>SUM(F13:F20)</f>
        <v>49.760486905496165</v>
      </c>
      <c r="G21" s="30">
        <f t="shared" ref="G21:H21" si="0">SUM(G13:G20)</f>
        <v>56.907037769766909</v>
      </c>
      <c r="H21" s="30">
        <f t="shared" si="0"/>
        <v>63.379173027772566</v>
      </c>
      <c r="J21" s="65"/>
      <c r="K21" s="65"/>
      <c r="L21" s="65"/>
    </row>
    <row r="22" spans="2:12" x14ac:dyDescent="0.3">
      <c r="F22" s="51"/>
      <c r="G22" s="51"/>
      <c r="H22" s="51"/>
    </row>
    <row r="23" spans="2:12" x14ac:dyDescent="0.3">
      <c r="B23" s="56" t="s">
        <v>172</v>
      </c>
      <c r="C23" s="57"/>
      <c r="D23" s="56"/>
      <c r="E23" s="56"/>
      <c r="F23" s="63"/>
      <c r="G23" s="63"/>
      <c r="H23" s="63"/>
    </row>
    <row r="24" spans="2:12" x14ac:dyDescent="0.3">
      <c r="F24" s="51"/>
      <c r="G24" s="51"/>
      <c r="H24" s="51"/>
    </row>
    <row r="25" spans="2:12" x14ac:dyDescent="0.3">
      <c r="C25" s="37"/>
      <c r="D25" s="37" t="s">
        <v>180</v>
      </c>
      <c r="E25" s="37" t="s">
        <v>73</v>
      </c>
      <c r="F25" s="71">
        <f>'[1]3.2 Strategic Energy Planning'!F25</f>
        <v>85.148600000000002</v>
      </c>
      <c r="G25" s="61">
        <f>SUMIF('[2]RtB &amp; FTE'!$D:$D,$D25,'[2]RtB &amp; FTE'!$F:$F)</f>
        <v>88.044846533538262</v>
      </c>
      <c r="H25" s="61">
        <f>SUMIF('[2]RtB &amp; FTE'!$D:$D,$D25,'[2]RtB &amp; FTE'!$H:$H)</f>
        <v>89.044846533538262</v>
      </c>
    </row>
    <row r="26" spans="2:12" x14ac:dyDescent="0.3">
      <c r="C26" s="37"/>
      <c r="D26" s="37" t="s">
        <v>181</v>
      </c>
      <c r="E26" s="37" t="s">
        <v>73</v>
      </c>
      <c r="F26" s="71">
        <f>'[1]3.2 Strategic Energy Planning'!F26</f>
        <v>25</v>
      </c>
      <c r="G26" s="61">
        <f>SUMIF('[2]RtB &amp; FTE'!$D:$D,$D26,'[2]RtB &amp; FTE'!$F:$F)</f>
        <v>20.544713565028726</v>
      </c>
      <c r="H26" s="61">
        <f>SUMIF('[2]RtB &amp; FTE'!$D:$D,$D26,'[2]RtB &amp; FTE'!$H:$H)</f>
        <v>23.544713565028726</v>
      </c>
    </row>
    <row r="27" spans="2:12" x14ac:dyDescent="0.3">
      <c r="C27" s="37"/>
      <c r="D27" s="37" t="s">
        <v>182</v>
      </c>
      <c r="E27" s="37" t="s">
        <v>73</v>
      </c>
      <c r="F27" s="71">
        <f>'[1]3.2 Strategic Energy Planning'!F27</f>
        <v>8</v>
      </c>
      <c r="G27" s="61">
        <f>SUMIF('[2]RtB &amp; FTE'!$D:$D,$D27,'[2]RtB &amp; FTE'!$F:$F)</f>
        <v>9</v>
      </c>
      <c r="H27" s="61">
        <f>SUMIF('[2]RtB &amp; FTE'!$D:$D,$D27,'[2]RtB &amp; FTE'!$H:$H)</f>
        <v>10</v>
      </c>
    </row>
    <row r="28" spans="2:12" x14ac:dyDescent="0.3">
      <c r="C28" s="37"/>
      <c r="D28" s="37" t="s">
        <v>183</v>
      </c>
      <c r="E28" s="37" t="s">
        <v>73</v>
      </c>
      <c r="F28" s="71">
        <f>'[1]3.2 Strategic Energy Planning'!F28</f>
        <v>130.72499999999999</v>
      </c>
      <c r="G28" s="61">
        <f>SUMIF('[2]RtB &amp; FTE'!$D:$D,$D28,'[2]RtB &amp; FTE'!$F:$F)</f>
        <v>169.21395657301463</v>
      </c>
      <c r="H28" s="61">
        <f>SUMIF('[2]RtB &amp; FTE'!$D:$D,$D28,'[2]RtB &amp; FTE'!$H:$H)</f>
        <v>169.21395657301463</v>
      </c>
    </row>
    <row r="29" spans="2:12" x14ac:dyDescent="0.3">
      <c r="C29" s="37"/>
      <c r="D29" s="37" t="s">
        <v>184</v>
      </c>
      <c r="E29" s="37" t="s">
        <v>73</v>
      </c>
      <c r="F29" s="71">
        <f>'[1]3.2 Strategic Energy Planning'!F29</f>
        <v>48.559400000000004</v>
      </c>
      <c r="G29" s="61">
        <f>SUMIF('[2]RtB &amp; FTE'!$D:$D,$D29,'[2]RtB &amp; FTE'!$F:$F)</f>
        <v>38.317225407764141</v>
      </c>
      <c r="H29" s="61">
        <f>SUMIF('[2]RtB &amp; FTE'!$D:$D,$D29,'[2]RtB &amp; FTE'!$H:$H)</f>
        <v>39.317225407764141</v>
      </c>
    </row>
    <row r="30" spans="2:12" x14ac:dyDescent="0.3">
      <c r="C30" s="37"/>
      <c r="D30" s="37" t="s">
        <v>185</v>
      </c>
      <c r="E30" s="37" t="s">
        <v>73</v>
      </c>
      <c r="F30" s="71">
        <f>'[1]3.2 Strategic Energy Planning'!F30</f>
        <v>32</v>
      </c>
      <c r="G30" s="61">
        <f>SUMIF('[2]RtB &amp; FTE'!$D:$D,$D30,'[2]RtB &amp; FTE'!$F:$F)</f>
        <v>34.032111032412715</v>
      </c>
      <c r="H30" s="61">
        <f>SUMIF('[2]RtB &amp; FTE'!$D:$D,$D30,'[2]RtB &amp; FTE'!$H:$H)</f>
        <v>35.032111032412715</v>
      </c>
    </row>
    <row r="31" spans="2:12" x14ac:dyDescent="0.3">
      <c r="C31" s="37"/>
      <c r="D31" s="37" t="s">
        <v>186</v>
      </c>
      <c r="E31" s="37" t="s">
        <v>73</v>
      </c>
      <c r="F31" s="71">
        <f>'[1]3.2 Strategic Energy Planning'!F31</f>
        <v>0</v>
      </c>
      <c r="G31" s="61">
        <f>SUMIF('[2]RtB &amp; FTE'!$D:$D,$D31,'[2]RtB &amp; FTE'!$F:$F)</f>
        <v>5.4799346938775511</v>
      </c>
      <c r="H31" s="61">
        <f>SUMIF('[2]RtB &amp; FTE'!$D:$D,$D31,'[2]RtB &amp; FTE'!$H:$H)</f>
        <v>17.479934693877553</v>
      </c>
      <c r="J31" s="52"/>
    </row>
    <row r="32" spans="2:12" x14ac:dyDescent="0.3">
      <c r="C32" s="37"/>
      <c r="D32" s="37" t="s">
        <v>187</v>
      </c>
      <c r="E32" s="37" t="s">
        <v>73</v>
      </c>
      <c r="F32" s="71">
        <f>'[1]3.2 Strategic Energy Planning'!F32</f>
        <v>54.351300000000002</v>
      </c>
      <c r="G32" s="61">
        <f>SUMIF('[2]RtB &amp; FTE'!$D:$D,$D32,'[2]RtB &amp; FTE'!$F:$F)</f>
        <v>75.304512194363951</v>
      </c>
      <c r="H32" s="61">
        <f>SUMIF('[2]RtB &amp; FTE'!$D:$D,$D32,'[2]RtB &amp; FTE'!$H:$H)</f>
        <v>88.304512194363966</v>
      </c>
    </row>
    <row r="33" spans="2:12" x14ac:dyDescent="0.3">
      <c r="D33" s="36" t="s">
        <v>189</v>
      </c>
      <c r="E33" s="36" t="s">
        <v>73</v>
      </c>
      <c r="F33" s="30">
        <f>SUM(F25:F32)</f>
        <v>383.78429999999997</v>
      </c>
      <c r="G33" s="30">
        <f t="shared" ref="G33:H33" si="1">SUM(G25:G32)</f>
        <v>439.93729999999999</v>
      </c>
      <c r="H33" s="30">
        <f t="shared" si="1"/>
        <v>471.93729999999999</v>
      </c>
    </row>
    <row r="34" spans="2:12" x14ac:dyDescent="0.3">
      <c r="F34" s="51"/>
      <c r="G34" s="51"/>
      <c r="H34" s="51"/>
    </row>
    <row r="35" spans="2:12" x14ac:dyDescent="0.3">
      <c r="B35" s="56" t="s">
        <v>174</v>
      </c>
      <c r="C35" s="57"/>
      <c r="D35" s="56"/>
      <c r="E35" s="56"/>
      <c r="F35" s="63"/>
      <c r="G35" s="63"/>
      <c r="H35" s="63"/>
    </row>
    <row r="36" spans="2:12" x14ac:dyDescent="0.3">
      <c r="F36" s="51"/>
      <c r="G36" s="51"/>
      <c r="H36" s="51"/>
    </row>
    <row r="37" spans="2:12" x14ac:dyDescent="0.3">
      <c r="C37" s="36" t="s">
        <v>84</v>
      </c>
      <c r="D37" s="36" t="s">
        <v>85</v>
      </c>
      <c r="F37" s="51"/>
      <c r="G37" s="51"/>
      <c r="H37" s="51"/>
    </row>
    <row r="38" spans="2:12" x14ac:dyDescent="0.3">
      <c r="C38" s="64" t="s">
        <v>102</v>
      </c>
      <c r="D38" s="61" t="s">
        <v>52</v>
      </c>
      <c r="E38" s="37" t="s">
        <v>51</v>
      </c>
      <c r="F38" s="71">
        <f>'[1]3.2 Strategic Energy Planning'!$F$38</f>
        <v>6.7488494599999989</v>
      </c>
      <c r="G38" s="61">
        <f>VLOOKUP($C38,[2]Investments!$A:$E,4,FALSE)/10^6</f>
        <v>10.659518608522504</v>
      </c>
      <c r="H38" s="61">
        <f>VLOOKUP($C38,[2]Investments!$A:$E,5,FALSE)/10^6</f>
        <v>13.5</v>
      </c>
    </row>
    <row r="39" spans="2:12" x14ac:dyDescent="0.3">
      <c r="D39" s="36" t="s">
        <v>190</v>
      </c>
      <c r="E39" s="36" t="s">
        <v>51</v>
      </c>
      <c r="F39" s="30">
        <f>SUM(F38:F38)</f>
        <v>6.7488494599999989</v>
      </c>
      <c r="G39" s="30">
        <f>SUM(G38:G38)</f>
        <v>10.659518608522504</v>
      </c>
      <c r="H39" s="30">
        <f>SUM(H38:H38)</f>
        <v>13.5</v>
      </c>
    </row>
    <row r="40" spans="2:12" x14ac:dyDescent="0.3">
      <c r="F40" s="51"/>
      <c r="G40" s="51"/>
      <c r="H40" s="51"/>
    </row>
    <row r="41" spans="2:12" x14ac:dyDescent="0.3">
      <c r="B41" s="56" t="s">
        <v>176</v>
      </c>
      <c r="C41" s="57"/>
      <c r="D41" s="56"/>
      <c r="E41" s="56"/>
      <c r="F41" s="63"/>
      <c r="G41" s="63"/>
      <c r="H41" s="63"/>
    </row>
    <row r="42" spans="2:12" x14ac:dyDescent="0.3">
      <c r="F42" s="51"/>
      <c r="G42" s="51"/>
      <c r="H42" s="51"/>
      <c r="J42" s="35"/>
      <c r="K42" s="35"/>
      <c r="L42" s="35"/>
    </row>
    <row r="43" spans="2:12" x14ac:dyDescent="0.3">
      <c r="D43" s="37" t="s">
        <v>164</v>
      </c>
      <c r="E43" s="37" t="s">
        <v>51</v>
      </c>
      <c r="F43" s="50">
        <f>F21</f>
        <v>49.760486905496165</v>
      </c>
      <c r="G43" s="50">
        <f>G21</f>
        <v>56.907037769766909</v>
      </c>
      <c r="H43" s="50">
        <f>H21</f>
        <v>63.379173027772566</v>
      </c>
      <c r="J43" s="35"/>
      <c r="K43" s="35"/>
      <c r="L43" s="35"/>
    </row>
    <row r="44" spans="2:12" x14ac:dyDescent="0.3">
      <c r="D44" s="37" t="s">
        <v>174</v>
      </c>
      <c r="E44" s="37" t="s">
        <v>51</v>
      </c>
      <c r="F44" s="50">
        <f>F39</f>
        <v>6.7488494599999989</v>
      </c>
      <c r="G44" s="50">
        <f t="shared" ref="G44:H44" si="2">G39</f>
        <v>10.659518608522504</v>
      </c>
      <c r="H44" s="50">
        <f t="shared" si="2"/>
        <v>13.5</v>
      </c>
    </row>
    <row r="45" spans="2:12" x14ac:dyDescent="0.3">
      <c r="D45" s="36" t="s">
        <v>177</v>
      </c>
      <c r="E45" s="36" t="s">
        <v>51</v>
      </c>
      <c r="F45" s="30">
        <f>SUM(F43:F44)</f>
        <v>56.509336365496168</v>
      </c>
      <c r="G45" s="30">
        <f t="shared" ref="G45:H45" si="3">SUM(G43:G44)</f>
        <v>67.56655637828942</v>
      </c>
      <c r="H45" s="30">
        <f t="shared" si="3"/>
        <v>76.879173027772566</v>
      </c>
    </row>
    <row r="46" spans="2:12" x14ac:dyDescent="0.3">
      <c r="F46" s="51"/>
      <c r="G46" s="51"/>
      <c r="H46" s="51"/>
      <c r="J46" s="35"/>
      <c r="K46" s="35"/>
      <c r="L46" s="35"/>
    </row>
    <row r="47" spans="2:12" x14ac:dyDescent="0.3">
      <c r="D47" s="37" t="s">
        <v>172</v>
      </c>
      <c r="E47" s="37" t="s">
        <v>73</v>
      </c>
      <c r="F47" s="50">
        <f>F33</f>
        <v>383.78429999999997</v>
      </c>
      <c r="G47" s="50">
        <f>G33</f>
        <v>439.93729999999999</v>
      </c>
      <c r="H47" s="50">
        <f>H33</f>
        <v>471.93729999999999</v>
      </c>
    </row>
    <row r="48" spans="2:12" x14ac:dyDescent="0.3">
      <c r="D48" s="36" t="s">
        <v>178</v>
      </c>
      <c r="E48" s="36" t="s">
        <v>73</v>
      </c>
      <c r="F48" s="30">
        <f>SUM(F47)</f>
        <v>383.78429999999997</v>
      </c>
      <c r="G48" s="30">
        <f t="shared" ref="G48:H48" si="4">SUM(G47)</f>
        <v>439.93729999999999</v>
      </c>
      <c r="H48" s="30">
        <f t="shared" si="4"/>
        <v>471.93729999999999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A01E-01A6-4567-BD79-3D664AA3EBCD}">
  <sheetPr>
    <tabColor theme="8" tint="0.39997558519241921"/>
  </sheetPr>
  <dimension ref="A1:M49"/>
  <sheetViews>
    <sheetView zoomScaleNormal="100" workbookViewId="0">
      <selection activeCell="F13" sqref="F13:H16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Contents!D18</f>
        <v>3.3 Energy Insights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191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C13" s="37"/>
      <c r="D13" s="37" t="s">
        <v>192</v>
      </c>
      <c r="E13" s="37" t="s">
        <v>51</v>
      </c>
      <c r="F13" s="61">
        <f>'[1]3.3 Energy Insights'!F13</f>
        <v>1.894377601911601</v>
      </c>
      <c r="G13" s="61">
        <f>SUMIF('[2]RtB &amp; FTE'!$D:$D,$D13,'[2]RtB &amp; FTE'!$E:$E)/10^6</f>
        <v>2.0401070477846583</v>
      </c>
      <c r="H13" s="61">
        <f>SUMIF('[2]RtB &amp; FTE'!$D:$D,$D13,'[2]RtB &amp; FTE'!$G:$G)/10^6</f>
        <v>1.9241700029203757</v>
      </c>
    </row>
    <row r="14" spans="1:10" x14ac:dyDescent="0.3">
      <c r="C14" s="37"/>
      <c r="D14" s="37" t="s">
        <v>193</v>
      </c>
      <c r="E14" s="37" t="s">
        <v>51</v>
      </c>
      <c r="F14" s="61">
        <f>'[1]3.3 Energy Insights'!F14</f>
        <v>4.1585668823828277</v>
      </c>
      <c r="G14" s="61">
        <f>SUMIF('[2]RtB &amp; FTE'!$D:$D,$D14,'[2]RtB &amp; FTE'!$E:$E)/10^6</f>
        <v>3.9701518302377772</v>
      </c>
      <c r="H14" s="61">
        <f>SUMIF('[2]RtB &amp; FTE'!$D:$D,$D14,'[2]RtB &amp; FTE'!$G:$G)/10^6</f>
        <v>4.1332855885745055</v>
      </c>
    </row>
    <row r="15" spans="1:10" x14ac:dyDescent="0.3">
      <c r="C15" s="37"/>
      <c r="D15" s="37" t="s">
        <v>194</v>
      </c>
      <c r="E15" s="37" t="s">
        <v>51</v>
      </c>
      <c r="F15" s="61">
        <f>'[1]3.3 Energy Insights'!F15</f>
        <v>3.378456116797051</v>
      </c>
      <c r="G15" s="61">
        <f>SUMIF('[2]RtB &amp; FTE'!$D:$D,$D15,'[2]RtB &amp; FTE'!$E:$E)/10^6</f>
        <v>4.3043112476335725</v>
      </c>
      <c r="H15" s="61">
        <f>SUMIF('[2]RtB &amp; FTE'!$D:$D,$D15,'[2]RtB &amp; FTE'!$G:$G)/10^6</f>
        <v>4.6565366551535448</v>
      </c>
    </row>
    <row r="16" spans="1:10" x14ac:dyDescent="0.3">
      <c r="C16" s="37"/>
      <c r="D16" s="37" t="s">
        <v>195</v>
      </c>
      <c r="E16" s="37" t="s">
        <v>51</v>
      </c>
      <c r="F16" s="61">
        <f>'[1]3.3 Energy Insights'!F16</f>
        <v>1.2210847387591897</v>
      </c>
      <c r="G16" s="61">
        <f>SUMIF('[2]RtB &amp; FTE'!$D:$D,$D16,'[2]RtB &amp; FTE'!$E:$E)/10^6</f>
        <v>0.3949842712533333</v>
      </c>
      <c r="H16" s="61">
        <f>SUMIF('[2]RtB &amp; FTE'!$D:$D,$D16,'[2]RtB &amp; FTE'!$G:$G)/10^6</f>
        <v>0.54439888568799988</v>
      </c>
    </row>
    <row r="17" spans="2:8" x14ac:dyDescent="0.3">
      <c r="D17" s="36" t="s">
        <v>196</v>
      </c>
      <c r="E17" s="36" t="s">
        <v>51</v>
      </c>
      <c r="F17" s="30">
        <f>SUM(F13:F16)</f>
        <v>10.652485339850669</v>
      </c>
      <c r="G17" s="30">
        <f>SUM(G13:G16)</f>
        <v>10.709554396909342</v>
      </c>
      <c r="H17" s="30">
        <f>SUM(H13:H16)</f>
        <v>11.258391132336426</v>
      </c>
    </row>
    <row r="18" spans="2:8" x14ac:dyDescent="0.3">
      <c r="F18" s="51"/>
      <c r="G18" s="51"/>
      <c r="H18" s="51"/>
    </row>
    <row r="19" spans="2:8" x14ac:dyDescent="0.3">
      <c r="B19" s="56" t="s">
        <v>172</v>
      </c>
      <c r="C19" s="57"/>
      <c r="D19" s="56"/>
      <c r="E19" s="56"/>
      <c r="F19" s="56"/>
      <c r="G19" s="56"/>
      <c r="H19" s="56"/>
    </row>
    <row r="20" spans="2:8" x14ac:dyDescent="0.3">
      <c r="F20" s="51"/>
      <c r="G20" s="51"/>
      <c r="H20" s="51"/>
    </row>
    <row r="21" spans="2:8" x14ac:dyDescent="0.3">
      <c r="C21" s="37"/>
      <c r="D21" s="37" t="s">
        <v>192</v>
      </c>
      <c r="E21" s="37" t="s">
        <v>73</v>
      </c>
      <c r="F21" s="61">
        <f>'[1]3.3 Energy Insights'!F21</f>
        <v>18.918900000000001</v>
      </c>
      <c r="G21" s="61">
        <f>SUMIF('[2]RtB &amp; FTE'!$D:$D,$D21,'[2]RtB &amp; FTE'!$F:$F)</f>
        <v>18.492799999999999</v>
      </c>
      <c r="H21" s="61">
        <f>SUMIF('[2]RtB &amp; FTE'!$D:$D,$D21,'[2]RtB &amp; FTE'!$H:$H)</f>
        <v>17.492799999999999</v>
      </c>
    </row>
    <row r="22" spans="2:8" x14ac:dyDescent="0.3">
      <c r="C22" s="37"/>
      <c r="D22" s="37" t="s">
        <v>193</v>
      </c>
      <c r="E22" s="37" t="s">
        <v>73</v>
      </c>
      <c r="F22" s="61">
        <f>'[1]3.3 Energy Insights'!F22</f>
        <v>37.630600000000001</v>
      </c>
      <c r="G22" s="61">
        <f>SUMIF('[2]RtB &amp; FTE'!$D:$D,$D22,'[2]RtB &amp; FTE'!$F:$F)</f>
        <v>36.401800000000001</v>
      </c>
      <c r="H22" s="61">
        <f>SUMIF('[2]RtB &amp; FTE'!$D:$D,$D22,'[2]RtB &amp; FTE'!$H:$H)</f>
        <v>37.401800000000001</v>
      </c>
    </row>
    <row r="23" spans="2:8" x14ac:dyDescent="0.3">
      <c r="C23" s="37"/>
      <c r="D23" s="37" t="s">
        <v>194</v>
      </c>
      <c r="E23" s="37" t="s">
        <v>73</v>
      </c>
      <c r="F23" s="61">
        <f>'[1]3.3 Energy Insights'!F23</f>
        <v>24.1539</v>
      </c>
      <c r="G23" s="61">
        <f>SUMIF('[2]RtB &amp; FTE'!$D:$D,$D23,'[2]RtB &amp; FTE'!$F:$F)</f>
        <v>39.044000000000004</v>
      </c>
      <c r="H23" s="61">
        <f>SUMIF('[2]RtB &amp; FTE'!$D:$D,$D23,'[2]RtB &amp; FTE'!$H:$H)</f>
        <v>39.044000000000004</v>
      </c>
    </row>
    <row r="24" spans="2:8" x14ac:dyDescent="0.3">
      <c r="C24" s="37"/>
      <c r="D24" s="37" t="s">
        <v>195</v>
      </c>
      <c r="E24" s="37" t="s">
        <v>73</v>
      </c>
      <c r="F24" s="61">
        <f>'[1]3.3 Energy Insights'!F24</f>
        <v>13</v>
      </c>
      <c r="G24" s="61">
        <f>SUMIF('[2]RtB &amp; FTE'!$D:$D,$D24,'[2]RtB &amp; FTE'!$F:$F)</f>
        <v>3</v>
      </c>
      <c r="H24" s="61">
        <f>SUMIF('[2]RtB &amp; FTE'!$D:$D,$D24,'[2]RtB &amp; FTE'!$H:$H)</f>
        <v>3</v>
      </c>
    </row>
    <row r="25" spans="2:8" x14ac:dyDescent="0.3">
      <c r="D25" s="36" t="s">
        <v>197</v>
      </c>
      <c r="E25" s="36" t="s">
        <v>73</v>
      </c>
      <c r="F25" s="30">
        <f>SUM(F21:F24)</f>
        <v>93.703400000000002</v>
      </c>
      <c r="G25" s="30">
        <f>SUM(G21:G24)</f>
        <v>96.938600000000008</v>
      </c>
      <c r="H25" s="30">
        <f>SUM(H21:H24)</f>
        <v>96.938600000000008</v>
      </c>
    </row>
    <row r="26" spans="2:8" x14ac:dyDescent="0.3">
      <c r="F26" s="51"/>
      <c r="G26" s="51"/>
      <c r="H26" s="51"/>
    </row>
    <row r="27" spans="2:8" x14ac:dyDescent="0.3">
      <c r="B27" s="56" t="s">
        <v>174</v>
      </c>
      <c r="C27" s="57"/>
      <c r="D27" s="56"/>
      <c r="E27" s="56"/>
      <c r="F27" s="56"/>
      <c r="G27" s="56"/>
      <c r="H27" s="56"/>
    </row>
    <row r="28" spans="2:8" x14ac:dyDescent="0.3">
      <c r="F28" s="51"/>
      <c r="G28" s="51"/>
      <c r="H28" s="51"/>
    </row>
    <row r="29" spans="2:8" x14ac:dyDescent="0.3">
      <c r="C29" s="36" t="s">
        <v>84</v>
      </c>
      <c r="D29" s="36" t="s">
        <v>85</v>
      </c>
      <c r="F29" s="51"/>
      <c r="G29" s="51"/>
      <c r="H29" s="51"/>
    </row>
    <row r="30" spans="2:8" x14ac:dyDescent="0.3">
      <c r="C30" s="61"/>
      <c r="D30" s="61"/>
      <c r="E30" s="37" t="s">
        <v>51</v>
      </c>
      <c r="F30" s="61"/>
      <c r="G30" s="61"/>
      <c r="H30" s="61"/>
    </row>
    <row r="31" spans="2:8" x14ac:dyDescent="0.3">
      <c r="C31" s="61"/>
      <c r="D31" s="61"/>
      <c r="E31" s="37" t="s">
        <v>51</v>
      </c>
      <c r="F31" s="61"/>
      <c r="G31" s="61"/>
      <c r="H31" s="61"/>
    </row>
    <row r="32" spans="2:8" x14ac:dyDescent="0.3">
      <c r="C32" s="61"/>
      <c r="D32" s="61"/>
      <c r="E32" s="37" t="s">
        <v>51</v>
      </c>
      <c r="F32" s="61"/>
      <c r="G32" s="61"/>
      <c r="H32" s="61"/>
    </row>
    <row r="33" spans="2:13" x14ac:dyDescent="0.3">
      <c r="C33" s="61"/>
      <c r="D33" s="61"/>
      <c r="E33" s="37" t="s">
        <v>51</v>
      </c>
      <c r="F33" s="61"/>
      <c r="G33" s="61"/>
      <c r="H33" s="61"/>
    </row>
    <row r="34" spans="2:13" x14ac:dyDescent="0.3">
      <c r="C34" s="61"/>
      <c r="D34" s="61"/>
      <c r="E34" s="37" t="s">
        <v>51</v>
      </c>
      <c r="F34" s="61"/>
      <c r="G34" s="61"/>
      <c r="H34" s="61"/>
    </row>
    <row r="35" spans="2:13" x14ac:dyDescent="0.3">
      <c r="C35" s="61"/>
      <c r="D35" s="61"/>
      <c r="E35" s="37" t="s">
        <v>51</v>
      </c>
      <c r="F35" s="61"/>
      <c r="G35" s="61"/>
      <c r="H35" s="61"/>
    </row>
    <row r="36" spans="2:13" x14ac:dyDescent="0.3">
      <c r="C36" s="61"/>
      <c r="D36" s="61"/>
      <c r="E36" s="37" t="s">
        <v>51</v>
      </c>
      <c r="F36" s="61"/>
      <c r="G36" s="61"/>
      <c r="H36" s="61"/>
    </row>
    <row r="37" spans="2:13" x14ac:dyDescent="0.3">
      <c r="C37" s="61"/>
      <c r="D37" s="61"/>
      <c r="E37" s="37" t="s">
        <v>51</v>
      </c>
      <c r="F37" s="61"/>
      <c r="G37" s="61"/>
      <c r="H37" s="61"/>
    </row>
    <row r="38" spans="2:13" x14ac:dyDescent="0.3">
      <c r="C38" s="61"/>
      <c r="D38" s="61"/>
      <c r="E38" s="37" t="s">
        <v>51</v>
      </c>
      <c r="F38" s="61"/>
      <c r="G38" s="61"/>
      <c r="H38" s="61"/>
    </row>
    <row r="39" spans="2:13" x14ac:dyDescent="0.3">
      <c r="C39" s="61"/>
      <c r="D39" s="61"/>
      <c r="E39" s="37" t="s">
        <v>51</v>
      </c>
      <c r="F39" s="61"/>
      <c r="G39" s="61"/>
      <c r="H39" s="61"/>
    </row>
    <row r="40" spans="2:13" x14ac:dyDescent="0.3">
      <c r="D40" s="36" t="s">
        <v>198</v>
      </c>
      <c r="E40" s="36" t="s">
        <v>51</v>
      </c>
      <c r="F40" s="30">
        <f>SUM(F30:F39)</f>
        <v>0</v>
      </c>
      <c r="G40" s="30">
        <f t="shared" ref="G40:H40" si="0">SUM(G30:G39)</f>
        <v>0</v>
      </c>
      <c r="H40" s="30">
        <f t="shared" si="0"/>
        <v>0</v>
      </c>
    </row>
    <row r="41" spans="2:13" x14ac:dyDescent="0.3">
      <c r="F41" s="51"/>
      <c r="G41" s="51"/>
      <c r="H41" s="51"/>
    </row>
    <row r="42" spans="2:13" x14ac:dyDescent="0.3">
      <c r="B42" s="56" t="s">
        <v>176</v>
      </c>
      <c r="C42" s="57"/>
      <c r="D42" s="56"/>
      <c r="E42" s="56"/>
      <c r="F42" s="56"/>
      <c r="G42" s="56"/>
      <c r="H42" s="56"/>
    </row>
    <row r="43" spans="2:13" x14ac:dyDescent="0.3">
      <c r="F43" s="51"/>
      <c r="G43" s="51"/>
      <c r="H43" s="51"/>
      <c r="I43" s="35"/>
      <c r="J43" s="35"/>
      <c r="K43" s="35"/>
      <c r="L43" s="35"/>
      <c r="M43" s="35"/>
    </row>
    <row r="44" spans="2:13" x14ac:dyDescent="0.3">
      <c r="D44" s="37" t="s">
        <v>164</v>
      </c>
      <c r="E44" s="37" t="s">
        <v>51</v>
      </c>
      <c r="F44" s="50">
        <f>F17</f>
        <v>10.652485339850669</v>
      </c>
      <c r="G44" s="50">
        <f>G17</f>
        <v>10.709554396909342</v>
      </c>
      <c r="H44" s="50">
        <f>H17</f>
        <v>11.258391132336426</v>
      </c>
      <c r="I44" s="35"/>
      <c r="J44" s="35"/>
      <c r="K44" s="35"/>
      <c r="L44" s="35"/>
      <c r="M44" s="35"/>
    </row>
    <row r="45" spans="2:13" x14ac:dyDescent="0.3">
      <c r="D45" s="37" t="s">
        <v>174</v>
      </c>
      <c r="E45" s="37" t="s">
        <v>51</v>
      </c>
      <c r="F45" s="50">
        <f>F40</f>
        <v>0</v>
      </c>
      <c r="G45" s="50">
        <f t="shared" ref="G45:H45" si="1">G40</f>
        <v>0</v>
      </c>
      <c r="H45" s="50">
        <f t="shared" si="1"/>
        <v>0</v>
      </c>
    </row>
    <row r="46" spans="2:13" x14ac:dyDescent="0.3">
      <c r="D46" s="36" t="s">
        <v>177</v>
      </c>
      <c r="E46" s="36" t="s">
        <v>51</v>
      </c>
      <c r="F46" s="30">
        <f>SUM(F44:F45)</f>
        <v>10.652485339850669</v>
      </c>
      <c r="G46" s="30">
        <f t="shared" ref="G46:H46" si="2">SUM(G44:G45)</f>
        <v>10.709554396909342</v>
      </c>
      <c r="H46" s="30">
        <f t="shared" si="2"/>
        <v>11.258391132336426</v>
      </c>
    </row>
    <row r="47" spans="2:13" x14ac:dyDescent="0.3">
      <c r="F47" s="51"/>
      <c r="G47" s="51"/>
      <c r="H47" s="51"/>
      <c r="I47" s="35"/>
      <c r="J47" s="35"/>
      <c r="K47" s="35"/>
      <c r="L47" s="35"/>
      <c r="M47" s="35"/>
    </row>
    <row r="48" spans="2:13" x14ac:dyDescent="0.3">
      <c r="D48" s="37" t="s">
        <v>172</v>
      </c>
      <c r="E48" s="37" t="s">
        <v>73</v>
      </c>
      <c r="F48" s="50">
        <f>F25</f>
        <v>93.703400000000002</v>
      </c>
      <c r="G48" s="50">
        <f>G25</f>
        <v>96.938600000000008</v>
      </c>
      <c r="H48" s="50">
        <f>H25</f>
        <v>96.938600000000008</v>
      </c>
    </row>
    <row r="49" spans="4:8" x14ac:dyDescent="0.3">
      <c r="D49" s="36" t="s">
        <v>178</v>
      </c>
      <c r="E49" s="36" t="s">
        <v>73</v>
      </c>
      <c r="F49" s="30">
        <f>SUM(F48)</f>
        <v>93.703400000000002</v>
      </c>
      <c r="G49" s="30">
        <f t="shared" ref="G49:H49" si="3">SUM(G48)</f>
        <v>96.938600000000008</v>
      </c>
      <c r="H49" s="30">
        <f t="shared" si="3"/>
        <v>96.938600000000008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EA30-2C8C-4519-ABBE-C8B310452313}">
  <sheetPr>
    <tabColor theme="8" tint="0.39997558519241921"/>
  </sheetPr>
  <dimension ref="A1:M48"/>
  <sheetViews>
    <sheetView workbookViewId="0">
      <selection activeCell="F15" sqref="F13:F15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0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2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2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2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2" ht="25.8" x14ac:dyDescent="0.5">
      <c r="A4" s="1" t="str">
        <f>Contents!D19</f>
        <v>3.4 Security of Supply Modelling</v>
      </c>
      <c r="B4" s="1"/>
      <c r="C4" s="1"/>
      <c r="D4" s="1"/>
      <c r="E4" s="1"/>
      <c r="F4" s="1"/>
      <c r="G4" s="1"/>
      <c r="H4" s="1"/>
      <c r="I4" s="1"/>
      <c r="J4" s="1"/>
    </row>
    <row r="6" spans="1:12" x14ac:dyDescent="0.3">
      <c r="F6" s="46" t="s">
        <v>45</v>
      </c>
      <c r="G6" s="78" t="s">
        <v>46</v>
      </c>
      <c r="H6" s="78"/>
    </row>
    <row r="7" spans="1:12" x14ac:dyDescent="0.3">
      <c r="F7" s="47" t="s">
        <v>47</v>
      </c>
      <c r="G7" s="47" t="s">
        <v>6</v>
      </c>
      <c r="H7" s="47" t="s">
        <v>48</v>
      </c>
    </row>
    <row r="8" spans="1:12" x14ac:dyDescent="0.3">
      <c r="L8" s="52"/>
    </row>
    <row r="9" spans="1:12" ht="18" x14ac:dyDescent="0.35">
      <c r="A9" s="48"/>
      <c r="B9" s="48" t="s">
        <v>199</v>
      </c>
      <c r="C9" s="49"/>
      <c r="D9" s="48"/>
      <c r="E9" s="48"/>
      <c r="F9" s="48"/>
      <c r="G9" s="48"/>
      <c r="H9" s="48"/>
    </row>
    <row r="10" spans="1:12" x14ac:dyDescent="0.3">
      <c r="B10" s="35"/>
      <c r="C10" s="55"/>
    </row>
    <row r="11" spans="1:12" x14ac:dyDescent="0.3">
      <c r="B11" s="56" t="s">
        <v>164</v>
      </c>
      <c r="C11" s="57"/>
      <c r="D11" s="56"/>
      <c r="E11" s="56"/>
      <c r="F11" s="56"/>
      <c r="G11" s="56"/>
      <c r="H11" s="56"/>
    </row>
    <row r="13" spans="1:12" x14ac:dyDescent="0.3">
      <c r="C13" s="37"/>
      <c r="D13" s="37" t="s">
        <v>200</v>
      </c>
      <c r="E13" s="37" t="s">
        <v>51</v>
      </c>
      <c r="F13" s="61">
        <f>'[1]3.4 Security of Supply'!F13</f>
        <v>3.7548307787591897</v>
      </c>
      <c r="G13" s="61">
        <f>SUMIF('[2]RtB &amp; FTE'!$D:$D,$D13,'[2]RtB &amp; FTE'!$E:$E)/10^6</f>
        <v>3.8470086672080006</v>
      </c>
      <c r="H13" s="61">
        <f>SUMIF('[2]RtB &amp; FTE'!$D:$D,$D13,'[2]RtB &amp; FTE'!$G:$G)/10^6</f>
        <v>4.2283668121688285</v>
      </c>
    </row>
    <row r="14" spans="1:12" x14ac:dyDescent="0.3">
      <c r="C14" s="37"/>
      <c r="D14" s="37" t="s">
        <v>201</v>
      </c>
      <c r="E14" s="37" t="s">
        <v>51</v>
      </c>
      <c r="F14" s="61">
        <f>'[1]3.4 Security of Supply'!F14</f>
        <v>0</v>
      </c>
      <c r="G14" s="61">
        <f>SUMIF('[2]RtB &amp; FTE'!$D:$D,$D14,'[2]RtB &amp; FTE'!$E:$E)/10^6</f>
        <v>0</v>
      </c>
      <c r="H14" s="61">
        <f>SUMIF('[2]RtB &amp; FTE'!$D:$D,$D14,'[2]RtB &amp; FTE'!$G:$G)/10^6</f>
        <v>0</v>
      </c>
      <c r="J14" s="52"/>
    </row>
    <row r="15" spans="1:12" x14ac:dyDescent="0.3">
      <c r="C15" s="37"/>
      <c r="D15" s="37" t="s">
        <v>202</v>
      </c>
      <c r="E15" s="37" t="s">
        <v>51</v>
      </c>
      <c r="F15" s="61">
        <f>'[1]3.4 Security of Supply'!F15</f>
        <v>0</v>
      </c>
      <c r="G15" s="61">
        <f>SUMIF('[2]RtB &amp; FTE'!$D:$D,$D15,'[2]RtB &amp; FTE'!$E:$E)/10^6</f>
        <v>0</v>
      </c>
      <c r="H15" s="61">
        <f>SUMIF('[2]RtB &amp; FTE'!$D:$D,$D15,'[2]RtB &amp; FTE'!$G:$G)/10^6</f>
        <v>0</v>
      </c>
    </row>
    <row r="16" spans="1:12" x14ac:dyDescent="0.3">
      <c r="D16" s="36" t="s">
        <v>203</v>
      </c>
      <c r="E16" s="36" t="s">
        <v>51</v>
      </c>
      <c r="F16" s="30">
        <f>SUM(F13:F15)</f>
        <v>3.7548307787591897</v>
      </c>
      <c r="G16" s="30">
        <f>SUM(G13:G15)</f>
        <v>3.8470086672080006</v>
      </c>
      <c r="H16" s="30">
        <f>SUM(H13:H15)</f>
        <v>4.2283668121688285</v>
      </c>
    </row>
    <row r="17" spans="2:10" x14ac:dyDescent="0.3">
      <c r="F17" s="51"/>
      <c r="G17" s="51"/>
      <c r="H17" s="51"/>
    </row>
    <row r="18" spans="2:10" x14ac:dyDescent="0.3">
      <c r="B18" s="56" t="s">
        <v>172</v>
      </c>
      <c r="C18" s="57"/>
      <c r="D18" s="56"/>
      <c r="E18" s="56"/>
      <c r="F18" s="56"/>
      <c r="G18" s="56"/>
      <c r="H18" s="56"/>
    </row>
    <row r="20" spans="2:10" x14ac:dyDescent="0.3">
      <c r="C20" s="37"/>
      <c r="D20" s="37" t="s">
        <v>200</v>
      </c>
      <c r="E20" s="37" t="s">
        <v>73</v>
      </c>
      <c r="F20" s="61">
        <f>'[1]3.4 Security of Supply'!F20</f>
        <v>36.324300000000001</v>
      </c>
      <c r="G20" s="61">
        <f>SUMIF('[2]RtB &amp; FTE'!$D:$D,$D20,'[2]RtB &amp; FTE'!$F:$F)</f>
        <v>39.644300000000001</v>
      </c>
      <c r="H20" s="61">
        <f>SUMIF('[2]RtB &amp; FTE'!$D:$D,$D20,'[2]RtB &amp; FTE'!$H:$H)</f>
        <v>39.644300000000001</v>
      </c>
    </row>
    <row r="21" spans="2:10" x14ac:dyDescent="0.3">
      <c r="C21" s="37"/>
      <c r="D21" s="37" t="s">
        <v>201</v>
      </c>
      <c r="E21" s="37" t="s">
        <v>73</v>
      </c>
      <c r="F21" s="61">
        <f>'[1]3.4 Security of Supply'!F21</f>
        <v>0</v>
      </c>
      <c r="G21" s="61">
        <f>SUMIF('[2]RtB &amp; FTE'!$D:$D,$D21,'[2]RtB &amp; FTE'!$F:$F)</f>
        <v>0</v>
      </c>
      <c r="H21" s="61">
        <f>SUMIF('[2]RtB &amp; FTE'!$D:$D,$D21,'[2]RtB &amp; FTE'!$H:$H)</f>
        <v>0</v>
      </c>
      <c r="J21" s="52"/>
    </row>
    <row r="22" spans="2:10" x14ac:dyDescent="0.3">
      <c r="C22" s="37"/>
      <c r="D22" s="37" t="s">
        <v>202</v>
      </c>
      <c r="E22" s="37" t="s">
        <v>73</v>
      </c>
      <c r="F22" s="61">
        <f>'[1]3.4 Security of Supply'!F22</f>
        <v>0</v>
      </c>
      <c r="G22" s="61">
        <f>SUMIF('[2]RtB &amp; FTE'!$D:$D,$D22,'[2]RtB &amp; FTE'!$F:$F)</f>
        <v>0</v>
      </c>
      <c r="H22" s="61">
        <f>SUMIF('[2]RtB &amp; FTE'!$D:$D,$D22,'[2]RtB &amp; FTE'!$H:$H)</f>
        <v>0</v>
      </c>
    </row>
    <row r="23" spans="2:10" x14ac:dyDescent="0.3">
      <c r="D23" s="36" t="s">
        <v>204</v>
      </c>
      <c r="E23" s="36" t="s">
        <v>73</v>
      </c>
      <c r="F23" s="30">
        <f>SUM(F20:F22)</f>
        <v>36.324300000000001</v>
      </c>
      <c r="G23" s="30">
        <f>SUM(G20:G22)</f>
        <v>39.644300000000001</v>
      </c>
      <c r="H23" s="30">
        <f>SUM(H20:H22)</f>
        <v>39.644300000000001</v>
      </c>
    </row>
    <row r="24" spans="2:10" x14ac:dyDescent="0.3">
      <c r="F24" s="51"/>
      <c r="G24" s="51"/>
      <c r="H24" s="51"/>
    </row>
    <row r="25" spans="2:10" x14ac:dyDescent="0.3">
      <c r="B25" s="56" t="s">
        <v>174</v>
      </c>
      <c r="C25" s="57"/>
      <c r="D25" s="56"/>
      <c r="E25" s="56"/>
      <c r="F25" s="56"/>
      <c r="G25" s="56"/>
      <c r="H25" s="56"/>
    </row>
    <row r="26" spans="2:10" x14ac:dyDescent="0.3">
      <c r="F26" s="51"/>
      <c r="G26" s="51"/>
      <c r="H26" s="51"/>
    </row>
    <row r="27" spans="2:10" x14ac:dyDescent="0.3">
      <c r="C27" s="36" t="s">
        <v>84</v>
      </c>
      <c r="D27" s="36" t="s">
        <v>85</v>
      </c>
      <c r="F27" s="51"/>
      <c r="G27" s="51"/>
      <c r="H27" s="51"/>
    </row>
    <row r="28" spans="2:10" x14ac:dyDescent="0.3">
      <c r="C28" s="61"/>
      <c r="D28" s="61"/>
      <c r="E28" s="37" t="s">
        <v>51</v>
      </c>
      <c r="F28" s="61"/>
      <c r="G28" s="61"/>
      <c r="H28" s="61"/>
    </row>
    <row r="29" spans="2:10" x14ac:dyDescent="0.3">
      <c r="C29" s="61"/>
      <c r="D29" s="61"/>
      <c r="E29" s="37" t="s">
        <v>51</v>
      </c>
      <c r="F29" s="61"/>
      <c r="G29" s="61"/>
      <c r="H29" s="61"/>
    </row>
    <row r="30" spans="2:10" x14ac:dyDescent="0.3">
      <c r="C30" s="61"/>
      <c r="D30" s="61"/>
      <c r="E30" s="37" t="s">
        <v>51</v>
      </c>
      <c r="F30" s="61"/>
      <c r="G30" s="61"/>
      <c r="H30" s="61"/>
    </row>
    <row r="31" spans="2:10" x14ac:dyDescent="0.3">
      <c r="C31" s="61"/>
      <c r="D31" s="61"/>
      <c r="E31" s="37" t="s">
        <v>51</v>
      </c>
      <c r="F31" s="61"/>
      <c r="G31" s="61"/>
      <c r="H31" s="61"/>
    </row>
    <row r="32" spans="2:10" x14ac:dyDescent="0.3">
      <c r="C32" s="61"/>
      <c r="D32" s="61"/>
      <c r="E32" s="37" t="s">
        <v>51</v>
      </c>
      <c r="F32" s="61"/>
      <c r="G32" s="61"/>
      <c r="H32" s="61"/>
    </row>
    <row r="33" spans="2:13" x14ac:dyDescent="0.3">
      <c r="C33" s="61"/>
      <c r="D33" s="61"/>
      <c r="E33" s="37" t="s">
        <v>51</v>
      </c>
      <c r="F33" s="61"/>
      <c r="G33" s="61"/>
      <c r="H33" s="61"/>
    </row>
    <row r="34" spans="2:13" x14ac:dyDescent="0.3">
      <c r="C34" s="61"/>
      <c r="D34" s="61"/>
      <c r="E34" s="37" t="s">
        <v>51</v>
      </c>
      <c r="F34" s="61"/>
      <c r="G34" s="61"/>
      <c r="H34" s="61"/>
    </row>
    <row r="35" spans="2:13" x14ac:dyDescent="0.3">
      <c r="C35" s="61"/>
      <c r="D35" s="61"/>
      <c r="E35" s="37" t="s">
        <v>51</v>
      </c>
      <c r="F35" s="61"/>
      <c r="G35" s="61"/>
      <c r="H35" s="61"/>
    </row>
    <row r="36" spans="2:13" x14ac:dyDescent="0.3">
      <c r="C36" s="61"/>
      <c r="D36" s="61"/>
      <c r="E36" s="37" t="s">
        <v>51</v>
      </c>
      <c r="F36" s="61"/>
      <c r="G36" s="61"/>
      <c r="H36" s="61"/>
    </row>
    <row r="37" spans="2:13" x14ac:dyDescent="0.3">
      <c r="C37" s="61"/>
      <c r="D37" s="61"/>
      <c r="E37" s="37" t="s">
        <v>51</v>
      </c>
      <c r="F37" s="61"/>
      <c r="G37" s="61"/>
      <c r="H37" s="61"/>
    </row>
    <row r="38" spans="2:13" x14ac:dyDescent="0.3">
      <c r="C38" s="61"/>
      <c r="D38" s="61"/>
      <c r="E38" s="37" t="s">
        <v>51</v>
      </c>
      <c r="F38" s="61"/>
      <c r="G38" s="61"/>
      <c r="H38" s="61"/>
    </row>
    <row r="39" spans="2:13" x14ac:dyDescent="0.3">
      <c r="D39" s="36" t="s">
        <v>205</v>
      </c>
      <c r="E39" s="36" t="s">
        <v>51</v>
      </c>
      <c r="F39" s="30">
        <f>SUM(F28:F38)</f>
        <v>0</v>
      </c>
      <c r="G39" s="30">
        <f t="shared" ref="G39:H39" si="0">SUM(G28:G38)</f>
        <v>0</v>
      </c>
      <c r="H39" s="30">
        <f t="shared" si="0"/>
        <v>0</v>
      </c>
    </row>
    <row r="40" spans="2:13" x14ac:dyDescent="0.3">
      <c r="F40" s="51"/>
      <c r="G40" s="51"/>
      <c r="H40" s="51"/>
    </row>
    <row r="41" spans="2:13" x14ac:dyDescent="0.3">
      <c r="B41" s="56" t="s">
        <v>176</v>
      </c>
      <c r="C41" s="57"/>
      <c r="D41" s="56"/>
      <c r="E41" s="56"/>
      <c r="F41" s="56"/>
      <c r="G41" s="56"/>
      <c r="H41" s="56"/>
    </row>
    <row r="42" spans="2:13" x14ac:dyDescent="0.3">
      <c r="F42" s="51"/>
      <c r="G42" s="51"/>
      <c r="H42" s="51"/>
      <c r="J42" s="35"/>
      <c r="K42" s="35"/>
      <c r="L42" s="35"/>
      <c r="M42" s="35"/>
    </row>
    <row r="43" spans="2:13" x14ac:dyDescent="0.3">
      <c r="D43" s="37" t="s">
        <v>164</v>
      </c>
      <c r="E43" s="37" t="s">
        <v>51</v>
      </c>
      <c r="F43" s="50">
        <f>F16</f>
        <v>3.7548307787591897</v>
      </c>
      <c r="G43" s="50">
        <f>G16</f>
        <v>3.8470086672080006</v>
      </c>
      <c r="H43" s="50">
        <f>H16</f>
        <v>4.2283668121688285</v>
      </c>
      <c r="J43" s="35"/>
      <c r="K43" s="35"/>
      <c r="L43" s="35"/>
      <c r="M43" s="35"/>
    </row>
    <row r="44" spans="2:13" x14ac:dyDescent="0.3">
      <c r="D44" s="37" t="s">
        <v>174</v>
      </c>
      <c r="E44" s="37" t="s">
        <v>51</v>
      </c>
      <c r="F44" s="50">
        <f>F39</f>
        <v>0</v>
      </c>
      <c r="G44" s="50">
        <f t="shared" ref="G44:H44" si="1">G39</f>
        <v>0</v>
      </c>
      <c r="H44" s="50">
        <f t="shared" si="1"/>
        <v>0</v>
      </c>
    </row>
    <row r="45" spans="2:13" x14ac:dyDescent="0.3">
      <c r="D45" s="36" t="s">
        <v>177</v>
      </c>
      <c r="E45" s="36" t="s">
        <v>51</v>
      </c>
      <c r="F45" s="30">
        <f>SUM(F43:F44)</f>
        <v>3.7548307787591897</v>
      </c>
      <c r="G45" s="30">
        <f t="shared" ref="G45:H45" si="2">SUM(G43:G44)</f>
        <v>3.8470086672080006</v>
      </c>
      <c r="H45" s="30">
        <f t="shared" si="2"/>
        <v>4.2283668121688285</v>
      </c>
    </row>
    <row r="46" spans="2:13" x14ac:dyDescent="0.3">
      <c r="F46" s="51"/>
      <c r="G46" s="51"/>
      <c r="H46" s="51"/>
      <c r="J46" s="35"/>
      <c r="K46" s="35"/>
      <c r="L46" s="35"/>
      <c r="M46" s="35"/>
    </row>
    <row r="47" spans="2:13" x14ac:dyDescent="0.3">
      <c r="D47" s="37" t="s">
        <v>172</v>
      </c>
      <c r="E47" s="37" t="s">
        <v>73</v>
      </c>
      <c r="F47" s="50">
        <f>F23</f>
        <v>36.324300000000001</v>
      </c>
      <c r="G47" s="50">
        <f>G23</f>
        <v>39.644300000000001</v>
      </c>
      <c r="H47" s="50">
        <f>H23</f>
        <v>39.644300000000001</v>
      </c>
    </row>
    <row r="48" spans="2:13" x14ac:dyDescent="0.3">
      <c r="D48" s="36" t="s">
        <v>178</v>
      </c>
      <c r="E48" s="36" t="s">
        <v>73</v>
      </c>
      <c r="F48" s="30">
        <f>SUM(F47)</f>
        <v>36.324300000000001</v>
      </c>
      <c r="G48" s="30">
        <f t="shared" ref="G48:H48" si="3">SUM(G47)</f>
        <v>39.644300000000001</v>
      </c>
      <c r="H48" s="30">
        <f t="shared" si="3"/>
        <v>39.644300000000001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9CC2-2B79-41BD-93CB-6F4D404B2310}">
  <sheetPr>
    <tabColor theme="8" tint="0.39997558519241921"/>
  </sheetPr>
  <dimension ref="A1:M44"/>
  <sheetViews>
    <sheetView workbookViewId="0">
      <selection activeCell="J11" sqref="J11:L15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0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Contents!D20</f>
        <v>3.5 Whole Energy System Resilience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323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D13" s="37" t="s">
        <v>304</v>
      </c>
      <c r="E13" s="37" t="s">
        <v>51</v>
      </c>
      <c r="F13" s="61">
        <f>'[1]3.5 Whole Energy System Resilie'!$F$13</f>
        <v>3.7138890687591926</v>
      </c>
      <c r="G13" s="61">
        <f>SUMIF('[2]RtB &amp; FTE'!$D:$D,$D13,'[2]RtB &amp; FTE'!$E:$E)/10^6</f>
        <v>3.0426330994123965</v>
      </c>
      <c r="H13" s="61">
        <f>SUMIF('[2]RtB &amp; FTE'!$D:$D,$D13,'[2]RtB &amp; FTE'!$G:$G)/10^6</f>
        <v>3.633695006471187</v>
      </c>
    </row>
    <row r="14" spans="1:10" x14ac:dyDescent="0.3">
      <c r="D14" s="37" t="s">
        <v>305</v>
      </c>
      <c r="E14" s="37" t="s">
        <v>51</v>
      </c>
      <c r="F14" s="61">
        <v>0</v>
      </c>
      <c r="G14" s="61">
        <f>SUMIF('[2]RtB &amp; FTE'!$D:$D,$D14,'[2]RtB &amp; FTE'!$E:$E)/10^6</f>
        <v>0</v>
      </c>
      <c r="H14" s="61">
        <f>SUMIF('[2]RtB &amp; FTE'!$D:$D,$D14,'[2]RtB &amp; FTE'!$G:$G)/10^6</f>
        <v>0</v>
      </c>
    </row>
    <row r="15" spans="1:10" x14ac:dyDescent="0.3">
      <c r="D15" s="37" t="s">
        <v>306</v>
      </c>
      <c r="E15" s="37" t="s">
        <v>51</v>
      </c>
      <c r="F15" s="61">
        <f>'[1]3.5 Whole Energy System Resilie'!F14</f>
        <v>2.1394717387591897</v>
      </c>
      <c r="G15" s="61">
        <f>SUMIF('[2]RtB &amp; FTE'!$D:$D,$D15,'[2]RtB &amp; FTE'!$E:$E)/10^6</f>
        <v>3.6016403254294422</v>
      </c>
      <c r="H15" s="61">
        <f>SUMIF('[2]RtB &amp; FTE'!$D:$D,$D15,'[2]RtB &amp; FTE'!$G:$G)/10^6</f>
        <v>4.6145587657594307</v>
      </c>
    </row>
    <row r="16" spans="1:10" x14ac:dyDescent="0.3">
      <c r="D16" s="37" t="s">
        <v>307</v>
      </c>
      <c r="E16" s="37" t="s">
        <v>51</v>
      </c>
      <c r="F16" s="61">
        <f>'[1]3.5 Whole Energy System Resilie'!F15</f>
        <v>0</v>
      </c>
      <c r="G16" s="61">
        <f>SUMIF('[2]RtB &amp; FTE'!$D:$D,$D16,'[2]RtB &amp; FTE'!$E:$E)/10^6</f>
        <v>2.4953527744977775</v>
      </c>
      <c r="H16" s="61">
        <f>SUMIF('[2]RtB &amp; FTE'!$D:$D,$D16,'[2]RtB &amp; FTE'!$G:$G)/10^6</f>
        <v>3.0064635992180633</v>
      </c>
    </row>
    <row r="17" spans="2:8" x14ac:dyDescent="0.3">
      <c r="D17" s="37" t="s">
        <v>329</v>
      </c>
      <c r="E17" s="37" t="s">
        <v>51</v>
      </c>
      <c r="F17" s="61">
        <f>'[1]3.5 Whole Energy System Resilie'!F16</f>
        <v>3.4515255062775676</v>
      </c>
      <c r="G17" s="61">
        <f>SUMIF('[2]RtB &amp; FTE'!$D:$D,$D17,'[2]RtB &amp; FTE'!$E:$E)/10^6</f>
        <v>1.9099477691121427</v>
      </c>
      <c r="H17" s="61">
        <f>SUMIF('[2]RtB &amp; FTE'!$D:$D,$D17,'[2]RtB &amp; FTE'!$G:$G)/10^6</f>
        <v>1.4896439016482916</v>
      </c>
    </row>
    <row r="18" spans="2:8" x14ac:dyDescent="0.3">
      <c r="D18" s="36" t="s">
        <v>324</v>
      </c>
      <c r="E18" s="36" t="s">
        <v>51</v>
      </c>
      <c r="F18" s="30">
        <f>SUM(F13:F17)</f>
        <v>9.3048863137959508</v>
      </c>
      <c r="G18" s="30">
        <f>SUM(G13:G17)</f>
        <v>11.04957396845176</v>
      </c>
      <c r="H18" s="30">
        <f>SUM(H13:H17)</f>
        <v>12.744361273096972</v>
      </c>
    </row>
    <row r="19" spans="2:8" x14ac:dyDescent="0.3">
      <c r="F19" s="51"/>
      <c r="G19" s="51"/>
      <c r="H19" s="51"/>
    </row>
    <row r="20" spans="2:8" x14ac:dyDescent="0.3">
      <c r="B20" s="56" t="s">
        <v>172</v>
      </c>
      <c r="C20" s="57"/>
      <c r="D20" s="56"/>
      <c r="E20" s="56"/>
      <c r="F20" s="56"/>
      <c r="G20" s="56"/>
      <c r="H20" s="56"/>
    </row>
    <row r="21" spans="2:8" x14ac:dyDescent="0.3">
      <c r="F21" s="51"/>
      <c r="G21" s="51"/>
      <c r="H21" s="51"/>
    </row>
    <row r="22" spans="2:8" x14ac:dyDescent="0.3">
      <c r="D22" s="37" t="s">
        <v>304</v>
      </c>
      <c r="E22" s="37" t="s">
        <v>73</v>
      </c>
      <c r="F22" s="61">
        <f>'[1]3.5 Whole Energy System Resilie'!$F$21</f>
        <v>42</v>
      </c>
      <c r="G22" s="61">
        <f>SUMIF('[2]RtB &amp; FTE'!$D:$D,$D22,'[2]RtB &amp; FTE'!$F:$F)</f>
        <v>24.92</v>
      </c>
      <c r="H22" s="61">
        <f>SUMIF('[2]RtB &amp; FTE'!$D:$D,$D22,'[2]RtB &amp; FTE'!$H:$H)</f>
        <v>36.92</v>
      </c>
    </row>
    <row r="23" spans="2:8" x14ac:dyDescent="0.3">
      <c r="D23" s="37" t="s">
        <v>305</v>
      </c>
      <c r="E23" s="37" t="s">
        <v>73</v>
      </c>
      <c r="F23" s="61">
        <v>0</v>
      </c>
      <c r="G23" s="61">
        <f>SUMIF('[2]RtB &amp; FTE'!$D:$D,$D23,'[2]RtB &amp; FTE'!$F:$F)</f>
        <v>0</v>
      </c>
      <c r="H23" s="61">
        <f>SUMIF('[2]RtB &amp; FTE'!$D:$D,$D23,'[2]RtB &amp; FTE'!$H:$H)</f>
        <v>0</v>
      </c>
    </row>
    <row r="24" spans="2:8" x14ac:dyDescent="0.3">
      <c r="D24" s="37" t="s">
        <v>306</v>
      </c>
      <c r="E24" s="37" t="s">
        <v>73</v>
      </c>
      <c r="F24" s="61">
        <f>'[1]3.5 Whole Energy System Resilie'!F22</f>
        <v>21.8919</v>
      </c>
      <c r="G24" s="61">
        <f>SUMIF('[2]RtB &amp; FTE'!$D:$D,$D24,'[2]RtB &amp; FTE'!$F:$F)</f>
        <v>37.497561904761909</v>
      </c>
      <c r="H24" s="61">
        <f>SUMIF('[2]RtB &amp; FTE'!$D:$D,$D24,'[2]RtB &amp; FTE'!$H:$H)</f>
        <v>37.497561904761909</v>
      </c>
    </row>
    <row r="25" spans="2:8" x14ac:dyDescent="0.3">
      <c r="D25" s="37" t="s">
        <v>307</v>
      </c>
      <c r="E25" s="37" t="s">
        <v>73</v>
      </c>
      <c r="F25" s="61">
        <f>'[1]3.5 Whole Energy System Resilie'!F23</f>
        <v>0</v>
      </c>
      <c r="G25" s="61">
        <f>SUMIF('[2]RtB &amp; FTE'!$D:$D,$D25,'[2]RtB &amp; FTE'!$F:$F)</f>
        <v>29</v>
      </c>
      <c r="H25" s="61">
        <f>SUMIF('[2]RtB &amp; FTE'!$D:$D,$D25,'[2]RtB &amp; FTE'!$H:$H)</f>
        <v>29</v>
      </c>
    </row>
    <row r="26" spans="2:8" x14ac:dyDescent="0.3">
      <c r="D26" s="37" t="s">
        <v>329</v>
      </c>
      <c r="E26" s="37" t="s">
        <v>73</v>
      </c>
      <c r="F26" s="61">
        <f>'[1]3.5 Whole Energy System Resilie'!F24</f>
        <v>28.864899999999999</v>
      </c>
      <c r="G26" s="61">
        <f>SUMIF('[2]RtB &amp; FTE'!$D:$D,$D26,'[2]RtB &amp; FTE'!$F:$F)</f>
        <v>11.008914285714287</v>
      </c>
      <c r="H26" s="61">
        <f>SUMIF('[2]RtB &amp; FTE'!$D:$D,$D26,'[2]RtB &amp; FTE'!$H:$H)</f>
        <v>11.008914285714287</v>
      </c>
    </row>
    <row r="27" spans="2:8" x14ac:dyDescent="0.3">
      <c r="D27" s="36" t="s">
        <v>325</v>
      </c>
      <c r="E27" s="36" t="s">
        <v>73</v>
      </c>
      <c r="F27" s="30">
        <f>SUM(F22:F26)</f>
        <v>92.756799999999998</v>
      </c>
      <c r="G27" s="30">
        <f>SUM(G22:G26)</f>
        <v>102.42647619047619</v>
      </c>
      <c r="H27" s="30">
        <f>SUM(H22:H26)</f>
        <v>114.42647619047619</v>
      </c>
    </row>
    <row r="28" spans="2:8" x14ac:dyDescent="0.3">
      <c r="F28" s="51"/>
      <c r="G28" s="51"/>
      <c r="H28" s="51"/>
    </row>
    <row r="29" spans="2:8" x14ac:dyDescent="0.3">
      <c r="B29" s="56" t="s">
        <v>174</v>
      </c>
      <c r="C29" s="57"/>
      <c r="D29" s="56"/>
      <c r="E29" s="56"/>
      <c r="F29" s="56"/>
      <c r="G29" s="56"/>
      <c r="H29" s="56"/>
    </row>
    <row r="30" spans="2:8" x14ac:dyDescent="0.3">
      <c r="B30" s="66"/>
      <c r="C30" s="67"/>
      <c r="D30" s="66"/>
      <c r="E30" s="66"/>
      <c r="F30" s="66"/>
      <c r="G30" s="66"/>
      <c r="H30" s="66"/>
    </row>
    <row r="31" spans="2:8" x14ac:dyDescent="0.3">
      <c r="C31" s="36" t="s">
        <v>84</v>
      </c>
      <c r="D31" s="36" t="s">
        <v>85</v>
      </c>
      <c r="F31" s="51"/>
      <c r="G31" s="51"/>
      <c r="H31" s="51"/>
    </row>
    <row r="32" spans="2:8" x14ac:dyDescent="0.3">
      <c r="C32" s="61" t="s">
        <v>113</v>
      </c>
      <c r="D32" s="61" t="s">
        <v>114</v>
      </c>
      <c r="E32" s="37" t="s">
        <v>51</v>
      </c>
      <c r="F32" s="61">
        <f>'[1]3.5 Whole Energy System Resilie'!$F30</f>
        <v>2.2254527</v>
      </c>
      <c r="G32" s="61">
        <f>VLOOKUP($C32,[2]Investments!$A:$E,4,FALSE)/10^6</f>
        <v>3.4597375999999995</v>
      </c>
      <c r="H32" s="61">
        <f>VLOOKUP($C32,[2]Investments!$A:$E,5,FALSE)/10^6</f>
        <v>1.32</v>
      </c>
    </row>
    <row r="33" spans="2:13" x14ac:dyDescent="0.3">
      <c r="C33" s="61" t="s">
        <v>115</v>
      </c>
      <c r="D33" s="61" t="s">
        <v>116</v>
      </c>
      <c r="E33" s="37" t="s">
        <v>51</v>
      </c>
      <c r="F33" s="61">
        <f>'[1]3.5 Whole Energy System Resilie'!$F31</f>
        <v>0</v>
      </c>
      <c r="G33" s="61">
        <f>VLOOKUP($C33,[2]Investments!$A:$E,4,FALSE)/10^6</f>
        <v>2.5864531089999998</v>
      </c>
      <c r="H33" s="61">
        <f>VLOOKUP($C33,[2]Investments!$A:$E,5,FALSE)/10^6</f>
        <v>3.25</v>
      </c>
    </row>
    <row r="34" spans="2:13" x14ac:dyDescent="0.3">
      <c r="C34" s="61" t="s">
        <v>117</v>
      </c>
      <c r="D34" s="61" t="s">
        <v>118</v>
      </c>
      <c r="E34" s="37" t="s">
        <v>51</v>
      </c>
      <c r="F34" s="61">
        <f>'[1]3.5 Whole Energy System Resilie'!$F32</f>
        <v>0</v>
      </c>
      <c r="G34" s="61">
        <f>VLOOKUP($C34,[2]Investments!$A:$E,4,FALSE)/10^6</f>
        <v>0</v>
      </c>
      <c r="H34" s="61">
        <f>VLOOKUP($C34,[2]Investments!$A:$E,5,FALSE)/10^6</f>
        <v>0</v>
      </c>
    </row>
    <row r="35" spans="2:13" x14ac:dyDescent="0.3">
      <c r="D35" s="36" t="s">
        <v>326</v>
      </c>
      <c r="E35" s="36" t="s">
        <v>51</v>
      </c>
      <c r="F35" s="30">
        <f>SUM(F32:F34)</f>
        <v>2.2254527</v>
      </c>
      <c r="G35" s="30">
        <f>SUM(G32:G34)</f>
        <v>6.0461907089999993</v>
      </c>
      <c r="H35" s="30">
        <f>SUM(H32:H34)</f>
        <v>4.57</v>
      </c>
    </row>
    <row r="36" spans="2:13" x14ac:dyDescent="0.3">
      <c r="F36" s="51"/>
      <c r="G36" s="51"/>
      <c r="H36" s="51"/>
    </row>
    <row r="37" spans="2:13" x14ac:dyDescent="0.3">
      <c r="B37" s="56" t="s">
        <v>176</v>
      </c>
      <c r="C37" s="57"/>
      <c r="D37" s="56"/>
      <c r="E37" s="56"/>
      <c r="F37" s="56"/>
      <c r="G37" s="56"/>
      <c r="H37" s="56"/>
    </row>
    <row r="38" spans="2:13" x14ac:dyDescent="0.3">
      <c r="F38" s="51"/>
      <c r="G38" s="51"/>
      <c r="H38" s="51"/>
      <c r="J38" s="35"/>
      <c r="K38" s="35"/>
      <c r="L38" s="35"/>
      <c r="M38" s="35"/>
    </row>
    <row r="39" spans="2:13" x14ac:dyDescent="0.3">
      <c r="D39" s="37" t="s">
        <v>164</v>
      </c>
      <c r="E39" s="37" t="s">
        <v>51</v>
      </c>
      <c r="F39" s="50">
        <f>F18</f>
        <v>9.3048863137959508</v>
      </c>
      <c r="G39" s="50">
        <f>G18</f>
        <v>11.04957396845176</v>
      </c>
      <c r="H39" s="50">
        <f>H18</f>
        <v>12.744361273096972</v>
      </c>
      <c r="J39" s="35"/>
      <c r="K39" s="35"/>
      <c r="L39" s="35"/>
      <c r="M39" s="35"/>
    </row>
    <row r="40" spans="2:13" x14ac:dyDescent="0.3">
      <c r="D40" s="37" t="s">
        <v>174</v>
      </c>
      <c r="E40" s="37" t="s">
        <v>51</v>
      </c>
      <c r="F40" s="50">
        <f>F35</f>
        <v>2.2254527</v>
      </c>
      <c r="G40" s="50">
        <f t="shared" ref="G40:H40" si="0">G35</f>
        <v>6.0461907089999993</v>
      </c>
      <c r="H40" s="50">
        <f t="shared" si="0"/>
        <v>4.57</v>
      </c>
    </row>
    <row r="41" spans="2:13" x14ac:dyDescent="0.3">
      <c r="D41" s="36" t="s">
        <v>177</v>
      </c>
      <c r="E41" s="36" t="s">
        <v>51</v>
      </c>
      <c r="F41" s="30">
        <f>SUM(F39:F40)</f>
        <v>11.530339013795951</v>
      </c>
      <c r="G41" s="30">
        <f t="shared" ref="G41:H41" si="1">SUM(G39:G40)</f>
        <v>17.095764677451761</v>
      </c>
      <c r="H41" s="30">
        <f t="shared" si="1"/>
        <v>17.314361273096971</v>
      </c>
    </row>
    <row r="42" spans="2:13" x14ac:dyDescent="0.3">
      <c r="F42" s="51"/>
      <c r="G42" s="51"/>
      <c r="H42" s="51"/>
      <c r="J42" s="35"/>
      <c r="K42" s="35"/>
      <c r="L42" s="35"/>
      <c r="M42" s="35"/>
    </row>
    <row r="43" spans="2:13" x14ac:dyDescent="0.3">
      <c r="D43" s="37" t="s">
        <v>172</v>
      </c>
      <c r="E43" s="37" t="s">
        <v>73</v>
      </c>
      <c r="F43" s="50">
        <f>F27</f>
        <v>92.756799999999998</v>
      </c>
      <c r="G43" s="50">
        <f>G27</f>
        <v>102.42647619047619</v>
      </c>
      <c r="H43" s="50">
        <f>H27</f>
        <v>114.42647619047619</v>
      </c>
    </row>
    <row r="44" spans="2:13" x14ac:dyDescent="0.3">
      <c r="D44" s="36" t="s">
        <v>178</v>
      </c>
      <c r="E44" s="36" t="s">
        <v>73</v>
      </c>
      <c r="F44" s="30">
        <f>SUM(F43)</f>
        <v>92.756799999999998</v>
      </c>
      <c r="G44" s="30">
        <f t="shared" ref="G44:H44" si="2">SUM(G43)</f>
        <v>102.42647619047619</v>
      </c>
      <c r="H44" s="30">
        <f t="shared" si="2"/>
        <v>114.42647619047619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C3D8-88B2-4B29-88EE-E9E06FE19401}">
  <sheetPr>
    <tabColor theme="8" tint="0.39997558519241921"/>
  </sheetPr>
  <dimension ref="A1:M59"/>
  <sheetViews>
    <sheetView topLeftCell="B1" workbookViewId="0">
      <selection activeCell="F38" sqref="F38:F49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77.699218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1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  <c r="K1" s="68"/>
    </row>
    <row r="2" spans="1:11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  <c r="K2" s="68"/>
    </row>
    <row r="3" spans="1:11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  <c r="K3" s="68"/>
    </row>
    <row r="4" spans="1:11" ht="25.8" x14ac:dyDescent="0.5">
      <c r="A4" s="1" t="str">
        <f>Contents!D21</f>
        <v>3.6 System Operations</v>
      </c>
      <c r="B4" s="1"/>
      <c r="C4" s="1"/>
      <c r="D4" s="1"/>
      <c r="E4" s="1"/>
      <c r="F4" s="1"/>
      <c r="G4" s="1"/>
      <c r="H4" s="1"/>
      <c r="I4" s="1"/>
      <c r="J4" s="1"/>
      <c r="K4" s="68"/>
    </row>
    <row r="6" spans="1:11" x14ac:dyDescent="0.3">
      <c r="F6" s="46" t="s">
        <v>45</v>
      </c>
      <c r="G6" s="78" t="s">
        <v>46</v>
      </c>
      <c r="H6" s="78"/>
    </row>
    <row r="7" spans="1:11" x14ac:dyDescent="0.3">
      <c r="F7" s="47" t="s">
        <v>47</v>
      </c>
      <c r="G7" s="47" t="s">
        <v>6</v>
      </c>
      <c r="H7" s="47" t="s">
        <v>48</v>
      </c>
    </row>
    <row r="9" spans="1:11" ht="18" x14ac:dyDescent="0.35">
      <c r="A9" s="48"/>
      <c r="B9" s="48" t="s">
        <v>206</v>
      </c>
      <c r="C9" s="49"/>
      <c r="D9" s="48"/>
      <c r="E9" s="48"/>
      <c r="F9" s="48"/>
      <c r="G9" s="48"/>
      <c r="H9" s="48"/>
    </row>
    <row r="10" spans="1:11" x14ac:dyDescent="0.3">
      <c r="B10" s="35"/>
      <c r="C10" s="55"/>
    </row>
    <row r="11" spans="1:11" x14ac:dyDescent="0.3">
      <c r="B11" s="56" t="s">
        <v>164</v>
      </c>
      <c r="C11" s="57"/>
      <c r="D11" s="56"/>
      <c r="E11" s="56"/>
      <c r="F11" s="56"/>
      <c r="G11" s="56"/>
      <c r="H11" s="56"/>
    </row>
    <row r="13" spans="1:11" x14ac:dyDescent="0.3">
      <c r="D13" s="37" t="s">
        <v>207</v>
      </c>
      <c r="E13" s="37" t="s">
        <v>51</v>
      </c>
      <c r="F13" s="61">
        <f>'[1]3.6 System Operations'!F13</f>
        <v>5.9861350612113577</v>
      </c>
      <c r="G13" s="61">
        <f>SUMIF('[2]RtB &amp; FTE'!$D:$D,$D13,'[2]RtB &amp; FTE'!$E:$E)/10^6</f>
        <v>6.5953881820670741</v>
      </c>
      <c r="H13" s="61">
        <f>SUMIF('[2]RtB &amp; FTE'!$D:$D,$D13,'[2]RtB &amp; FTE'!$G:$G)/10^6</f>
        <v>6.5688784844191286</v>
      </c>
    </row>
    <row r="14" spans="1:11" x14ac:dyDescent="0.3">
      <c r="D14" s="37" t="s">
        <v>208</v>
      </c>
      <c r="E14" s="37" t="s">
        <v>51</v>
      </c>
      <c r="F14" s="61">
        <f>'[1]3.6 System Operations'!F14</f>
        <v>2.1186698487591706</v>
      </c>
      <c r="G14" s="61">
        <f>SUMIF('[2]RtB &amp; FTE'!$D:$D,$D14,'[2]RtB &amp; FTE'!$E:$E)/10^6</f>
        <v>2.3018288638953095</v>
      </c>
      <c r="H14" s="61">
        <f>SUMIF('[2]RtB &amp; FTE'!$D:$D,$D14,'[2]RtB &amp; FTE'!$G:$G)/10^6</f>
        <v>2.2085232127154018</v>
      </c>
    </row>
    <row r="15" spans="1:11" x14ac:dyDescent="0.3">
      <c r="D15" s="37" t="s">
        <v>209</v>
      </c>
      <c r="E15" s="37" t="s">
        <v>51</v>
      </c>
      <c r="F15" s="61">
        <f>'[1]3.6 System Operations'!F15</f>
        <v>-0.66616977617461837</v>
      </c>
      <c r="G15" s="61">
        <f>SUMIF('[2]RtB &amp; FTE'!$D:$D,$D15,'[2]RtB &amp; FTE'!$E:$E)/10^6</f>
        <v>0.20507364920885884</v>
      </c>
      <c r="H15" s="61">
        <f>SUMIF('[2]RtB &amp; FTE'!$D:$D,$D15,'[2]RtB &amp; FTE'!$G:$G)/10^6</f>
        <v>0.15755445600000006</v>
      </c>
    </row>
    <row r="16" spans="1:11" x14ac:dyDescent="0.3">
      <c r="D16" s="37" t="s">
        <v>210</v>
      </c>
      <c r="E16" s="37" t="s">
        <v>51</v>
      </c>
      <c r="F16" s="61">
        <f>'[1]3.6 System Operations'!F16</f>
        <v>18.457203633795949</v>
      </c>
      <c r="G16" s="61">
        <f>SUMIF('[2]RtB &amp; FTE'!$D:$D,$D16,'[2]RtB &amp; FTE'!$E:$E)/10^6</f>
        <v>18.954989910816124</v>
      </c>
      <c r="H16" s="61">
        <f>SUMIF('[2]RtB &amp; FTE'!$D:$D,$D16,'[2]RtB &amp; FTE'!$G:$G)/10^6</f>
        <v>18.669668574206213</v>
      </c>
    </row>
    <row r="17" spans="2:8" x14ac:dyDescent="0.3">
      <c r="D17" s="37" t="s">
        <v>211</v>
      </c>
      <c r="E17" s="37" t="s">
        <v>51</v>
      </c>
      <c r="F17" s="61">
        <f>'[1]3.6 System Operations'!F17</f>
        <v>2.6764434893894302</v>
      </c>
      <c r="G17" s="61">
        <f>SUMIF('[2]RtB &amp; FTE'!$D:$D,$D17,'[2]RtB &amp; FTE'!$E:$E)/10^6</f>
        <v>3.1410308590049993</v>
      </c>
      <c r="H17" s="61">
        <f>SUMIF('[2]RtB &amp; FTE'!$D:$D,$D17,'[2]RtB &amp; FTE'!$G:$G)/10^6</f>
        <v>3.9326239191451244</v>
      </c>
    </row>
    <row r="18" spans="2:8" x14ac:dyDescent="0.3">
      <c r="D18" s="37" t="s">
        <v>212</v>
      </c>
      <c r="E18" s="37" t="s">
        <v>51</v>
      </c>
      <c r="F18" s="61">
        <f>'[1]3.6 System Operations'!F18</f>
        <v>9.5026115695301439</v>
      </c>
      <c r="G18" s="61">
        <f>SUMIF('[2]RtB &amp; FTE'!$D:$D,$D18,'[2]RtB &amp; FTE'!$E:$E)/10^6</f>
        <v>12.642849087972417</v>
      </c>
      <c r="H18" s="61">
        <f>SUMIF('[2]RtB &amp; FTE'!$D:$D,$D18,'[2]RtB &amp; FTE'!$G:$G)/10^6</f>
        <v>9.0478487461564665</v>
      </c>
    </row>
    <row r="19" spans="2:8" x14ac:dyDescent="0.3">
      <c r="D19" s="37" t="s">
        <v>213</v>
      </c>
      <c r="E19" s="37" t="s">
        <v>51</v>
      </c>
      <c r="F19" s="61">
        <f>'[1]3.6 System Operations'!F19</f>
        <v>5.096007618759006</v>
      </c>
      <c r="G19" s="61">
        <f>SUMIF('[2]RtB &amp; FTE'!$D:$D,$D19,'[2]RtB &amp; FTE'!$E:$E)/10^6</f>
        <v>4.9858334106783868</v>
      </c>
      <c r="H19" s="61">
        <f>SUMIF('[2]RtB &amp; FTE'!$D:$D,$D19,'[2]RtB &amp; FTE'!$G:$G)/10^6</f>
        <v>5.8056071192728513</v>
      </c>
    </row>
    <row r="20" spans="2:8" x14ac:dyDescent="0.3">
      <c r="D20" s="37" t="s">
        <v>214</v>
      </c>
      <c r="E20" s="37" t="s">
        <v>51</v>
      </c>
      <c r="F20" s="61">
        <f>'[1]3.6 System Operations'!F20</f>
        <v>9.5231370812702938</v>
      </c>
      <c r="G20" s="61">
        <f>SUMIF('[2]RtB &amp; FTE'!$D:$D,$D20,'[2]RtB &amp; FTE'!$E:$E)/10^6</f>
        <v>10.811046875275615</v>
      </c>
      <c r="H20" s="61">
        <f>SUMIF('[2]RtB &amp; FTE'!$D:$D,$D20,'[2]RtB &amp; FTE'!$G:$G)/10^6</f>
        <v>6.2956699137365346</v>
      </c>
    </row>
    <row r="21" spans="2:8" x14ac:dyDescent="0.3">
      <c r="D21" s="36" t="s">
        <v>215</v>
      </c>
      <c r="E21" s="36" t="s">
        <v>51</v>
      </c>
      <c r="F21" s="30">
        <f>SUM(F13:F20)</f>
        <v>52.69403852654073</v>
      </c>
      <c r="G21" s="30">
        <f t="shared" ref="G21:H21" si="0">SUM(G13:G20)</f>
        <v>59.638040838918783</v>
      </c>
      <c r="H21" s="30">
        <f t="shared" si="0"/>
        <v>52.686374425651714</v>
      </c>
    </row>
    <row r="22" spans="2:8" x14ac:dyDescent="0.3">
      <c r="F22" s="51"/>
      <c r="G22" s="51"/>
      <c r="H22" s="51"/>
    </row>
    <row r="23" spans="2:8" x14ac:dyDescent="0.3">
      <c r="B23" s="56" t="s">
        <v>172</v>
      </c>
      <c r="C23" s="57"/>
      <c r="D23" s="56"/>
      <c r="E23" s="56"/>
      <c r="F23" s="63"/>
      <c r="G23" s="63"/>
      <c r="H23" s="63"/>
    </row>
    <row r="24" spans="2:8" x14ac:dyDescent="0.3">
      <c r="F24" s="51"/>
      <c r="G24" s="51"/>
      <c r="H24" s="51"/>
    </row>
    <row r="25" spans="2:8" x14ac:dyDescent="0.3">
      <c r="D25" s="37" t="s">
        <v>207</v>
      </c>
      <c r="E25" s="37" t="s">
        <v>73</v>
      </c>
      <c r="F25" s="61">
        <f>'[1]3.6 System Operations'!F25</f>
        <v>50.705399999999997</v>
      </c>
      <c r="G25" s="61">
        <f>SUMIF('[2]RtB &amp; FTE'!$D:$D,$D25,'[2]RtB &amp; FTE'!$F:$F)</f>
        <v>47.709805997693195</v>
      </c>
      <c r="H25" s="61">
        <f>SUMIF('[2]RtB &amp; FTE'!$D:$D,$D25,'[2]RtB &amp; FTE'!$H:$H)</f>
        <v>47.709805997693195</v>
      </c>
    </row>
    <row r="26" spans="2:8" x14ac:dyDescent="0.3">
      <c r="D26" s="37" t="s">
        <v>208</v>
      </c>
      <c r="E26" s="37" t="s">
        <v>73</v>
      </c>
      <c r="F26" s="61">
        <f>'[1]3.6 System Operations'!F26</f>
        <v>24.864899999999999</v>
      </c>
      <c r="G26" s="61">
        <f>SUMIF('[2]RtB &amp; FTE'!$D:$D,$D26,'[2]RtB &amp; FTE'!$F:$F)</f>
        <v>24.864899999999999</v>
      </c>
      <c r="H26" s="61">
        <f>SUMIF('[2]RtB &amp; FTE'!$D:$D,$D26,'[2]RtB &amp; FTE'!$H:$H)</f>
        <v>24.864899999999999</v>
      </c>
    </row>
    <row r="27" spans="2:8" x14ac:dyDescent="0.3">
      <c r="D27" s="37" t="s">
        <v>209</v>
      </c>
      <c r="E27" s="37" t="s">
        <v>73</v>
      </c>
      <c r="F27" s="61">
        <f>'[1]3.6 System Operations'!F27</f>
        <v>34.018900000000002</v>
      </c>
      <c r="G27" s="61">
        <f>SUMIF('[2]RtB &amp; FTE'!$D:$D,$D27,'[2]RtB &amp; FTE'!$F:$F)</f>
        <v>33.449849720670393</v>
      </c>
      <c r="H27" s="61">
        <f>SUMIF('[2]RtB &amp; FTE'!$D:$D,$D27,'[2]RtB &amp; FTE'!$H:$H)</f>
        <v>33.449849720670393</v>
      </c>
    </row>
    <row r="28" spans="2:8" x14ac:dyDescent="0.3">
      <c r="D28" s="37" t="s">
        <v>210</v>
      </c>
      <c r="E28" s="37" t="s">
        <v>73</v>
      </c>
      <c r="F28" s="61">
        <f>'[1]3.6 System Operations'!F28</f>
        <v>125.25670000000001</v>
      </c>
      <c r="G28" s="61">
        <f>SUMIF('[2]RtB &amp; FTE'!$D:$D,$D28,'[2]RtB &amp; FTE'!$F:$F)</f>
        <v>121.77212099192619</v>
      </c>
      <c r="H28" s="61">
        <f>SUMIF('[2]RtB &amp; FTE'!$D:$D,$D28,'[2]RtB &amp; FTE'!$H:$H)</f>
        <v>123.77212099192619</v>
      </c>
    </row>
    <row r="29" spans="2:8" x14ac:dyDescent="0.3">
      <c r="D29" s="37" t="s">
        <v>211</v>
      </c>
      <c r="E29" s="37" t="s">
        <v>73</v>
      </c>
      <c r="F29" s="61">
        <f>'[1]3.6 System Operations'!F29</f>
        <v>23</v>
      </c>
      <c r="G29" s="61">
        <f>SUMIF('[2]RtB &amp; FTE'!$D:$D,$D29,'[2]RtB &amp; FTE'!$F:$F)</f>
        <v>33.332952018454442</v>
      </c>
      <c r="H29" s="61">
        <f>SUMIF('[2]RtB &amp; FTE'!$D:$D,$D29,'[2]RtB &amp; FTE'!$H:$H)</f>
        <v>33.332952018454442</v>
      </c>
    </row>
    <row r="30" spans="2:8" x14ac:dyDescent="0.3">
      <c r="D30" s="37" t="s">
        <v>212</v>
      </c>
      <c r="E30" s="37" t="s">
        <v>73</v>
      </c>
      <c r="F30" s="61">
        <f>'[1]3.6 System Operations'!F30</f>
        <v>103.05399999999999</v>
      </c>
      <c r="G30" s="61">
        <f>SUMIF('[2]RtB &amp; FTE'!$D:$D,$D30,'[2]RtB &amp; FTE'!$F:$F)</f>
        <v>104.56060899653978</v>
      </c>
      <c r="H30" s="61">
        <f>SUMIF('[2]RtB &amp; FTE'!$D:$D,$D30,'[2]RtB &amp; FTE'!$H:$H)</f>
        <v>87.560608996539784</v>
      </c>
    </row>
    <row r="31" spans="2:8" x14ac:dyDescent="0.3">
      <c r="D31" s="37" t="s">
        <v>213</v>
      </c>
      <c r="E31" s="37" t="s">
        <v>73</v>
      </c>
      <c r="F31" s="61">
        <f>'[1]3.6 System Operations'!F31</f>
        <v>87.71629999999999</v>
      </c>
      <c r="G31" s="61">
        <f>SUMIF('[2]RtB &amp; FTE'!$D:$D,$D31,'[2]RtB &amp; FTE'!$F:$F)</f>
        <v>79.725111995386385</v>
      </c>
      <c r="H31" s="61">
        <f>SUMIF('[2]RtB &amp; FTE'!$D:$D,$D31,'[2]RtB &amp; FTE'!$H:$H)</f>
        <v>79.725111995386385</v>
      </c>
    </row>
    <row r="32" spans="2:8" x14ac:dyDescent="0.3">
      <c r="D32" s="37" t="s">
        <v>214</v>
      </c>
      <c r="E32" s="37" t="s">
        <v>73</v>
      </c>
      <c r="F32" s="61">
        <f>'[1]3.6 System Operations'!F32</f>
        <v>6</v>
      </c>
      <c r="G32" s="61">
        <f>SUMIF('[2]RtB &amp; FTE'!$D:$D,$D32,'[2]RtB &amp; FTE'!$F:$F)</f>
        <v>38</v>
      </c>
      <c r="H32" s="61">
        <f>SUMIF('[2]RtB &amp; FTE'!$D:$D,$D32,'[2]RtB &amp; FTE'!$H:$H)</f>
        <v>34</v>
      </c>
    </row>
    <row r="33" spans="2:8" x14ac:dyDescent="0.3">
      <c r="D33" s="36" t="s">
        <v>216</v>
      </c>
      <c r="E33" s="36" t="s">
        <v>73</v>
      </c>
      <c r="F33" s="30">
        <f>SUM(F25:F32)</f>
        <v>454.61619999999999</v>
      </c>
      <c r="G33" s="30">
        <f t="shared" ref="G33:H33" si="1">SUM(G25:G32)</f>
        <v>483.41534972067035</v>
      </c>
      <c r="H33" s="30">
        <f t="shared" si="1"/>
        <v>464.41534972067035</v>
      </c>
    </row>
    <row r="34" spans="2:8" x14ac:dyDescent="0.3">
      <c r="F34" s="51"/>
      <c r="G34" s="51"/>
      <c r="H34" s="51"/>
    </row>
    <row r="35" spans="2:8" x14ac:dyDescent="0.3">
      <c r="B35" s="56" t="s">
        <v>174</v>
      </c>
      <c r="C35" s="57"/>
      <c r="D35" s="56"/>
      <c r="E35" s="56"/>
      <c r="F35" s="63"/>
      <c r="G35" s="63"/>
      <c r="H35" s="63"/>
    </row>
    <row r="36" spans="2:8" x14ac:dyDescent="0.3">
      <c r="F36" s="51"/>
      <c r="G36" s="51"/>
      <c r="H36" s="51"/>
    </row>
    <row r="37" spans="2:8" x14ac:dyDescent="0.3">
      <c r="C37" s="36" t="s">
        <v>84</v>
      </c>
      <c r="D37" s="36" t="s">
        <v>85</v>
      </c>
      <c r="F37" s="51"/>
      <c r="G37" s="51"/>
      <c r="H37" s="51"/>
    </row>
    <row r="38" spans="2:8" x14ac:dyDescent="0.3">
      <c r="C38" s="61" t="s">
        <v>119</v>
      </c>
      <c r="D38" s="61" t="s">
        <v>120</v>
      </c>
      <c r="E38" s="37" t="s">
        <v>51</v>
      </c>
      <c r="F38" s="61">
        <f>'[1]3.6 System Operations'!$F38</f>
        <v>2.1637052699999999</v>
      </c>
      <c r="G38" s="61">
        <f>VLOOKUP($C38,[2]Investments!$A:$E,4,FALSE)/10^6</f>
        <v>1.9728180500000005</v>
      </c>
      <c r="H38" s="61">
        <f>VLOOKUP($C38,[2]Investments!$A:$E,5,FALSE)/10^6</f>
        <v>0.73</v>
      </c>
    </row>
    <row r="39" spans="2:8" x14ac:dyDescent="0.3">
      <c r="C39" s="61" t="s">
        <v>121</v>
      </c>
      <c r="D39" s="61" t="s">
        <v>122</v>
      </c>
      <c r="E39" s="37" t="s">
        <v>51</v>
      </c>
      <c r="F39" s="61">
        <f>'[1]3.6 System Operations'!$F39</f>
        <v>26.921976429999994</v>
      </c>
      <c r="G39" s="61">
        <f>VLOOKUP($C39,[2]Investments!$A:$E,4,FALSE)/10^6</f>
        <v>37.325897016837438</v>
      </c>
      <c r="H39" s="61">
        <f>VLOOKUP($C39,[2]Investments!$A:$E,5,FALSE)/10^6</f>
        <v>33.32</v>
      </c>
    </row>
    <row r="40" spans="2:8" x14ac:dyDescent="0.3">
      <c r="C40" s="61" t="s">
        <v>123</v>
      </c>
      <c r="D40" s="61" t="s">
        <v>124</v>
      </c>
      <c r="E40" s="37" t="s">
        <v>51</v>
      </c>
      <c r="F40" s="61">
        <f>'[1]3.6 System Operations'!$F40</f>
        <v>5.3377216600000006</v>
      </c>
      <c r="G40" s="61">
        <f>VLOOKUP($C40,[2]Investments!$A:$E,4,FALSE)/10^6</f>
        <v>2.0578799999999538E-3</v>
      </c>
      <c r="H40" s="61">
        <f>VLOOKUP($C40,[2]Investments!$A:$E,5,FALSE)/10^6</f>
        <v>0</v>
      </c>
    </row>
    <row r="41" spans="2:8" x14ac:dyDescent="0.3">
      <c r="C41" s="61" t="s">
        <v>125</v>
      </c>
      <c r="D41" s="61" t="s">
        <v>126</v>
      </c>
      <c r="E41" s="37" t="s">
        <v>51</v>
      </c>
      <c r="F41" s="61">
        <f>'[1]3.6 System Operations'!$F41</f>
        <v>0</v>
      </c>
      <c r="G41" s="61">
        <f>VLOOKUP($C41,[2]Investments!$A:$E,4,FALSE)/10^6</f>
        <v>0</v>
      </c>
      <c r="H41" s="61">
        <f>VLOOKUP($C41,[2]Investments!$A:$E,5,FALSE)/10^6</f>
        <v>5</v>
      </c>
    </row>
    <row r="42" spans="2:8" x14ac:dyDescent="0.3">
      <c r="C42" s="61" t="s">
        <v>127</v>
      </c>
      <c r="D42" s="61" t="s">
        <v>128</v>
      </c>
      <c r="E42" s="37" t="s">
        <v>51</v>
      </c>
      <c r="F42" s="61">
        <f>'[1]3.6 System Operations'!$F42</f>
        <v>9.9794311199999992</v>
      </c>
      <c r="G42" s="61">
        <f>VLOOKUP($C42,[2]Investments!$A:$E,4,FALSE)/10^6</f>
        <v>7.4979999500000032</v>
      </c>
      <c r="H42" s="61">
        <f>VLOOKUP($C42,[2]Investments!$A:$E,5,FALSE)/10^6</f>
        <v>8.1199999999999992</v>
      </c>
    </row>
    <row r="43" spans="2:8" x14ac:dyDescent="0.3">
      <c r="C43" s="61" t="s">
        <v>129</v>
      </c>
      <c r="D43" s="61" t="s">
        <v>130</v>
      </c>
      <c r="E43" s="37" t="s">
        <v>51</v>
      </c>
      <c r="F43" s="61">
        <f>'[1]3.6 System Operations'!$F43</f>
        <v>4.5488848900000001</v>
      </c>
      <c r="G43" s="61">
        <f>VLOOKUP($C43,[2]Investments!$A:$E,4,FALSE)/10^6</f>
        <v>6.6765332797950405</v>
      </c>
      <c r="H43" s="61">
        <f>VLOOKUP($C43,[2]Investments!$A:$E,5,FALSE)/10^6</f>
        <v>11.5744951</v>
      </c>
    </row>
    <row r="44" spans="2:8" x14ac:dyDescent="0.3">
      <c r="C44" s="61" t="s">
        <v>131</v>
      </c>
      <c r="D44" s="61" t="s">
        <v>132</v>
      </c>
      <c r="E44" s="37" t="s">
        <v>51</v>
      </c>
      <c r="F44" s="61">
        <f>'[1]3.6 System Operations'!$F44</f>
        <v>4.8483468400000005</v>
      </c>
      <c r="G44" s="61">
        <f>VLOOKUP($C44,[2]Investments!$A:$E,4,FALSE)/10^6</f>
        <v>7.5321562053999989</v>
      </c>
      <c r="H44" s="61">
        <f>VLOOKUP($C44,[2]Investments!$A:$E,5,FALSE)/10^6</f>
        <v>3.036</v>
      </c>
    </row>
    <row r="45" spans="2:8" x14ac:dyDescent="0.3">
      <c r="C45" s="61" t="s">
        <v>133</v>
      </c>
      <c r="D45" s="61" t="s">
        <v>134</v>
      </c>
      <c r="E45" s="37" t="s">
        <v>51</v>
      </c>
      <c r="F45" s="61">
        <f>'[1]3.6 System Operations'!$F45</f>
        <v>0</v>
      </c>
      <c r="G45" s="61">
        <f>VLOOKUP($C45,[2]Investments!$A:$E,4,FALSE)/10^6</f>
        <v>9.8252569999999997E-2</v>
      </c>
      <c r="H45" s="61">
        <f>VLOOKUP($C45,[2]Investments!$A:$E,5,FALSE)/10^6</f>
        <v>3</v>
      </c>
    </row>
    <row r="46" spans="2:8" x14ac:dyDescent="0.3">
      <c r="C46" s="61" t="s">
        <v>135</v>
      </c>
      <c r="D46" s="61" t="s">
        <v>136</v>
      </c>
      <c r="E46" s="37" t="s">
        <v>51</v>
      </c>
      <c r="F46" s="61">
        <f>'[1]3.6 System Operations'!$F46</f>
        <v>12.574711610000001</v>
      </c>
      <c r="G46" s="61">
        <f>VLOOKUP($C46,[2]Investments!$A:$E,4,FALSE)/10^6</f>
        <v>3.2923619859999995</v>
      </c>
      <c r="H46" s="61">
        <f>VLOOKUP($C46,[2]Investments!$A:$E,5,FALSE)/10^6</f>
        <v>1.675</v>
      </c>
    </row>
    <row r="47" spans="2:8" x14ac:dyDescent="0.3">
      <c r="C47" s="61" t="s">
        <v>137</v>
      </c>
      <c r="D47" s="61" t="s">
        <v>138</v>
      </c>
      <c r="E47" s="37" t="s">
        <v>51</v>
      </c>
      <c r="F47" s="61">
        <f>'[1]3.6 System Operations'!$F47</f>
        <v>0</v>
      </c>
      <c r="G47" s="61">
        <f>VLOOKUP($C47,[2]Investments!$A:$E,4,FALSE)/10^6</f>
        <v>1.17</v>
      </c>
      <c r="H47" s="61">
        <f>VLOOKUP($C47,[2]Investments!$A:$E,5,FALSE)/10^6</f>
        <v>2.1</v>
      </c>
    </row>
    <row r="48" spans="2:8" x14ac:dyDescent="0.3">
      <c r="C48" s="61" t="s">
        <v>139</v>
      </c>
      <c r="D48" s="61" t="s">
        <v>140</v>
      </c>
      <c r="E48" s="37" t="s">
        <v>51</v>
      </c>
      <c r="F48" s="61">
        <f>'[1]3.6 System Operations'!$F48</f>
        <v>0</v>
      </c>
      <c r="G48" s="61">
        <f>VLOOKUP($C48,[2]Investments!$A:$E,4,FALSE)/10^6</f>
        <v>2.7</v>
      </c>
      <c r="H48" s="61">
        <f>VLOOKUP($C48,[2]Investments!$A:$E,5,FALSE)/10^6</f>
        <v>2.1629999999999998</v>
      </c>
    </row>
    <row r="49" spans="2:13" x14ac:dyDescent="0.3">
      <c r="C49" s="61"/>
      <c r="D49" s="61" t="s">
        <v>322</v>
      </c>
      <c r="E49" s="37" t="s">
        <v>51</v>
      </c>
      <c r="F49" s="61">
        <f>'[1]3.6 System Operations'!$F49</f>
        <v>3.48416361</v>
      </c>
      <c r="G49" s="61">
        <f>VLOOKUP($D49,[2]Investments!$B:$E,3,FALSE)/10^6</f>
        <v>6.6808370000000228E-2</v>
      </c>
      <c r="H49" s="61">
        <f>VLOOKUP($D49,[2]Investments!$B:$E,4,FALSE)/10^6</f>
        <v>0</v>
      </c>
    </row>
    <row r="50" spans="2:13" x14ac:dyDescent="0.3">
      <c r="D50" s="36" t="s">
        <v>217</v>
      </c>
      <c r="E50" s="36" t="s">
        <v>51</v>
      </c>
      <c r="F50" s="30">
        <f>SUM(F38:F49)</f>
        <v>69.858941429999987</v>
      </c>
      <c r="G50" s="30">
        <f>SUM(G38:G49)</f>
        <v>68.334885308032483</v>
      </c>
      <c r="H50" s="30">
        <f>SUM(H38:H49)</f>
        <v>70.718495099999984</v>
      </c>
    </row>
    <row r="51" spans="2:13" x14ac:dyDescent="0.3">
      <c r="F51" s="51"/>
      <c r="G51" s="51"/>
      <c r="H51" s="51"/>
    </row>
    <row r="52" spans="2:13" x14ac:dyDescent="0.3">
      <c r="B52" s="56" t="s">
        <v>176</v>
      </c>
      <c r="C52" s="57"/>
      <c r="D52" s="56"/>
      <c r="E52" s="56"/>
      <c r="F52" s="56"/>
      <c r="G52" s="56"/>
      <c r="H52" s="56"/>
    </row>
    <row r="53" spans="2:13" x14ac:dyDescent="0.3">
      <c r="F53" s="51"/>
      <c r="G53" s="51"/>
      <c r="H53" s="51"/>
    </row>
    <row r="54" spans="2:13" x14ac:dyDescent="0.3">
      <c r="D54" s="37" t="s">
        <v>164</v>
      </c>
      <c r="E54" s="37" t="s">
        <v>51</v>
      </c>
      <c r="F54" s="50">
        <f>F21</f>
        <v>52.69403852654073</v>
      </c>
      <c r="G54" s="50">
        <f>G21</f>
        <v>59.638040838918783</v>
      </c>
      <c r="H54" s="50">
        <f>H21</f>
        <v>52.686374425651714</v>
      </c>
      <c r="J54" s="35"/>
      <c r="K54" s="35"/>
      <c r="L54" s="35"/>
      <c r="M54" s="35"/>
    </row>
    <row r="55" spans="2:13" x14ac:dyDescent="0.3">
      <c r="D55" s="37" t="s">
        <v>174</v>
      </c>
      <c r="E55" s="37" t="s">
        <v>51</v>
      </c>
      <c r="F55" s="50">
        <f>F50</f>
        <v>69.858941429999987</v>
      </c>
      <c r="G55" s="50">
        <f t="shared" ref="G55:H55" si="2">G50</f>
        <v>68.334885308032483</v>
      </c>
      <c r="H55" s="50">
        <f t="shared" si="2"/>
        <v>70.718495099999984</v>
      </c>
      <c r="J55" s="35"/>
      <c r="K55" s="35"/>
      <c r="L55" s="35"/>
      <c r="M55" s="35"/>
    </row>
    <row r="56" spans="2:13" x14ac:dyDescent="0.3">
      <c r="D56" s="36" t="s">
        <v>177</v>
      </c>
      <c r="E56" s="36" t="s">
        <v>51</v>
      </c>
      <c r="F56" s="30">
        <f>SUM(F54:F55)</f>
        <v>122.55297995654072</v>
      </c>
      <c r="G56" s="30">
        <f t="shared" ref="G56:H56" si="3">SUM(G54:G55)</f>
        <v>127.97292614695127</v>
      </c>
      <c r="H56" s="30">
        <f t="shared" si="3"/>
        <v>123.40486952565169</v>
      </c>
    </row>
    <row r="57" spans="2:13" x14ac:dyDescent="0.3">
      <c r="F57" s="51"/>
      <c r="G57" s="51"/>
      <c r="H57" s="51"/>
    </row>
    <row r="58" spans="2:13" x14ac:dyDescent="0.3">
      <c r="D58" s="37" t="s">
        <v>172</v>
      </c>
      <c r="E58" s="37" t="s">
        <v>73</v>
      </c>
      <c r="F58" s="50">
        <f>F33</f>
        <v>454.61619999999999</v>
      </c>
      <c r="G58" s="50">
        <f>G33</f>
        <v>483.41534972067035</v>
      </c>
      <c r="H58" s="50">
        <f>H33</f>
        <v>464.41534972067035</v>
      </c>
      <c r="J58" s="35"/>
      <c r="K58" s="35"/>
      <c r="L58" s="35"/>
      <c r="M58" s="35"/>
    </row>
    <row r="59" spans="2:13" x14ac:dyDescent="0.3">
      <c r="D59" s="36" t="s">
        <v>178</v>
      </c>
      <c r="E59" s="36" t="s">
        <v>73</v>
      </c>
      <c r="F59" s="30">
        <f>SUM(F58)</f>
        <v>454.61619999999999</v>
      </c>
      <c r="G59" s="30">
        <f t="shared" ref="G59:H59" si="4">SUM(G58)</f>
        <v>483.41534972067035</v>
      </c>
      <c r="H59" s="30">
        <f t="shared" si="4"/>
        <v>464.41534972067035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EE08C-840D-482C-B393-7D6F7A189221}">
  <sheetPr>
    <tabColor theme="8" tint="0.39997558519241921"/>
  </sheetPr>
  <dimension ref="A1:M47"/>
  <sheetViews>
    <sheetView workbookViewId="0">
      <selection activeCell="J21" sqref="J21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Contents!D22</f>
        <v>3.7 Network Operability &amp; Connections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218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D13" s="37" t="s">
        <v>330</v>
      </c>
      <c r="E13" s="37" t="s">
        <v>51</v>
      </c>
      <c r="F13" s="61">
        <f>'[1]3.7 Network Operability'!F13</f>
        <v>33.774333103906145</v>
      </c>
      <c r="G13" s="61">
        <f>SUMIF('[2]RtB &amp; FTE'!$D:$D,$D13,'[2]RtB &amp; FTE'!$E:$E)/10^6</f>
        <v>32.878353872909365</v>
      </c>
      <c r="H13" s="61">
        <f>SUMIF('[2]RtB &amp; FTE'!$D:$D,$D13,'[2]RtB &amp; FTE'!$G:$G)/10^6</f>
        <v>32.195049084137423</v>
      </c>
    </row>
    <row r="14" spans="1:10" x14ac:dyDescent="0.3">
      <c r="D14" s="37" t="s">
        <v>219</v>
      </c>
      <c r="E14" s="37" t="s">
        <v>51</v>
      </c>
      <c r="F14" s="61"/>
      <c r="G14" s="61">
        <f>SUMIF('[2]RtB &amp; FTE'!$D:$D,$D14,'[2]RtB &amp; FTE'!$E:$E)/10^6</f>
        <v>0</v>
      </c>
      <c r="H14" s="61">
        <f>SUMIF('[2]RtB &amp; FTE'!$D:$D,$D14,'[2]RtB &amp; FTE'!$G:$G)/10^6</f>
        <v>0</v>
      </c>
    </row>
    <row r="15" spans="1:10" x14ac:dyDescent="0.3">
      <c r="D15" s="37" t="s">
        <v>220</v>
      </c>
      <c r="E15" s="37" t="s">
        <v>51</v>
      </c>
      <c r="F15" s="61"/>
      <c r="G15" s="61">
        <f>SUMIF('[2]RtB &amp; FTE'!$D:$D,$D15,'[2]RtB &amp; FTE'!$E:$E)/10^6</f>
        <v>0</v>
      </c>
      <c r="H15" s="61">
        <f>SUMIF('[2]RtB &amp; FTE'!$D:$D,$D15,'[2]RtB &amp; FTE'!$G:$G)/10^6</f>
        <v>0</v>
      </c>
    </row>
    <row r="16" spans="1:10" x14ac:dyDescent="0.3">
      <c r="D16" s="37" t="s">
        <v>221</v>
      </c>
      <c r="E16" s="37" t="s">
        <v>51</v>
      </c>
      <c r="F16" s="61">
        <f>'[1]3.7 Network Operability'!F14</f>
        <v>2.7574835187592095</v>
      </c>
      <c r="G16" s="61">
        <f>SUMIF('[2]RtB &amp; FTE'!$D:$D,$D16,'[2]RtB &amp; FTE'!$E:$E)/10^6</f>
        <v>3.1906902778815898</v>
      </c>
      <c r="H16" s="61">
        <f>SUMIF('[2]RtB &amp; FTE'!$D:$D,$D16,'[2]RtB &amp; FTE'!$G:$G)/10^6</f>
        <v>3.5095595156028279</v>
      </c>
    </row>
    <row r="17" spans="2:8" x14ac:dyDescent="0.3">
      <c r="D17" s="37" t="s">
        <v>222</v>
      </c>
      <c r="E17" s="37" t="s">
        <v>51</v>
      </c>
      <c r="F17" s="61">
        <f>'[1]3.7 Network Operability'!F15</f>
        <v>6.1248195487591888</v>
      </c>
      <c r="G17" s="61">
        <f>SUMIF('[2]RtB &amp; FTE'!$D:$D,$D17,'[2]RtB &amp; FTE'!$E:$E)/10^6</f>
        <v>6.9842080974304315</v>
      </c>
      <c r="H17" s="61">
        <f>SUMIF('[2]RtB &amp; FTE'!$D:$D,$D17,'[2]RtB &amp; FTE'!$G:$G)/10^6</f>
        <v>7.4681065207922419</v>
      </c>
    </row>
    <row r="18" spans="2:8" x14ac:dyDescent="0.3">
      <c r="D18" s="37" t="s">
        <v>223</v>
      </c>
      <c r="E18" s="37" t="s">
        <v>51</v>
      </c>
      <c r="F18" s="61">
        <f>'[1]3.7 Network Operability'!F16</f>
        <v>3.4134302787591886</v>
      </c>
      <c r="G18" s="61">
        <f>SUMIF('[2]RtB &amp; FTE'!$D:$D,$D18,'[2]RtB &amp; FTE'!$E:$E)/10^6</f>
        <v>3.409905328839717</v>
      </c>
      <c r="H18" s="61">
        <f>SUMIF('[2]RtB &amp; FTE'!$D:$D,$D18,'[2]RtB &amp; FTE'!$G:$G)/10^6</f>
        <v>3.6185692226762445</v>
      </c>
    </row>
    <row r="19" spans="2:8" x14ac:dyDescent="0.3">
      <c r="D19" s="37" t="s">
        <v>224</v>
      </c>
      <c r="E19" s="37" t="s">
        <v>51</v>
      </c>
      <c r="F19" s="61">
        <f>'[1]3.7 Network Operability'!F17</f>
        <v>0.72555931956927266</v>
      </c>
      <c r="G19" s="61">
        <f>SUMIF('[2]RtB &amp; FTE'!$D:$D,$D19,'[2]RtB &amp; FTE'!$E:$E)/10^6</f>
        <v>-0.31626619176166665</v>
      </c>
      <c r="H19" s="61">
        <f>SUMIF('[2]RtB &amp; FTE'!$D:$D,$D19,'[2]RtB &amp; FTE'!$G:$G)/10^6</f>
        <v>-1.1310350721660836</v>
      </c>
    </row>
    <row r="20" spans="2:8" x14ac:dyDescent="0.3">
      <c r="D20" s="36" t="s">
        <v>225</v>
      </c>
      <c r="E20" s="36" t="s">
        <v>51</v>
      </c>
      <c r="F20" s="30">
        <f>SUM(F13:F19)</f>
        <v>46.795625769753002</v>
      </c>
      <c r="G20" s="30">
        <f t="shared" ref="G20:H20" si="0">SUM(G13:G19)</f>
        <v>46.146891385299448</v>
      </c>
      <c r="H20" s="30">
        <f t="shared" si="0"/>
        <v>45.660249271042652</v>
      </c>
    </row>
    <row r="21" spans="2:8" x14ac:dyDescent="0.3">
      <c r="F21" s="51"/>
      <c r="G21" s="51"/>
      <c r="H21" s="51"/>
    </row>
    <row r="22" spans="2:8" x14ac:dyDescent="0.3">
      <c r="B22" s="56" t="s">
        <v>172</v>
      </c>
      <c r="C22" s="57"/>
      <c r="D22" s="56"/>
      <c r="E22" s="56"/>
      <c r="F22" s="63"/>
      <c r="G22" s="63"/>
      <c r="H22" s="63"/>
    </row>
    <row r="23" spans="2:8" x14ac:dyDescent="0.3">
      <c r="F23" s="51"/>
      <c r="G23" s="51"/>
      <c r="H23" s="51"/>
    </row>
    <row r="24" spans="2:8" x14ac:dyDescent="0.3">
      <c r="D24" s="37" t="s">
        <v>330</v>
      </c>
      <c r="E24" s="37" t="s">
        <v>73</v>
      </c>
      <c r="F24" s="61">
        <f>'[1]3.7 Network Operability'!$F$22</f>
        <v>170.49590000000001</v>
      </c>
      <c r="G24" s="61">
        <f>SUMIF('[2]RtB &amp; FTE'!$D:$D,$D24,'[2]RtB &amp; FTE'!$F:$F)</f>
        <v>221.42230000000004</v>
      </c>
      <c r="H24" s="61">
        <f>SUMIF('[2]RtB &amp; FTE'!$D:$D,$D24,'[2]RtB &amp; FTE'!$H:$H)</f>
        <v>218.42230000000004</v>
      </c>
    </row>
    <row r="25" spans="2:8" x14ac:dyDescent="0.3">
      <c r="D25" s="37" t="s">
        <v>219</v>
      </c>
      <c r="E25" s="37" t="s">
        <v>73</v>
      </c>
      <c r="F25" s="61"/>
      <c r="G25" s="61">
        <f>SUMIF('[2]RtB &amp; FTE'!$D:$D,$D25,'[2]RtB &amp; FTE'!$F:$F)</f>
        <v>0</v>
      </c>
      <c r="H25" s="61">
        <f>SUMIF('[2]RtB &amp; FTE'!$D:$D,$D25,'[2]RtB &amp; FTE'!$H:$H)</f>
        <v>0</v>
      </c>
    </row>
    <row r="26" spans="2:8" x14ac:dyDescent="0.3">
      <c r="D26" s="37" t="s">
        <v>220</v>
      </c>
      <c r="E26" s="37" t="s">
        <v>73</v>
      </c>
      <c r="F26" s="61"/>
      <c r="G26" s="61">
        <f>SUMIF('[2]RtB &amp; FTE'!$D:$D,$D26,'[2]RtB &amp; FTE'!$F:$F)</f>
        <v>0</v>
      </c>
      <c r="H26" s="61">
        <f>SUMIF('[2]RtB &amp; FTE'!$D:$D,$D26,'[2]RtB &amp; FTE'!$H:$H)</f>
        <v>0</v>
      </c>
    </row>
    <row r="27" spans="2:8" x14ac:dyDescent="0.3">
      <c r="D27" s="37" t="s">
        <v>221</v>
      </c>
      <c r="E27" s="37" t="s">
        <v>73</v>
      </c>
      <c r="F27" s="61">
        <f>'[1]3.7 Network Operability'!F23</f>
        <v>26.481800000000003</v>
      </c>
      <c r="G27" s="61">
        <f>SUMIF('[2]RtB &amp; FTE'!$D:$D,$D27,'[2]RtB &amp; FTE'!$F:$F)</f>
        <v>29.648600000000002</v>
      </c>
      <c r="H27" s="61">
        <f>SUMIF('[2]RtB &amp; FTE'!$D:$D,$D27,'[2]RtB &amp; FTE'!$H:$H)</f>
        <v>29.648600000000002</v>
      </c>
    </row>
    <row r="28" spans="2:8" x14ac:dyDescent="0.3">
      <c r="D28" s="37" t="s">
        <v>222</v>
      </c>
      <c r="E28" s="37" t="s">
        <v>73</v>
      </c>
      <c r="F28" s="61">
        <f>'[1]3.7 Network Operability'!F24</f>
        <v>68.837800000000001</v>
      </c>
      <c r="G28" s="61">
        <f>SUMIF('[2]RtB &amp; FTE'!$D:$D,$D28,'[2]RtB &amp; FTE'!$F:$F)</f>
        <v>70.9298</v>
      </c>
      <c r="H28" s="61">
        <f>SUMIF('[2]RtB &amp; FTE'!$D:$D,$D28,'[2]RtB &amp; FTE'!$H:$H)</f>
        <v>69.9298</v>
      </c>
    </row>
    <row r="29" spans="2:8" x14ac:dyDescent="0.3">
      <c r="D29" s="37" t="s">
        <v>223</v>
      </c>
      <c r="E29" s="37" t="s">
        <v>73</v>
      </c>
      <c r="F29" s="61">
        <f>'[1]3.7 Network Operability'!F25</f>
        <v>25.918900000000001</v>
      </c>
      <c r="G29" s="61">
        <f>SUMIF('[2]RtB &amp; FTE'!$D:$D,$D29,'[2]RtB &amp; FTE'!$F:$F)</f>
        <v>25.5595</v>
      </c>
      <c r="H29" s="61">
        <f>SUMIF('[2]RtB &amp; FTE'!$D:$D,$D29,'[2]RtB &amp; FTE'!$H:$H)</f>
        <v>25.5595</v>
      </c>
    </row>
    <row r="30" spans="2:8" x14ac:dyDescent="0.3">
      <c r="D30" s="37" t="s">
        <v>224</v>
      </c>
      <c r="E30" s="37" t="s">
        <v>73</v>
      </c>
      <c r="F30" s="61">
        <f>'[1]3.7 Network Operability'!F26</f>
        <v>5</v>
      </c>
      <c r="G30" s="61">
        <f>SUMIF('[2]RtB &amp; FTE'!$D:$D,$D30,'[2]RtB &amp; FTE'!$F:$F)</f>
        <v>2</v>
      </c>
      <c r="H30" s="61">
        <f>SUMIF('[2]RtB &amp; FTE'!$D:$D,$D30,'[2]RtB &amp; FTE'!$H:$H)</f>
        <v>2</v>
      </c>
    </row>
    <row r="31" spans="2:8" x14ac:dyDescent="0.3">
      <c r="D31" s="36" t="s">
        <v>226</v>
      </c>
      <c r="E31" s="36" t="s">
        <v>73</v>
      </c>
      <c r="F31" s="30">
        <f>SUM(F24:F30)</f>
        <v>296.73439999999999</v>
      </c>
      <c r="G31" s="30">
        <f t="shared" ref="G31:H31" si="1">SUM(G24:G30)</f>
        <v>349.56020000000007</v>
      </c>
      <c r="H31" s="30">
        <f t="shared" si="1"/>
        <v>345.56020000000007</v>
      </c>
    </row>
    <row r="32" spans="2:8" x14ac:dyDescent="0.3">
      <c r="F32" s="51"/>
      <c r="G32" s="51"/>
      <c r="H32" s="51"/>
    </row>
    <row r="33" spans="2:13" x14ac:dyDescent="0.3">
      <c r="B33" s="56" t="s">
        <v>174</v>
      </c>
      <c r="C33" s="57"/>
      <c r="D33" s="56"/>
      <c r="E33" s="56"/>
      <c r="F33" s="63"/>
      <c r="G33" s="63"/>
      <c r="H33" s="63"/>
    </row>
    <row r="34" spans="2:13" x14ac:dyDescent="0.3">
      <c r="F34" s="51"/>
      <c r="G34" s="51"/>
      <c r="H34" s="51"/>
    </row>
    <row r="35" spans="2:13" x14ac:dyDescent="0.3">
      <c r="C35" s="36" t="s">
        <v>84</v>
      </c>
      <c r="D35" s="36" t="s">
        <v>85</v>
      </c>
      <c r="F35" s="51"/>
      <c r="G35" s="51"/>
      <c r="H35" s="51"/>
    </row>
    <row r="36" spans="2:13" x14ac:dyDescent="0.3">
      <c r="C36" s="61" t="s">
        <v>98</v>
      </c>
      <c r="D36" s="61" t="s">
        <v>99</v>
      </c>
      <c r="E36" s="37" t="s">
        <v>51</v>
      </c>
      <c r="F36" s="61">
        <f>'[1]3.7 Network Operability'!$F32</f>
        <v>8.8348732600000002</v>
      </c>
      <c r="G36" s="61">
        <f>VLOOKUP($C36,[2]Investments!$A:$E,4,FALSE)/10^6</f>
        <v>9.3797310300000021</v>
      </c>
      <c r="H36" s="61">
        <f>VLOOKUP($C36,[2]Investments!$A:$E,5,FALSE)/10^6</f>
        <v>11</v>
      </c>
    </row>
    <row r="37" spans="2:13" x14ac:dyDescent="0.3">
      <c r="C37" s="61" t="s">
        <v>100</v>
      </c>
      <c r="D37" s="61" t="s">
        <v>101</v>
      </c>
      <c r="E37" s="37" t="s">
        <v>51</v>
      </c>
      <c r="F37" s="61">
        <f>'[1]3.7 Network Operability'!$F33</f>
        <v>0</v>
      </c>
      <c r="G37" s="61">
        <f>VLOOKUP($C37,[2]Investments!$A:$E,4,FALSE)/10^6</f>
        <v>1.5</v>
      </c>
      <c r="H37" s="61">
        <f>VLOOKUP($C37,[2]Investments!$A:$E,5,FALSE)/10^6</f>
        <v>1.65</v>
      </c>
    </row>
    <row r="38" spans="2:13" x14ac:dyDescent="0.3">
      <c r="D38" s="36" t="s">
        <v>227</v>
      </c>
      <c r="E38" s="36" t="s">
        <v>51</v>
      </c>
      <c r="F38" s="30">
        <f>SUM(F36:F37)</f>
        <v>8.8348732600000002</v>
      </c>
      <c r="G38" s="30">
        <f>SUM(G36:G37)</f>
        <v>10.879731030000002</v>
      </c>
      <c r="H38" s="30">
        <f>SUM(H36:H37)</f>
        <v>12.65</v>
      </c>
    </row>
    <row r="39" spans="2:13" x14ac:dyDescent="0.3">
      <c r="F39" s="51"/>
      <c r="G39" s="51"/>
      <c r="H39" s="51"/>
    </row>
    <row r="40" spans="2:13" x14ac:dyDescent="0.3">
      <c r="B40" s="56" t="s">
        <v>176</v>
      </c>
      <c r="C40" s="57"/>
      <c r="D40" s="56"/>
      <c r="E40" s="56"/>
      <c r="F40" s="56"/>
      <c r="G40" s="56"/>
      <c r="H40" s="56"/>
    </row>
    <row r="41" spans="2:13" x14ac:dyDescent="0.3">
      <c r="F41" s="51"/>
      <c r="G41" s="51"/>
      <c r="H41" s="51"/>
    </row>
    <row r="42" spans="2:13" x14ac:dyDescent="0.3">
      <c r="D42" s="37" t="s">
        <v>164</v>
      </c>
      <c r="E42" s="37" t="s">
        <v>51</v>
      </c>
      <c r="F42" s="50">
        <f>F20</f>
        <v>46.795625769753002</v>
      </c>
      <c r="G42" s="50">
        <f>G20</f>
        <v>46.146891385299448</v>
      </c>
      <c r="H42" s="50">
        <f>H20</f>
        <v>45.660249271042652</v>
      </c>
      <c r="J42" s="35"/>
      <c r="K42" s="35"/>
      <c r="L42" s="35"/>
      <c r="M42" s="35"/>
    </row>
    <row r="43" spans="2:13" x14ac:dyDescent="0.3">
      <c r="D43" s="37" t="s">
        <v>174</v>
      </c>
      <c r="E43" s="37" t="s">
        <v>51</v>
      </c>
      <c r="F43" s="50">
        <f>F38</f>
        <v>8.8348732600000002</v>
      </c>
      <c r="G43" s="50">
        <f t="shared" ref="G43:H43" si="2">G38</f>
        <v>10.879731030000002</v>
      </c>
      <c r="H43" s="50">
        <f t="shared" si="2"/>
        <v>12.65</v>
      </c>
      <c r="J43" s="35"/>
      <c r="K43" s="35"/>
      <c r="L43" s="35"/>
      <c r="M43" s="35"/>
    </row>
    <row r="44" spans="2:13" x14ac:dyDescent="0.3">
      <c r="D44" s="36" t="s">
        <v>177</v>
      </c>
      <c r="E44" s="36" t="s">
        <v>51</v>
      </c>
      <c r="F44" s="30">
        <f>SUM(F42:F43)</f>
        <v>55.630499029753004</v>
      </c>
      <c r="G44" s="30">
        <f t="shared" ref="G44:H44" si="3">SUM(G42:G43)</f>
        <v>57.02662241529945</v>
      </c>
      <c r="H44" s="30">
        <f t="shared" si="3"/>
        <v>58.31024927104265</v>
      </c>
    </row>
    <row r="45" spans="2:13" x14ac:dyDescent="0.3">
      <c r="F45" s="51"/>
      <c r="G45" s="51"/>
      <c r="H45" s="51"/>
    </row>
    <row r="46" spans="2:13" x14ac:dyDescent="0.3">
      <c r="D46" s="37" t="s">
        <v>172</v>
      </c>
      <c r="E46" s="37" t="s">
        <v>73</v>
      </c>
      <c r="F46" s="50">
        <f>F31</f>
        <v>296.73439999999999</v>
      </c>
      <c r="G46" s="50">
        <f>G31</f>
        <v>349.56020000000007</v>
      </c>
      <c r="H46" s="50">
        <f>H31</f>
        <v>345.56020000000007</v>
      </c>
      <c r="J46" s="35"/>
      <c r="K46" s="35"/>
      <c r="L46" s="35"/>
      <c r="M46" s="35"/>
    </row>
    <row r="47" spans="2:13" x14ac:dyDescent="0.3">
      <c r="D47" s="36" t="s">
        <v>178</v>
      </c>
      <c r="E47" s="36" t="s">
        <v>73</v>
      </c>
      <c r="F47" s="30">
        <f>SUM(F46)</f>
        <v>296.73439999999999</v>
      </c>
      <c r="G47" s="30">
        <f t="shared" ref="G47:H47" si="4">SUM(G46)</f>
        <v>349.56020000000007</v>
      </c>
      <c r="H47" s="30">
        <f t="shared" si="4"/>
        <v>345.56020000000007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EBFA-DDA4-452C-AAF7-AB471A45EC58}">
  <sheetPr>
    <tabColor theme="8" tint="0.39997558519241921"/>
  </sheetPr>
  <dimension ref="A1:M36"/>
  <sheetViews>
    <sheetView workbookViewId="0">
      <selection activeCell="F27" sqref="F27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Contents!D23</f>
        <v>3.8 Facilitating Sector Digitalisation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228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D13" s="37" t="s">
        <v>229</v>
      </c>
      <c r="E13" s="37" t="s">
        <v>51</v>
      </c>
      <c r="F13" s="61">
        <f>'[1]3.8 Facilitating Sector'!F13</f>
        <v>0.15</v>
      </c>
      <c r="G13" s="61">
        <f>SUMIF('[2]RtB &amp; FTE'!$D:$D,$D13,'[2]RtB &amp; FTE'!$E:$E)/10^6</f>
        <v>0.65740404722583334</v>
      </c>
      <c r="H13" s="61">
        <f>SUMIF('[2]RtB &amp; FTE'!$D:$D,$D13,'[2]RtB &amp; FTE'!$G:$G)/10^6</f>
        <v>3.2363909563046765E-2</v>
      </c>
    </row>
    <row r="14" spans="1:10" x14ac:dyDescent="0.3">
      <c r="D14" s="37" t="s">
        <v>230</v>
      </c>
      <c r="E14" s="37" t="s">
        <v>51</v>
      </c>
      <c r="F14" s="61">
        <f>'[1]3.8 Facilitating Sector'!F14</f>
        <v>0</v>
      </c>
      <c r="G14" s="61">
        <f>SUMIF('[2]RtB &amp; FTE'!$D:$D,$D14,'[2]RtB &amp; FTE'!$E:$E)/10^6</f>
        <v>0</v>
      </c>
      <c r="H14" s="61">
        <f>SUMIF('[2]RtB &amp; FTE'!$D:$D,$D14,'[2]RtB &amp; FTE'!$G:$G)/10^6</f>
        <v>0</v>
      </c>
    </row>
    <row r="15" spans="1:10" x14ac:dyDescent="0.3">
      <c r="D15" s="36" t="s">
        <v>231</v>
      </c>
      <c r="E15" s="36" t="s">
        <v>51</v>
      </c>
      <c r="F15" s="30">
        <f>SUM(F13:F14)</f>
        <v>0.15</v>
      </c>
      <c r="G15" s="30">
        <f>SUM(G13:G14)</f>
        <v>0.65740404722583334</v>
      </c>
      <c r="H15" s="30">
        <f>SUM(H13:H14)</f>
        <v>3.2363909563046765E-2</v>
      </c>
    </row>
    <row r="16" spans="1:10" x14ac:dyDescent="0.3">
      <c r="F16" s="51"/>
      <c r="G16" s="51"/>
      <c r="H16" s="51"/>
    </row>
    <row r="17" spans="2:13" x14ac:dyDescent="0.3">
      <c r="B17" s="56" t="s">
        <v>172</v>
      </c>
      <c r="C17" s="57"/>
      <c r="D17" s="56"/>
      <c r="E17" s="56"/>
      <c r="F17" s="63"/>
      <c r="G17" s="63"/>
      <c r="H17" s="63"/>
    </row>
    <row r="18" spans="2:13" x14ac:dyDescent="0.3">
      <c r="F18" s="51"/>
      <c r="G18" s="51"/>
      <c r="H18" s="51"/>
    </row>
    <row r="19" spans="2:13" x14ac:dyDescent="0.3">
      <c r="D19" s="37" t="s">
        <v>229</v>
      </c>
      <c r="E19" s="37" t="s">
        <v>73</v>
      </c>
      <c r="F19" s="61">
        <f>'[1]3.8 Facilitating Sector'!F19</f>
        <v>5</v>
      </c>
      <c r="G19" s="61">
        <f>SUMIF('[2]RtB &amp; FTE'!$D:$D,$D19,'[2]RtB &amp; FTE'!$F:$F)</f>
        <v>7</v>
      </c>
      <c r="H19" s="61">
        <f>SUMIF('[2]RtB &amp; FTE'!$D:$D,$D19,'[2]RtB &amp; FTE'!$H:$H)</f>
        <v>7</v>
      </c>
    </row>
    <row r="20" spans="2:13" x14ac:dyDescent="0.3">
      <c r="D20" s="37" t="s">
        <v>230</v>
      </c>
      <c r="E20" s="37" t="s">
        <v>73</v>
      </c>
      <c r="F20" s="61">
        <f>'[1]3.8 Facilitating Sector'!F20</f>
        <v>0</v>
      </c>
      <c r="G20" s="61">
        <f>SUMIF('[2]RtB &amp; FTE'!$D:$D,$D20,'[2]RtB &amp; FTE'!$F:$F)</f>
        <v>0</v>
      </c>
      <c r="H20" s="61">
        <f>SUMIF('[2]RtB &amp; FTE'!$D:$D,$D20,'[2]RtB &amp; FTE'!$H:$H)</f>
        <v>0</v>
      </c>
    </row>
    <row r="21" spans="2:13" x14ac:dyDescent="0.3">
      <c r="D21" s="36" t="s">
        <v>232</v>
      </c>
      <c r="E21" s="36" t="s">
        <v>73</v>
      </c>
      <c r="F21" s="30">
        <f>SUM(F19:F20)</f>
        <v>5</v>
      </c>
      <c r="G21" s="30">
        <f>SUM(G19:G20)</f>
        <v>7</v>
      </c>
      <c r="H21" s="30">
        <f>SUM(H19:H20)</f>
        <v>7</v>
      </c>
    </row>
    <row r="22" spans="2:13" x14ac:dyDescent="0.3">
      <c r="F22" s="51"/>
      <c r="G22" s="51"/>
      <c r="H22" s="51"/>
    </row>
    <row r="23" spans="2:13" x14ac:dyDescent="0.3">
      <c r="B23" s="56" t="s">
        <v>174</v>
      </c>
      <c r="C23" s="57"/>
      <c r="D23" s="56"/>
      <c r="E23" s="56"/>
      <c r="F23" s="63"/>
      <c r="G23" s="63"/>
      <c r="H23" s="63"/>
    </row>
    <row r="24" spans="2:13" x14ac:dyDescent="0.3">
      <c r="F24" s="51"/>
      <c r="G24" s="51"/>
      <c r="H24" s="51"/>
    </row>
    <row r="25" spans="2:13" x14ac:dyDescent="0.3">
      <c r="C25" s="36" t="s">
        <v>84</v>
      </c>
      <c r="D25" s="36" t="s">
        <v>85</v>
      </c>
      <c r="F25" s="51"/>
      <c r="G25" s="51"/>
      <c r="H25" s="51"/>
    </row>
    <row r="26" spans="2:13" x14ac:dyDescent="0.3">
      <c r="C26" s="61" t="s">
        <v>90</v>
      </c>
      <c r="D26" s="61" t="s">
        <v>91</v>
      </c>
      <c r="E26" s="37" t="s">
        <v>51</v>
      </c>
      <c r="F26" s="61">
        <f>'[1]3.8 Facilitating Sector'!$F$26</f>
        <v>4.0137194100000002</v>
      </c>
      <c r="G26" s="61">
        <f>VLOOKUP($C26,[2]Investments!$A:$E,4,FALSE)/10^6</f>
        <v>15.1606811042725</v>
      </c>
      <c r="H26" s="61">
        <f>VLOOKUP($C26,[2]Investments!$A:$E,5,FALSE)/10^6</f>
        <v>21.712766673999997</v>
      </c>
    </row>
    <row r="27" spans="2:13" x14ac:dyDescent="0.3">
      <c r="D27" s="36" t="s">
        <v>233</v>
      </c>
      <c r="E27" s="36" t="s">
        <v>51</v>
      </c>
      <c r="F27" s="30">
        <f>SUM(F26:F26)</f>
        <v>4.0137194100000002</v>
      </c>
      <c r="G27" s="30">
        <f>SUM(G26:G26)</f>
        <v>15.1606811042725</v>
      </c>
      <c r="H27" s="30">
        <f>SUM(H26:H26)</f>
        <v>21.712766673999997</v>
      </c>
    </row>
    <row r="28" spans="2:13" x14ac:dyDescent="0.3">
      <c r="F28" s="51"/>
      <c r="G28" s="51"/>
      <c r="H28" s="51"/>
    </row>
    <row r="29" spans="2:13" x14ac:dyDescent="0.3">
      <c r="B29" s="56" t="s">
        <v>176</v>
      </c>
      <c r="C29" s="57"/>
      <c r="D29" s="56"/>
      <c r="E29" s="56"/>
      <c r="F29" s="56"/>
      <c r="G29" s="56"/>
      <c r="H29" s="56"/>
    </row>
    <row r="30" spans="2:13" x14ac:dyDescent="0.3">
      <c r="F30" s="51"/>
      <c r="G30" s="51"/>
      <c r="H30" s="51"/>
    </row>
    <row r="31" spans="2:13" x14ac:dyDescent="0.3">
      <c r="D31" s="37" t="s">
        <v>164</v>
      </c>
      <c r="E31" s="37" t="s">
        <v>51</v>
      </c>
      <c r="F31" s="50">
        <f>F15</f>
        <v>0.15</v>
      </c>
      <c r="G31" s="50">
        <f>G15</f>
        <v>0.65740404722583334</v>
      </c>
      <c r="H31" s="50">
        <f>H15</f>
        <v>3.2363909563046765E-2</v>
      </c>
      <c r="J31" s="35"/>
      <c r="K31" s="35"/>
      <c r="L31" s="35"/>
      <c r="M31" s="35"/>
    </row>
    <row r="32" spans="2:13" x14ac:dyDescent="0.3">
      <c r="D32" s="37" t="s">
        <v>174</v>
      </c>
      <c r="E32" s="37" t="s">
        <v>51</v>
      </c>
      <c r="F32" s="50">
        <f>F27</f>
        <v>4.0137194100000002</v>
      </c>
      <c r="G32" s="50">
        <f t="shared" ref="G32:H32" si="0">G27</f>
        <v>15.1606811042725</v>
      </c>
      <c r="H32" s="50">
        <f t="shared" si="0"/>
        <v>21.712766673999997</v>
      </c>
      <c r="J32" s="35"/>
      <c r="K32" s="35"/>
      <c r="L32" s="35"/>
      <c r="M32" s="35"/>
    </row>
    <row r="33" spans="4:13" x14ac:dyDescent="0.3">
      <c r="D33" s="36" t="s">
        <v>177</v>
      </c>
      <c r="E33" s="36" t="s">
        <v>51</v>
      </c>
      <c r="F33" s="30">
        <f>SUM(F31:F32)</f>
        <v>4.1637194100000006</v>
      </c>
      <c r="G33" s="30">
        <f t="shared" ref="G33:H33" si="1">SUM(G31:G32)</f>
        <v>15.818085151498334</v>
      </c>
      <c r="H33" s="30">
        <f t="shared" si="1"/>
        <v>21.745130583563043</v>
      </c>
    </row>
    <row r="34" spans="4:13" x14ac:dyDescent="0.3">
      <c r="F34" s="51"/>
      <c r="G34" s="51"/>
      <c r="H34" s="51"/>
    </row>
    <row r="35" spans="4:13" x14ac:dyDescent="0.3">
      <c r="D35" s="37" t="s">
        <v>172</v>
      </c>
      <c r="E35" s="37" t="s">
        <v>73</v>
      </c>
      <c r="F35" s="50">
        <f>F21</f>
        <v>5</v>
      </c>
      <c r="G35" s="50">
        <f>G21</f>
        <v>7</v>
      </c>
      <c r="H35" s="50">
        <f>H21</f>
        <v>7</v>
      </c>
      <c r="J35" s="35"/>
      <c r="K35" s="35"/>
      <c r="L35" s="35"/>
      <c r="M35" s="35"/>
    </row>
    <row r="36" spans="4:13" x14ac:dyDescent="0.3">
      <c r="D36" s="36" t="s">
        <v>178</v>
      </c>
      <c r="E36" s="36" t="s">
        <v>73</v>
      </c>
      <c r="F36" s="30">
        <f>SUM(F35)</f>
        <v>5</v>
      </c>
      <c r="G36" s="30">
        <f t="shared" ref="G36:H36" si="2">SUM(G35)</f>
        <v>7</v>
      </c>
      <c r="H36" s="30">
        <f t="shared" si="2"/>
        <v>7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7858-D47A-4DF6-A400-AB7CD29BD2B5}">
  <sheetPr>
    <tabColor rgb="FFF4B084"/>
  </sheetPr>
  <dimension ref="A1:M81"/>
  <sheetViews>
    <sheetView workbookViewId="0">
      <selection activeCell="J36" sqref="J36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9" width="10.19921875" style="37"/>
    <col min="10" max="10" width="42.09765625" style="37" bestFit="1" customWidth="1"/>
    <col min="11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Contents!D26</f>
        <v>4.1 Role Delivery Support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234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D13" s="37" t="s">
        <v>235</v>
      </c>
      <c r="E13" s="37" t="s">
        <v>51</v>
      </c>
      <c r="F13" s="61">
        <f>'[1]4.1 Role Delivery Support'!F13</f>
        <v>2.6007169162775647</v>
      </c>
      <c r="G13" s="61">
        <f>SUMIF('[2]RtB &amp; FTE'!$D:$D,$D13,'[2]RtB &amp; FTE'!$E:$E)/10^6</f>
        <v>4.1942678525572585</v>
      </c>
      <c r="H13" s="61">
        <f>SUMIF('[2]RtB &amp; FTE'!$D:$D,$D13,'[2]RtB &amp; FTE'!$G:$G)/10^6</f>
        <v>4.2422411796276913</v>
      </c>
    </row>
    <row r="14" spans="1:10" x14ac:dyDescent="0.3">
      <c r="D14" s="37" t="s">
        <v>314</v>
      </c>
      <c r="E14" s="37" t="s">
        <v>51</v>
      </c>
      <c r="F14" s="61">
        <f>'[1]4.1 Role Delivery Support'!F14</f>
        <v>2.2851644555209005</v>
      </c>
      <c r="G14" s="61">
        <f>SUMIF('[2]RtB &amp; FTE'!$D:$D,$D14,'[2]RtB &amp; FTE'!$E:$E)/10^6</f>
        <v>5.8623476150010081</v>
      </c>
      <c r="H14" s="61">
        <f>SUMIF('[2]RtB &amp; FTE'!$D:$D,$D14,'[2]RtB &amp; FTE'!$G:$G)/10^6</f>
        <v>8.0529060704652409</v>
      </c>
    </row>
    <row r="15" spans="1:10" x14ac:dyDescent="0.3">
      <c r="D15" s="37" t="s">
        <v>236</v>
      </c>
      <c r="E15" s="37" t="s">
        <v>51</v>
      </c>
      <c r="F15" s="61">
        <f>'[1]4.1 Role Delivery Support'!F15</f>
        <v>0.8389620188350092</v>
      </c>
      <c r="G15" s="61">
        <f>SUMIF('[2]RtB &amp; FTE'!$D:$D,$D15,'[2]RtB &amp; FTE'!$E:$E)/10^6</f>
        <v>-2.8569158788027487</v>
      </c>
      <c r="H15" s="61">
        <f>SUMIF('[2]RtB &amp; FTE'!$D:$D,$D15,'[2]RtB &amp; FTE'!$G:$G)/10^6</f>
        <v>1.6789593296140768</v>
      </c>
      <c r="J15" s="52"/>
    </row>
    <row r="16" spans="1:10" x14ac:dyDescent="0.3">
      <c r="D16" s="37" t="s">
        <v>311</v>
      </c>
      <c r="E16" s="37" t="s">
        <v>51</v>
      </c>
      <c r="F16" s="61">
        <f>'[1]4.1 Role Delivery Support'!F16</f>
        <v>2.7473094167120555</v>
      </c>
      <c r="G16" s="61">
        <f>SUMIF('[2]RtB &amp; FTE'!$D:$D,$D16,'[2]RtB &amp; FTE'!$E:$E)/10^6</f>
        <v>6.4613351476928145</v>
      </c>
      <c r="H16" s="61">
        <f>SUMIF('[2]RtB &amp; FTE'!$D:$D,$D16,'[2]RtB &amp; FTE'!$G:$G)/10^6</f>
        <v>8.0076063641726165</v>
      </c>
    </row>
    <row r="17" spans="2:10" x14ac:dyDescent="0.3">
      <c r="D17" s="37" t="s">
        <v>312</v>
      </c>
      <c r="E17" s="37" t="s">
        <v>51</v>
      </c>
      <c r="F17" s="50">
        <f>F68</f>
        <v>4.389598014527734</v>
      </c>
      <c r="G17" s="50">
        <f t="shared" ref="G17:H17" si="0">G68</f>
        <v>3.5326756831616293</v>
      </c>
      <c r="H17" s="50">
        <f t="shared" si="0"/>
        <v>3.401322817916407</v>
      </c>
      <c r="J17" s="52"/>
    </row>
    <row r="18" spans="2:10" x14ac:dyDescent="0.3">
      <c r="D18" s="36" t="s">
        <v>237</v>
      </c>
      <c r="E18" s="36" t="s">
        <v>51</v>
      </c>
      <c r="F18" s="30">
        <f>SUM(F13:F17)</f>
        <v>12.861750821873265</v>
      </c>
      <c r="G18" s="30">
        <f>SUM(G13:G17)</f>
        <v>17.19371041960996</v>
      </c>
      <c r="H18" s="30">
        <f>SUM(H13:H17)</f>
        <v>25.38303576179603</v>
      </c>
    </row>
    <row r="19" spans="2:10" x14ac:dyDescent="0.3">
      <c r="F19" s="51"/>
      <c r="G19" s="51"/>
      <c r="H19" s="51"/>
    </row>
    <row r="20" spans="2:10" x14ac:dyDescent="0.3">
      <c r="B20" s="56" t="s">
        <v>172</v>
      </c>
      <c r="C20" s="57"/>
      <c r="D20" s="56"/>
      <c r="E20" s="56"/>
      <c r="F20" s="63"/>
      <c r="G20" s="63"/>
      <c r="H20" s="63"/>
    </row>
    <row r="21" spans="2:10" x14ac:dyDescent="0.3">
      <c r="F21" s="51"/>
      <c r="G21" s="51"/>
      <c r="H21" s="51"/>
    </row>
    <row r="22" spans="2:10" x14ac:dyDescent="0.3">
      <c r="D22" s="37" t="s">
        <v>235</v>
      </c>
      <c r="E22" s="37" t="s">
        <v>73</v>
      </c>
      <c r="F22" s="61">
        <f>'[1]4.1 Role Delivery Support'!F22</f>
        <v>31.567599999999999</v>
      </c>
      <c r="G22" s="61">
        <f>SUMIF('[2]RtB &amp; FTE'!$D:$D,$D22,'[2]RtB &amp; FTE'!$F:$F)</f>
        <v>35.183000000000007</v>
      </c>
      <c r="H22" s="61">
        <f>SUMIF('[2]RtB &amp; FTE'!$D:$D,$D22,'[2]RtB &amp; FTE'!$H:$H)</f>
        <v>35.183000000000007</v>
      </c>
    </row>
    <row r="23" spans="2:10" x14ac:dyDescent="0.3">
      <c r="D23" s="37" t="s">
        <v>314</v>
      </c>
      <c r="E23" s="37" t="s">
        <v>73</v>
      </c>
      <c r="F23" s="61">
        <f>'[1]4.1 Role Delivery Support'!F23</f>
        <v>28.621600000000001</v>
      </c>
      <c r="G23" s="61">
        <f>SUMIF('[2]RtB &amp; FTE'!$D:$D,$D23,'[2]RtB &amp; FTE'!$F:$F)</f>
        <v>33.818087966804981</v>
      </c>
      <c r="H23" s="61">
        <f>SUMIF('[2]RtB &amp; FTE'!$D:$D,$D23,'[2]RtB &amp; FTE'!$H:$H)</f>
        <v>33.818087966804981</v>
      </c>
    </row>
    <row r="24" spans="2:10" x14ac:dyDescent="0.3">
      <c r="D24" s="37" t="s">
        <v>236</v>
      </c>
      <c r="E24" s="37" t="s">
        <v>73</v>
      </c>
      <c r="F24" s="61">
        <f>'[1]4.1 Role Delivery Support'!F24</f>
        <v>2.9188999999999998</v>
      </c>
      <c r="G24" s="61">
        <f>SUMIF('[2]RtB &amp; FTE'!$D:$D,$D24,'[2]RtB &amp; FTE'!$F:$F)</f>
        <v>2.9188999999999998</v>
      </c>
      <c r="H24" s="61">
        <f>SUMIF('[2]RtB &amp; FTE'!$D:$D,$D24,'[2]RtB &amp; FTE'!$H:$H)</f>
        <v>2.9188999999999998</v>
      </c>
      <c r="J24" s="52"/>
    </row>
    <row r="25" spans="2:10" x14ac:dyDescent="0.3">
      <c r="D25" s="37" t="s">
        <v>311</v>
      </c>
      <c r="E25" s="37" t="s">
        <v>73</v>
      </c>
      <c r="F25" s="61">
        <f>'[1]4.1 Role Delivery Support'!F25</f>
        <v>42.648600000000002</v>
      </c>
      <c r="G25" s="61">
        <f>SUMIF('[2]RtB &amp; FTE'!$D:$D,$D25,'[2]RtB &amp; FTE'!$F:$F)</f>
        <v>55.933475933609962</v>
      </c>
      <c r="H25" s="61">
        <f>SUMIF('[2]RtB &amp; FTE'!$D:$D,$D25,'[2]RtB &amp; FTE'!$H:$H)</f>
        <v>55.933475933609962</v>
      </c>
    </row>
    <row r="26" spans="2:10" x14ac:dyDescent="0.3">
      <c r="D26" s="37" t="s">
        <v>312</v>
      </c>
      <c r="E26" s="37" t="s">
        <v>73</v>
      </c>
      <c r="F26" s="50">
        <f>F81</f>
        <v>54.1541</v>
      </c>
      <c r="G26" s="50">
        <f t="shared" ref="G26:H26" si="1">G81</f>
        <v>52.438450279329601</v>
      </c>
      <c r="H26" s="50">
        <f t="shared" si="1"/>
        <v>54.438450279329601</v>
      </c>
    </row>
    <row r="27" spans="2:10" x14ac:dyDescent="0.3">
      <c r="D27" s="36" t="s">
        <v>238</v>
      </c>
      <c r="E27" s="36" t="s">
        <v>73</v>
      </c>
      <c r="F27" s="30">
        <f>SUM(F22:F26)</f>
        <v>159.91079999999999</v>
      </c>
      <c r="G27" s="30">
        <f>SUM(G22:G26)</f>
        <v>180.29191417974454</v>
      </c>
      <c r="H27" s="30">
        <f>SUM(H22:H26)</f>
        <v>182.29191417974454</v>
      </c>
    </row>
    <row r="28" spans="2:10" x14ac:dyDescent="0.3">
      <c r="F28" s="51"/>
      <c r="G28" s="51"/>
      <c r="H28" s="51"/>
    </row>
    <row r="29" spans="2:10" x14ac:dyDescent="0.3">
      <c r="B29" s="56" t="s">
        <v>174</v>
      </c>
      <c r="C29" s="57"/>
      <c r="D29" s="56"/>
      <c r="E29" s="56"/>
      <c r="F29" s="63"/>
      <c r="G29" s="63"/>
      <c r="H29" s="63"/>
    </row>
    <row r="30" spans="2:10" x14ac:dyDescent="0.3">
      <c r="F30" s="51"/>
      <c r="G30" s="51"/>
      <c r="H30" s="51"/>
    </row>
    <row r="31" spans="2:10" x14ac:dyDescent="0.3">
      <c r="C31" s="36" t="s">
        <v>84</v>
      </c>
      <c r="D31" s="36" t="s">
        <v>85</v>
      </c>
      <c r="F31" s="51"/>
      <c r="G31" s="51"/>
      <c r="H31" s="51"/>
    </row>
    <row r="32" spans="2:10" x14ac:dyDescent="0.3">
      <c r="C32" s="61" t="s">
        <v>86</v>
      </c>
      <c r="D32" s="61" t="s">
        <v>87</v>
      </c>
      <c r="E32" s="37" t="s">
        <v>51</v>
      </c>
      <c r="F32" s="61">
        <f>'[1]4.1 Role Delivery Support'!$F32</f>
        <v>2.6194313499999997</v>
      </c>
      <c r="G32" s="61">
        <f>VLOOKUP($C32,[2]Investments!$A:$E,4,FALSE)/10^6</f>
        <v>0.55185931999999993</v>
      </c>
      <c r="H32" s="61">
        <f>VLOOKUP($C32,[2]Investments!$A:$E,5,FALSE)/10^6</f>
        <v>5</v>
      </c>
    </row>
    <row r="33" spans="2:13" x14ac:dyDescent="0.3">
      <c r="C33" s="61" t="s">
        <v>88</v>
      </c>
      <c r="D33" s="61" t="s">
        <v>89</v>
      </c>
      <c r="E33" s="37" t="s">
        <v>51</v>
      </c>
      <c r="F33" s="61">
        <f>'[1]4.1 Role Delivery Support'!$F33</f>
        <v>5.6051092499999999</v>
      </c>
      <c r="G33" s="61">
        <f>VLOOKUP($C33,[2]Investments!$A:$E,4,FALSE)/10^6</f>
        <v>13.56519707</v>
      </c>
      <c r="H33" s="61">
        <f>VLOOKUP($C33,[2]Investments!$A:$E,5,FALSE)/10^6</f>
        <v>12.4</v>
      </c>
    </row>
    <row r="34" spans="2:13" x14ac:dyDescent="0.3">
      <c r="C34" s="61" t="s">
        <v>96</v>
      </c>
      <c r="D34" s="61" t="s">
        <v>97</v>
      </c>
      <c r="E34" s="37" t="s">
        <v>51</v>
      </c>
      <c r="F34" s="61">
        <f>'[1]4.1 Role Delivery Support'!$F34</f>
        <v>2.7690339500000003</v>
      </c>
      <c r="G34" s="61">
        <f>VLOOKUP($C34,[2]Investments!$A:$E,4,FALSE)/10^6</f>
        <v>1.9602982500000001</v>
      </c>
      <c r="H34" s="61">
        <f>VLOOKUP($C34,[2]Investments!$A:$E,5,FALSE)/10^6</f>
        <v>0.3</v>
      </c>
    </row>
    <row r="35" spans="2:13" x14ac:dyDescent="0.3">
      <c r="C35" s="61" t="s">
        <v>103</v>
      </c>
      <c r="D35" s="61" t="s">
        <v>104</v>
      </c>
      <c r="E35" s="37" t="s">
        <v>51</v>
      </c>
      <c r="F35" s="61">
        <f>'[1]4.1 Role Delivery Support'!$F35</f>
        <v>0</v>
      </c>
      <c r="G35" s="61">
        <f>VLOOKUP($C35,[2]Investments!$A:$E,4,FALSE)/10^6</f>
        <v>0</v>
      </c>
      <c r="H35" s="61">
        <f>VLOOKUP($C35,[2]Investments!$A:$E,5,FALSE)/10^6</f>
        <v>0</v>
      </c>
    </row>
    <row r="36" spans="2:13" x14ac:dyDescent="0.3">
      <c r="C36" s="61" t="s">
        <v>141</v>
      </c>
      <c r="D36" s="61" t="s">
        <v>142</v>
      </c>
      <c r="E36" s="37" t="s">
        <v>51</v>
      </c>
      <c r="F36" s="61">
        <f>'[1]4.1 Role Delivery Support'!$F36</f>
        <v>0</v>
      </c>
      <c r="G36" s="61">
        <f>VLOOKUP($C36,[2]Investments!$A:$E,4,FALSE)/10^6</f>
        <v>0.47435021999999999</v>
      </c>
      <c r="H36" s="61">
        <f>VLOOKUP($C36,[2]Investments!$A:$E,5,FALSE)/10^6</f>
        <v>0</v>
      </c>
    </row>
    <row r="37" spans="2:13" x14ac:dyDescent="0.3">
      <c r="C37" s="61" t="s">
        <v>143</v>
      </c>
      <c r="D37" s="61" t="s">
        <v>144</v>
      </c>
      <c r="E37" s="37" t="s">
        <v>51</v>
      </c>
      <c r="F37" s="61">
        <f>'[1]4.1 Role Delivery Support'!$F37</f>
        <v>4.5350460899999998</v>
      </c>
      <c r="G37" s="61">
        <f>VLOOKUP($C37,[2]Investments!$A:$E,4,FALSE)/10^6</f>
        <v>7.0004750000000032E-2</v>
      </c>
      <c r="H37" s="61">
        <f>VLOOKUP($C37,[2]Investments!$A:$E,5,FALSE)/10^6</f>
        <v>9</v>
      </c>
    </row>
    <row r="38" spans="2:13" x14ac:dyDescent="0.3">
      <c r="C38" s="61" t="s">
        <v>145</v>
      </c>
      <c r="D38" s="61" t="s">
        <v>146</v>
      </c>
      <c r="E38" s="37" t="s">
        <v>51</v>
      </c>
      <c r="F38" s="61">
        <f>'[1]4.1 Role Delivery Support'!$F38</f>
        <v>2.3740492599999996</v>
      </c>
      <c r="G38" s="61">
        <f>VLOOKUP($C38,[2]Investments!$A:$E,4,FALSE)/10^6</f>
        <v>3.1539976600000004</v>
      </c>
      <c r="H38" s="61">
        <f>VLOOKUP($C38,[2]Investments!$A:$E,5,FALSE)/10^6</f>
        <v>2</v>
      </c>
    </row>
    <row r="39" spans="2:13" x14ac:dyDescent="0.3">
      <c r="C39" s="61" t="s">
        <v>147</v>
      </c>
      <c r="D39" s="61" t="s">
        <v>148</v>
      </c>
      <c r="E39" s="37" t="s">
        <v>51</v>
      </c>
      <c r="F39" s="61">
        <f>'[1]4.1 Role Delivery Support'!$F39</f>
        <v>0</v>
      </c>
      <c r="G39" s="61">
        <f>VLOOKUP($C39,[2]Investments!$A:$E,4,FALSE)/10^6</f>
        <v>0</v>
      </c>
      <c r="H39" s="61">
        <f>VLOOKUP($C39,[2]Investments!$A:$E,5,FALSE)/10^6</f>
        <v>3</v>
      </c>
    </row>
    <row r="40" spans="2:13" x14ac:dyDescent="0.3">
      <c r="C40" s="61" t="s">
        <v>149</v>
      </c>
      <c r="D40" s="61" t="s">
        <v>150</v>
      </c>
      <c r="E40" s="37" t="s">
        <v>51</v>
      </c>
      <c r="F40" s="61">
        <f>'[1]4.1 Role Delivery Support'!$F40</f>
        <v>6.3234365999999991</v>
      </c>
      <c r="G40" s="61">
        <f>VLOOKUP($C40,[2]Investments!$A:$E,4,FALSE)/10^6</f>
        <v>0</v>
      </c>
      <c r="H40" s="61">
        <f>VLOOKUP($C40,[2]Investments!$A:$E,5,FALSE)/10^6</f>
        <v>2.9039999999999999</v>
      </c>
    </row>
    <row r="41" spans="2:13" x14ac:dyDescent="0.3">
      <c r="C41" s="61" t="s">
        <v>333</v>
      </c>
      <c r="D41" s="61" t="s">
        <v>334</v>
      </c>
      <c r="E41" s="37" t="s">
        <v>51</v>
      </c>
      <c r="F41" s="61">
        <f>'[1]4.1 Role Delivery Support'!$F41</f>
        <v>0</v>
      </c>
      <c r="G41" s="61">
        <f>VLOOKUP($C41,[2]Investments!$A:$E,4,FALSE)/10^6</f>
        <v>0.17677176999999991</v>
      </c>
      <c r="H41" s="61">
        <f>VLOOKUP($C41,[2]Investments!$A:$E,5,FALSE)/10^6</f>
        <v>0</v>
      </c>
    </row>
    <row r="42" spans="2:13" x14ac:dyDescent="0.3">
      <c r="C42" s="61" t="s">
        <v>151</v>
      </c>
      <c r="D42" s="61" t="s">
        <v>152</v>
      </c>
      <c r="E42" s="37" t="s">
        <v>51</v>
      </c>
      <c r="F42" s="61">
        <f>'[1]4.1 Role Delivery Support'!$F42</f>
        <v>6.1122560800000008</v>
      </c>
      <c r="G42" s="61">
        <f>VLOOKUP($C42,[2]Investments!$A:$E,4,FALSE)/10^6</f>
        <v>0</v>
      </c>
      <c r="H42" s="61">
        <f>VLOOKUP($C42,[2]Investments!$A:$E,5,FALSE)/10^6</f>
        <v>0</v>
      </c>
    </row>
    <row r="43" spans="2:13" x14ac:dyDescent="0.3">
      <c r="C43" s="61"/>
      <c r="D43" s="61" t="s">
        <v>161</v>
      </c>
      <c r="E43" s="37" t="s">
        <v>51</v>
      </c>
      <c r="F43" s="61">
        <f>'[1]4.1 Role Delivery Support'!$F43</f>
        <v>0</v>
      </c>
      <c r="G43" s="61">
        <v>0</v>
      </c>
      <c r="H43" s="61">
        <v>0</v>
      </c>
    </row>
    <row r="44" spans="2:13" x14ac:dyDescent="0.3">
      <c r="D44" s="36" t="s">
        <v>239</v>
      </c>
      <c r="E44" s="36" t="s">
        <v>51</v>
      </c>
      <c r="F44" s="30">
        <f>SUM(F32:F43)</f>
        <v>30.338362580000002</v>
      </c>
      <c r="G44" s="30">
        <f t="shared" ref="G44:H44" si="2">SUM(G32:G43)</f>
        <v>19.95247904</v>
      </c>
      <c r="H44" s="30">
        <f t="shared" si="2"/>
        <v>34.603999999999999</v>
      </c>
    </row>
    <row r="45" spans="2:13" x14ac:dyDescent="0.3">
      <c r="F45" s="51"/>
      <c r="G45" s="51"/>
      <c r="H45" s="51"/>
    </row>
    <row r="46" spans="2:13" x14ac:dyDescent="0.3">
      <c r="B46" s="56" t="s">
        <v>176</v>
      </c>
      <c r="C46" s="57"/>
      <c r="D46" s="56"/>
      <c r="E46" s="56"/>
      <c r="F46" s="56"/>
      <c r="G46" s="56"/>
      <c r="H46" s="56"/>
    </row>
    <row r="47" spans="2:13" x14ac:dyDescent="0.3">
      <c r="F47" s="51"/>
      <c r="G47" s="51"/>
      <c r="H47" s="51"/>
    </row>
    <row r="48" spans="2:13" x14ac:dyDescent="0.3">
      <c r="D48" s="37" t="s">
        <v>164</v>
      </c>
      <c r="E48" s="37" t="s">
        <v>51</v>
      </c>
      <c r="F48" s="50">
        <f>F18</f>
        <v>12.861750821873265</v>
      </c>
      <c r="G48" s="50">
        <f>G18</f>
        <v>17.19371041960996</v>
      </c>
      <c r="H48" s="50">
        <f>H18</f>
        <v>25.38303576179603</v>
      </c>
      <c r="J48" s="35"/>
      <c r="K48" s="35"/>
      <c r="L48" s="35"/>
      <c r="M48" s="35"/>
    </row>
    <row r="49" spans="1:13" x14ac:dyDescent="0.3">
      <c r="D49" s="37" t="s">
        <v>174</v>
      </c>
      <c r="E49" s="37" t="s">
        <v>51</v>
      </c>
      <c r="F49" s="50">
        <f>F44</f>
        <v>30.338362580000002</v>
      </c>
      <c r="G49" s="50">
        <f t="shared" ref="G49:H49" si="3">G44</f>
        <v>19.95247904</v>
      </c>
      <c r="H49" s="50">
        <f t="shared" si="3"/>
        <v>34.603999999999999</v>
      </c>
      <c r="J49" s="35"/>
      <c r="K49" s="35"/>
      <c r="L49" s="35"/>
      <c r="M49" s="35"/>
    </row>
    <row r="50" spans="1:13" x14ac:dyDescent="0.3">
      <c r="D50" s="36" t="s">
        <v>177</v>
      </c>
      <c r="E50" s="36" t="s">
        <v>51</v>
      </c>
      <c r="F50" s="30">
        <f>SUM(F48:F49)</f>
        <v>43.200113401873267</v>
      </c>
      <c r="G50" s="30">
        <f t="shared" ref="G50:H50" si="4">SUM(G48:G49)</f>
        <v>37.146189459609957</v>
      </c>
      <c r="H50" s="30">
        <f t="shared" si="4"/>
        <v>59.987035761796029</v>
      </c>
    </row>
    <row r="51" spans="1:13" x14ac:dyDescent="0.3">
      <c r="F51" s="51"/>
      <c r="G51" s="51"/>
      <c r="H51" s="51"/>
    </row>
    <row r="52" spans="1:13" x14ac:dyDescent="0.3">
      <c r="D52" s="37" t="s">
        <v>172</v>
      </c>
      <c r="E52" s="37" t="s">
        <v>73</v>
      </c>
      <c r="F52" s="50">
        <f>F27</f>
        <v>159.91079999999999</v>
      </c>
      <c r="G52" s="50">
        <f t="shared" ref="G52:H52" si="5">G27</f>
        <v>180.29191417974454</v>
      </c>
      <c r="H52" s="50">
        <f t="shared" si="5"/>
        <v>182.29191417974454</v>
      </c>
      <c r="J52" s="35"/>
      <c r="K52" s="35"/>
      <c r="L52" s="35"/>
      <c r="M52" s="35"/>
    </row>
    <row r="53" spans="1:13" x14ac:dyDescent="0.3">
      <c r="D53" s="36" t="s">
        <v>178</v>
      </c>
      <c r="E53" s="36" t="s">
        <v>73</v>
      </c>
      <c r="F53" s="30">
        <f>SUM(F52)</f>
        <v>159.91079999999999</v>
      </c>
      <c r="G53" s="30">
        <f t="shared" ref="G53:H53" si="6">SUM(G52)</f>
        <v>180.29191417974454</v>
      </c>
      <c r="H53" s="30">
        <f t="shared" si="6"/>
        <v>182.29191417974454</v>
      </c>
    </row>
    <row r="55" spans="1:13" ht="18" x14ac:dyDescent="0.35">
      <c r="A55" s="48"/>
      <c r="B55" s="48" t="s">
        <v>316</v>
      </c>
      <c r="C55" s="49"/>
      <c r="D55" s="48"/>
      <c r="E55" s="48"/>
      <c r="F55" s="48"/>
      <c r="G55" s="48"/>
      <c r="H55" s="48"/>
      <c r="J55" s="35"/>
      <c r="K55" s="35"/>
      <c r="L55" s="35"/>
      <c r="M55" s="35"/>
    </row>
    <row r="57" spans="1:13" x14ac:dyDescent="0.3">
      <c r="B57" s="56" t="s">
        <v>317</v>
      </c>
      <c r="C57" s="57"/>
      <c r="D57" s="56"/>
      <c r="E57" s="56"/>
      <c r="F57" s="63"/>
      <c r="G57" s="63"/>
      <c r="H57" s="63"/>
    </row>
    <row r="59" spans="1:13" x14ac:dyDescent="0.3">
      <c r="A59" s="37" t="s">
        <v>321</v>
      </c>
      <c r="D59" s="37" t="s">
        <v>240</v>
      </c>
      <c r="E59" s="37" t="s">
        <v>51</v>
      </c>
      <c r="F59" s="61">
        <f>'[1]4.1 Role Delivery Support'!F62</f>
        <v>0</v>
      </c>
      <c r="G59" s="61">
        <f>SUMIF('[2]RtB &amp; FTE'!$B:$B,$A59,'[2]RtB &amp; FTE'!$E:$E)/10^6</f>
        <v>0</v>
      </c>
      <c r="H59" s="61">
        <f>SUMIF('[2]RtB &amp; FTE'!$B:$B,$A59,'[2]RtB &amp; FTE'!$G:$G)/10^6</f>
        <v>0</v>
      </c>
      <c r="J59" s="52"/>
    </row>
    <row r="60" spans="1:13" x14ac:dyDescent="0.3">
      <c r="A60" s="37" t="s">
        <v>241</v>
      </c>
      <c r="D60" s="37" t="s">
        <v>241</v>
      </c>
      <c r="E60" s="37" t="s">
        <v>51</v>
      </c>
      <c r="F60" s="61">
        <f>'[1]4.1 Role Delivery Support'!F63</f>
        <v>1.5337105285244177</v>
      </c>
      <c r="G60" s="61">
        <f>SUMIF('[2]RtB &amp; FTE'!$B:$B,$A60,'[2]RtB &amp; FTE'!$E:$E)/10^6</f>
        <v>5.0171745932499998E-2</v>
      </c>
      <c r="H60" s="61">
        <f>SUMIF('[2]RtB &amp; FTE'!$B:$B,$A60,'[2]RtB &amp; FTE'!$G:$G)/10^6</f>
        <v>-0.31594048412037495</v>
      </c>
      <c r="J60" s="52"/>
    </row>
    <row r="61" spans="1:13" x14ac:dyDescent="0.3">
      <c r="A61" s="37" t="s">
        <v>242</v>
      </c>
      <c r="D61" s="37" t="s">
        <v>242</v>
      </c>
      <c r="E61" s="37" t="s">
        <v>51</v>
      </c>
      <c r="F61" s="61">
        <f>'[1]4.1 Role Delivery Support'!F64</f>
        <v>0.86337232875919778</v>
      </c>
      <c r="G61" s="61">
        <f>SUMIF('[2]RtB &amp; FTE'!$B:$B,$A61,'[2]RtB &amp; FTE'!$E:$E)/10^6</f>
        <v>1.3415743943311942</v>
      </c>
      <c r="H61" s="61">
        <f>SUMIF('[2]RtB &amp; FTE'!$B:$B,$A61,'[2]RtB &amp; FTE'!$G:$G)/10^6</f>
        <v>1.4682283666713853</v>
      </c>
      <c r="J61" s="52"/>
    </row>
    <row r="62" spans="1:13" x14ac:dyDescent="0.3">
      <c r="A62" s="37" t="s">
        <v>243</v>
      </c>
      <c r="D62" s="37" t="s">
        <v>243</v>
      </c>
      <c r="E62" s="37" t="s">
        <v>51</v>
      </c>
      <c r="F62" s="61">
        <f>'[1]4.1 Role Delivery Support'!F65</f>
        <v>0</v>
      </c>
      <c r="G62" s="61">
        <f>SUMIF('[2]RtB &amp; FTE'!$B:$B,$A62,'[2]RtB &amp; FTE'!$E:$E)/10^6</f>
        <v>0</v>
      </c>
      <c r="H62" s="61">
        <f>SUMIF('[2]RtB &amp; FTE'!$B:$B,$A62,'[2]RtB &amp; FTE'!$G:$G)/10^6</f>
        <v>0</v>
      </c>
      <c r="J62" s="52"/>
    </row>
    <row r="63" spans="1:13" x14ac:dyDescent="0.3">
      <c r="A63" s="37" t="s">
        <v>244</v>
      </c>
      <c r="D63" s="37" t="s">
        <v>244</v>
      </c>
      <c r="E63" s="37" t="s">
        <v>51</v>
      </c>
      <c r="F63" s="61">
        <f>'[1]4.1 Role Delivery Support'!F66</f>
        <v>0</v>
      </c>
      <c r="G63" s="61">
        <f>SUMIF('[2]RtB &amp; FTE'!$B:$B,$A63,'[2]RtB &amp; FTE'!$E:$E)/10^6</f>
        <v>0</v>
      </c>
      <c r="H63" s="61">
        <f>SUMIF('[2]RtB &amp; FTE'!$B:$B,$A63,'[2]RtB &amp; FTE'!$G:$G)/10^6</f>
        <v>0</v>
      </c>
      <c r="J63" s="52"/>
    </row>
    <row r="64" spans="1:13" x14ac:dyDescent="0.3">
      <c r="A64" s="37" t="s">
        <v>245</v>
      </c>
      <c r="D64" s="37" t="s">
        <v>245</v>
      </c>
      <c r="E64" s="37" t="s">
        <v>51</v>
      </c>
      <c r="F64" s="61">
        <f>'[1]4.1 Role Delivery Support'!F67</f>
        <v>0</v>
      </c>
      <c r="G64" s="61">
        <f>SUMIF('[2]RtB &amp; FTE'!$B:$B,$A64,'[2]RtB &amp; FTE'!$E:$E)/10^6</f>
        <v>0</v>
      </c>
      <c r="H64" s="61">
        <f>SUMIF('[2]RtB &amp; FTE'!$B:$B,$A64,'[2]RtB &amp; FTE'!$G:$G)/10^6</f>
        <v>0</v>
      </c>
      <c r="J64" s="52"/>
    </row>
    <row r="65" spans="1:10" x14ac:dyDescent="0.3">
      <c r="A65" s="37" t="s">
        <v>246</v>
      </c>
      <c r="D65" s="37" t="s">
        <v>246</v>
      </c>
      <c r="E65" s="37" t="s">
        <v>51</v>
      </c>
      <c r="F65" s="61">
        <f>'[1]4.1 Role Delivery Support'!F68</f>
        <v>1.4288172301608595</v>
      </c>
      <c r="G65" s="61">
        <f>SUMIF('[2]RtB &amp; FTE'!$B:$B,$A65,'[2]RtB &amp; FTE'!$E:$E)/10^6</f>
        <v>0.85960176980833347</v>
      </c>
      <c r="H65" s="61">
        <f>SUMIF('[2]RtB &amp; FTE'!$B:$B,$A65,'[2]RtB &amp; FTE'!$G:$G)/10^6</f>
        <v>0.75575427815406238</v>
      </c>
      <c r="J65" s="52"/>
    </row>
    <row r="66" spans="1:10" x14ac:dyDescent="0.3">
      <c r="A66" s="37" t="s">
        <v>63</v>
      </c>
      <c r="D66" s="37" t="s">
        <v>63</v>
      </c>
      <c r="E66" s="37" t="s">
        <v>51</v>
      </c>
      <c r="F66" s="61">
        <f>'[1]4.1 Role Delivery Support'!F69</f>
        <v>0.40214548882823076</v>
      </c>
      <c r="G66" s="61">
        <f>SUMIF('[2]RtB &amp; FTE'!$B:$B,$A66,'[2]RtB &amp; FTE'!$E:$E)/10^6</f>
        <v>0.98833480278010155</v>
      </c>
      <c r="H66" s="61">
        <f>SUMIF('[2]RtB &amp; FTE'!$B:$B,$A66,'[2]RtB &amp; FTE'!$G:$G)/10^6</f>
        <v>1.1571191341188718</v>
      </c>
      <c r="J66" s="52"/>
    </row>
    <row r="67" spans="1:10" x14ac:dyDescent="0.3">
      <c r="A67" s="37" t="s">
        <v>247</v>
      </c>
      <c r="D67" s="37" t="s">
        <v>247</v>
      </c>
      <c r="E67" s="37" t="s">
        <v>51</v>
      </c>
      <c r="F67" s="61">
        <f>'[1]4.1 Role Delivery Support'!F70</f>
        <v>0.16155243825502777</v>
      </c>
      <c r="G67" s="61">
        <f>SUMIF('[2]RtB &amp; FTE'!$B:$B,$A67,'[2]RtB &amp; FTE'!$E:$E)/10^6</f>
        <v>0.29299297030950006</v>
      </c>
      <c r="H67" s="61">
        <f>SUMIF('[2]RtB &amp; FTE'!$B:$B,$A67,'[2]RtB &amp; FTE'!$G:$G)/10^6</f>
        <v>0.33616152309246256</v>
      </c>
      <c r="J67" s="52"/>
    </row>
    <row r="68" spans="1:10" x14ac:dyDescent="0.3">
      <c r="D68" s="36" t="s">
        <v>319</v>
      </c>
      <c r="E68" s="36" t="s">
        <v>51</v>
      </c>
      <c r="F68" s="30">
        <f>SUM(F59:F67)</f>
        <v>4.389598014527734</v>
      </c>
      <c r="G68" s="30">
        <f>SUM(G59:G67)</f>
        <v>3.5326756831616293</v>
      </c>
      <c r="H68" s="30">
        <f>SUM(H59:H67)</f>
        <v>3.401322817916407</v>
      </c>
      <c r="J68" s="52"/>
    </row>
    <row r="69" spans="1:10" x14ac:dyDescent="0.3">
      <c r="J69" s="52"/>
    </row>
    <row r="70" spans="1:10" x14ac:dyDescent="0.3">
      <c r="B70" s="56" t="s">
        <v>318</v>
      </c>
      <c r="C70" s="57"/>
      <c r="D70" s="56"/>
      <c r="E70" s="56"/>
      <c r="F70" s="63"/>
      <c r="G70" s="63"/>
      <c r="H70" s="63"/>
      <c r="J70" s="52"/>
    </row>
    <row r="71" spans="1:10" x14ac:dyDescent="0.3">
      <c r="J71" s="52"/>
    </row>
    <row r="72" spans="1:10" x14ac:dyDescent="0.3">
      <c r="A72" s="37" t="s">
        <v>321</v>
      </c>
      <c r="D72" s="37" t="s">
        <v>240</v>
      </c>
      <c r="E72" s="37" t="s">
        <v>73</v>
      </c>
      <c r="F72" s="61">
        <f>'[1]4.1 Role Delivery Support'!F75</f>
        <v>0</v>
      </c>
      <c r="G72" s="61">
        <f>SUMIF('[2]RtB &amp; FTE'!$B:$B,$A72,'[2]RtB &amp; FTE'!$F:$F)</f>
        <v>0</v>
      </c>
      <c r="H72" s="61">
        <f>SUMIF('[2]RtB &amp; FTE'!$B:$B,$A72,'[2]RtB &amp; FTE'!$H:$H)</f>
        <v>0</v>
      </c>
      <c r="J72" s="52"/>
    </row>
    <row r="73" spans="1:10" x14ac:dyDescent="0.3">
      <c r="A73" s="37" t="s">
        <v>241</v>
      </c>
      <c r="D73" s="37" t="s">
        <v>241</v>
      </c>
      <c r="E73" s="37" t="s">
        <v>73</v>
      </c>
      <c r="F73" s="61">
        <f>'[1]4.1 Role Delivery Support'!F76</f>
        <v>4</v>
      </c>
      <c r="G73" s="61">
        <f>SUMIF('[2]RtB &amp; FTE'!$B:$B,$A73,'[2]RtB &amp; FTE'!$F:$F)</f>
        <v>2</v>
      </c>
      <c r="H73" s="61">
        <f>SUMIF('[2]RtB &amp; FTE'!$B:$B,$A73,'[2]RtB &amp; FTE'!$H:$H)</f>
        <v>2</v>
      </c>
      <c r="J73" s="52"/>
    </row>
    <row r="74" spans="1:10" x14ac:dyDescent="0.3">
      <c r="A74" s="37" t="s">
        <v>242</v>
      </c>
      <c r="D74" s="37" t="s">
        <v>242</v>
      </c>
      <c r="E74" s="37" t="s">
        <v>73</v>
      </c>
      <c r="F74" s="61">
        <f>'[1]4.1 Role Delivery Support'!F77</f>
        <v>15.235200000000001</v>
      </c>
      <c r="G74" s="61">
        <f>SUMIF('[2]RtB &amp; FTE'!$B:$B,$A74,'[2]RtB &amp; FTE'!$F:$F)</f>
        <v>16.554075418994412</v>
      </c>
      <c r="H74" s="61">
        <f>SUMIF('[2]RtB &amp; FTE'!$B:$B,$A74,'[2]RtB &amp; FTE'!$H:$H)</f>
        <v>16.554075418994412</v>
      </c>
      <c r="J74" s="52"/>
    </row>
    <row r="75" spans="1:10" x14ac:dyDescent="0.3">
      <c r="A75" s="37" t="s">
        <v>243</v>
      </c>
      <c r="D75" s="37" t="s">
        <v>243</v>
      </c>
      <c r="E75" s="37" t="s">
        <v>73</v>
      </c>
      <c r="F75" s="61">
        <f>'[1]4.1 Role Delivery Support'!F78</f>
        <v>0</v>
      </c>
      <c r="G75" s="61">
        <f>SUMIF('[2]RtB &amp; FTE'!$B:$B,$A75,'[2]RtB &amp; FTE'!$F:$F)</f>
        <v>0</v>
      </c>
      <c r="H75" s="61">
        <f>SUMIF('[2]RtB &amp; FTE'!$B:$B,$A75,'[2]RtB &amp; FTE'!$H:$H)</f>
        <v>0</v>
      </c>
      <c r="J75" s="52"/>
    </row>
    <row r="76" spans="1:10" x14ac:dyDescent="0.3">
      <c r="A76" s="37" t="s">
        <v>244</v>
      </c>
      <c r="D76" s="37" t="s">
        <v>244</v>
      </c>
      <c r="E76" s="37" t="s">
        <v>73</v>
      </c>
      <c r="F76" s="61">
        <f>'[1]4.1 Role Delivery Support'!F79</f>
        <v>0</v>
      </c>
      <c r="G76" s="61">
        <f>SUMIF('[2]RtB &amp; FTE'!$B:$B,$A76,'[2]RtB &amp; FTE'!$F:$F)</f>
        <v>0</v>
      </c>
      <c r="H76" s="61">
        <f>SUMIF('[2]RtB &amp; FTE'!$B:$B,$A76,'[2]RtB &amp; FTE'!$H:$H)</f>
        <v>0</v>
      </c>
      <c r="J76" s="52"/>
    </row>
    <row r="77" spans="1:10" x14ac:dyDescent="0.3">
      <c r="A77" s="37" t="s">
        <v>245</v>
      </c>
      <c r="D77" s="37" t="s">
        <v>245</v>
      </c>
      <c r="E77" s="37" t="s">
        <v>73</v>
      </c>
      <c r="F77" s="61">
        <f>'[1]4.1 Role Delivery Support'!F80</f>
        <v>0</v>
      </c>
      <c r="G77" s="61">
        <f>SUMIF('[2]RtB &amp; FTE'!$B:$B,$A77,'[2]RtB &amp; FTE'!$F:$F)</f>
        <v>0</v>
      </c>
      <c r="H77" s="61">
        <f>SUMIF('[2]RtB &amp; FTE'!$B:$B,$A77,'[2]RtB &amp; FTE'!$H:$H)</f>
        <v>0</v>
      </c>
      <c r="J77" s="52"/>
    </row>
    <row r="78" spans="1:10" x14ac:dyDescent="0.3">
      <c r="A78" s="37" t="s">
        <v>246</v>
      </c>
      <c r="D78" s="37" t="s">
        <v>246</v>
      </c>
      <c r="E78" s="37" t="s">
        <v>73</v>
      </c>
      <c r="F78" s="61">
        <f>'[1]4.1 Role Delivery Support'!F81</f>
        <v>15</v>
      </c>
      <c r="G78" s="61">
        <f>SUMIF('[2]RtB &amp; FTE'!$B:$B,$A78,'[2]RtB &amp; FTE'!$F:$F)</f>
        <v>8</v>
      </c>
      <c r="H78" s="61">
        <f>SUMIF('[2]RtB &amp; FTE'!$B:$B,$A78,'[2]RtB &amp; FTE'!$H:$H)</f>
        <v>8</v>
      </c>
      <c r="J78" s="52"/>
    </row>
    <row r="79" spans="1:10" x14ac:dyDescent="0.3">
      <c r="A79" s="37" t="s">
        <v>63</v>
      </c>
      <c r="D79" s="37" t="s">
        <v>63</v>
      </c>
      <c r="E79" s="37" t="s">
        <v>73</v>
      </c>
      <c r="F79" s="61">
        <f>'[1]4.1 Role Delivery Support'!F82</f>
        <v>7.9188999999999998</v>
      </c>
      <c r="G79" s="61">
        <f>SUMIF('[2]RtB &amp; FTE'!$B:$B,$A79,'[2]RtB &amp; FTE'!$F:$F)</f>
        <v>9.9189000000000007</v>
      </c>
      <c r="H79" s="61">
        <f>SUMIF('[2]RtB &amp; FTE'!$B:$B,$A79,'[2]RtB &amp; FTE'!$H:$H)</f>
        <v>9.9189000000000007</v>
      </c>
      <c r="J79" s="52"/>
    </row>
    <row r="80" spans="1:10" x14ac:dyDescent="0.3">
      <c r="A80" s="37" t="s">
        <v>247</v>
      </c>
      <c r="D80" s="37" t="s">
        <v>247</v>
      </c>
      <c r="E80" s="37" t="s">
        <v>73</v>
      </c>
      <c r="F80" s="61">
        <f>'[1]4.1 Role Delivery Support'!F83</f>
        <v>12</v>
      </c>
      <c r="G80" s="61">
        <f>SUMIF('[2]RtB &amp; FTE'!$B:$B,$A80,'[2]RtB &amp; FTE'!$F:$F)</f>
        <v>15.965474860335195</v>
      </c>
      <c r="H80" s="61">
        <f>SUMIF('[2]RtB &amp; FTE'!$B:$B,$A80,'[2]RtB &amp; FTE'!$H:$H)</f>
        <v>17.965474860335195</v>
      </c>
      <c r="J80" s="52"/>
    </row>
    <row r="81" spans="4:10" x14ac:dyDescent="0.3">
      <c r="D81" s="36" t="s">
        <v>320</v>
      </c>
      <c r="E81" s="36" t="s">
        <v>73</v>
      </c>
      <c r="F81" s="30">
        <f>SUM(F72:F80)</f>
        <v>54.1541</v>
      </c>
      <c r="G81" s="30">
        <f t="shared" ref="G81:H81" si="7">SUM(G72:G80)</f>
        <v>52.438450279329601</v>
      </c>
      <c r="H81" s="30">
        <f t="shared" si="7"/>
        <v>54.438450279329601</v>
      </c>
      <c r="J81" s="52"/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DF49-C5EE-4F73-AC19-A2BF1A401724}">
  <sheetPr>
    <tabColor rgb="FFF4B084"/>
  </sheetPr>
  <dimension ref="A1:M104"/>
  <sheetViews>
    <sheetView workbookViewId="0">
      <selection activeCell="G16" sqref="G16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2" width="10.19921875" style="37"/>
    <col min="13" max="13" width="10.5" style="37" customWidth="1"/>
    <col min="14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Contents!D27</f>
        <v>4.2 Corporate Functions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248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8" t="s">
        <v>164</v>
      </c>
      <c r="C11" s="59"/>
      <c r="D11" s="60"/>
      <c r="E11" s="60"/>
      <c r="F11" s="60"/>
      <c r="G11" s="60"/>
      <c r="H11" s="60"/>
    </row>
    <row r="13" spans="1:10" x14ac:dyDescent="0.3">
      <c r="D13" s="37" t="s">
        <v>249</v>
      </c>
      <c r="E13" s="37" t="s">
        <v>51</v>
      </c>
      <c r="F13" s="61">
        <f>'[1]4.2 Corporate Functions'!F13</f>
        <v>3.115398416277575</v>
      </c>
      <c r="G13" s="61">
        <f>SUMIF('[2]RtB &amp; FTE'!$D:$D,$D13,'[2]RtB &amp; FTE'!$E:$E)/10^6</f>
        <v>3.2189861952642884</v>
      </c>
      <c r="H13" s="61">
        <f>SUMIF('[2]RtB &amp; FTE'!$D:$D,$D13,'[2]RtB &amp; FTE'!$G:$G)/10^6</f>
        <v>3.0443621375296375</v>
      </c>
    </row>
    <row r="14" spans="1:10" x14ac:dyDescent="0.3">
      <c r="D14" s="37" t="s">
        <v>250</v>
      </c>
      <c r="E14" s="37" t="s">
        <v>51</v>
      </c>
      <c r="F14" s="61">
        <f>'[1]4.2 Corporate Functions'!F14</f>
        <v>1.0930537260401318</v>
      </c>
      <c r="G14" s="61">
        <f>SUMIF('[2]RtB &amp; FTE'!$D:$D,$D14,'[2]RtB &amp; FTE'!$E:$E)/10^6</f>
        <v>1.0386836154826062</v>
      </c>
      <c r="H14" s="61">
        <f>SUMIF('[2]RtB &amp; FTE'!$D:$D,$D14,'[2]RtB &amp; FTE'!$G:$G)/10^6</f>
        <v>1.1294753343255719</v>
      </c>
    </row>
    <row r="15" spans="1:10" x14ac:dyDescent="0.3">
      <c r="D15" s="37" t="s">
        <v>251</v>
      </c>
      <c r="E15" s="37" t="s">
        <v>51</v>
      </c>
      <c r="F15" s="61">
        <f>'[1]4.2 Corporate Functions'!F15</f>
        <v>3.9087922158416055</v>
      </c>
      <c r="G15" s="61">
        <f>SUMIF('[2]RtB &amp; FTE'!$D:$D,$D15,'[2]RtB &amp; FTE'!$E:$E)/10^6</f>
        <v>4.9798087691094004</v>
      </c>
      <c r="H15" s="61">
        <f>SUMIF('[2]RtB &amp; FTE'!$D:$D,$D15,'[2]RtB &amp; FTE'!$G:$G)/10^6</f>
        <v>4.7773685567038635</v>
      </c>
    </row>
    <row r="16" spans="1:10" x14ac:dyDescent="0.3">
      <c r="D16" s="37" t="s">
        <v>252</v>
      </c>
      <c r="E16" s="37" t="s">
        <v>51</v>
      </c>
      <c r="F16" s="50">
        <f>F69</f>
        <v>19.407348264322714</v>
      </c>
      <c r="G16" s="50">
        <f t="shared" ref="G16:H16" si="0">G69</f>
        <v>24.700036841511039</v>
      </c>
      <c r="H16" s="50">
        <f t="shared" si="0"/>
        <v>26.74165814639457</v>
      </c>
    </row>
    <row r="17" spans="2:8" x14ac:dyDescent="0.3">
      <c r="D17" s="37" t="s">
        <v>253</v>
      </c>
      <c r="E17" s="37" t="s">
        <v>51</v>
      </c>
      <c r="F17" s="61">
        <f>'[1]4.2 Corporate Functions'!F17</f>
        <v>4.8195741968700192</v>
      </c>
      <c r="G17" s="61">
        <f>SUMIF('[2]RtB &amp; FTE'!$D:$D,$D17,'[2]RtB &amp; FTE'!$E:$E)/10^6</f>
        <v>5.0080745248429217</v>
      </c>
      <c r="H17" s="61">
        <f>SUMIF('[2]RtB &amp; FTE'!$D:$D,$D17,'[2]RtB &amp; FTE'!$G:$G)/10^6</f>
        <v>5.5974614992878067</v>
      </c>
    </row>
    <row r="18" spans="2:8" x14ac:dyDescent="0.3">
      <c r="D18" s="37" t="s">
        <v>254</v>
      </c>
      <c r="E18" s="37" t="s">
        <v>51</v>
      </c>
      <c r="F18" s="50">
        <f>F93</f>
        <v>11.260036435450836</v>
      </c>
      <c r="G18" s="50">
        <f t="shared" ref="G18:H18" si="1">G93</f>
        <v>16.845712054796309</v>
      </c>
      <c r="H18" s="50">
        <f t="shared" si="1"/>
        <v>14.912237885782835</v>
      </c>
    </row>
    <row r="19" spans="2:8" x14ac:dyDescent="0.3">
      <c r="D19" s="37" t="s">
        <v>313</v>
      </c>
      <c r="E19" s="37" t="s">
        <v>51</v>
      </c>
      <c r="F19" s="61">
        <f>'[1]4.2 Corporate Functions'!F19</f>
        <v>3.2766655900000137</v>
      </c>
      <c r="G19" s="61">
        <f>SUMIF('[2]RtB &amp; FTE'!$D:$D,$D19,'[2]RtB &amp; FTE'!$E:$E)/10^6</f>
        <v>4.7555622589371245</v>
      </c>
      <c r="H19" s="61">
        <f>SUMIF('[2]RtB &amp; FTE'!$D:$D,$D19,'[2]RtB &amp; FTE'!$G:$G)/10^6</f>
        <v>5.9540355517500529</v>
      </c>
    </row>
    <row r="20" spans="2:8" x14ac:dyDescent="0.3">
      <c r="D20" s="37" t="s">
        <v>153</v>
      </c>
      <c r="E20" s="37" t="s">
        <v>51</v>
      </c>
      <c r="F20" s="61">
        <f>'[1]4.2 Corporate Functions'!F20</f>
        <v>15.155014882082792</v>
      </c>
      <c r="G20" s="61">
        <f>SUMIF('[2]RtB &amp; FTE'!$D:$D,$D20,'[2]RtB &amp; FTE'!$E:$E)/10^6</f>
        <v>18.720581434660662</v>
      </c>
      <c r="H20" s="61">
        <f>SUMIF('[2]RtB &amp; FTE'!$D:$D,$D20,'[2]RtB &amp; FTE'!$G:$G)/10^6</f>
        <v>20.423199944662937</v>
      </c>
    </row>
    <row r="21" spans="2:8" x14ac:dyDescent="0.3">
      <c r="D21" s="37" t="s">
        <v>255</v>
      </c>
      <c r="E21" s="37" t="s">
        <v>51</v>
      </c>
      <c r="F21" s="61">
        <f>'[1]4.2 Corporate Functions'!F21</f>
        <v>1.4304436687591906</v>
      </c>
      <c r="G21" s="61">
        <f>SUMIF('[2]RtB &amp; FTE'!$D:$D,$D21,'[2]RtB &amp; FTE'!$E:$E)/10^6</f>
        <v>1.2904473916075001</v>
      </c>
      <c r="H21" s="61">
        <f>SUMIF('[2]RtB &amp; FTE'!$D:$D,$D21,'[2]RtB &amp; FTE'!$G:$G)/10^6</f>
        <v>1.1978257809818125</v>
      </c>
    </row>
    <row r="22" spans="2:8" x14ac:dyDescent="0.3">
      <c r="D22" s="37" t="s">
        <v>256</v>
      </c>
      <c r="E22" s="37" t="s">
        <v>51</v>
      </c>
      <c r="F22" s="61">
        <f>'[1]4.2 Corporate Functions'!F22</f>
        <v>1.4904827471498383</v>
      </c>
      <c r="G22" s="61">
        <f>SUMIF('[2]RtB &amp; FTE'!$D:$D,$D22,'[2]RtB &amp; FTE'!$E:$E)/10^6</f>
        <v>1.5367654767060752</v>
      </c>
      <c r="H22" s="61">
        <f>SUMIF('[2]RtB &amp; FTE'!$D:$D,$D22,'[2]RtB &amp; FTE'!$G:$G)/10^6</f>
        <v>1.6447918965213524</v>
      </c>
    </row>
    <row r="23" spans="2:8" x14ac:dyDescent="0.3">
      <c r="D23" s="37" t="s">
        <v>257</v>
      </c>
      <c r="E23" s="37" t="s">
        <v>51</v>
      </c>
      <c r="F23" s="61">
        <f>'[1]4.2 Corporate Functions'!F23</f>
        <v>3.7822991975183671</v>
      </c>
      <c r="G23" s="61">
        <f>SUMIF('[2]RtB &amp; FTE'!$D:$D,$D23,'[2]RtB &amp; FTE'!$E:$E)/10^6</f>
        <v>5.1745849277582412</v>
      </c>
      <c r="H23" s="61">
        <f>SUMIF('[2]RtB &amp; FTE'!$D:$D,$D23,'[2]RtB &amp; FTE'!$G:$G)/10^6</f>
        <v>6.3661724493206533</v>
      </c>
    </row>
    <row r="24" spans="2:8" x14ac:dyDescent="0.3">
      <c r="D24" s="36" t="s">
        <v>258</v>
      </c>
      <c r="E24" s="36" t="s">
        <v>51</v>
      </c>
      <c r="F24" s="30">
        <f>SUM(F13:F23)</f>
        <v>68.739109340313078</v>
      </c>
      <c r="G24" s="30">
        <f>SUM(G13:G23)</f>
        <v>87.269243490676189</v>
      </c>
      <c r="H24" s="30">
        <f>SUM(H13:H23)</f>
        <v>91.788589183261095</v>
      </c>
    </row>
    <row r="25" spans="2:8" x14ac:dyDescent="0.3">
      <c r="F25" s="51"/>
      <c r="G25" s="51"/>
      <c r="H25" s="51"/>
    </row>
    <row r="26" spans="2:8" x14ac:dyDescent="0.3">
      <c r="B26" s="58" t="s">
        <v>172</v>
      </c>
      <c r="C26" s="59"/>
      <c r="D26" s="60"/>
      <c r="E26" s="60"/>
      <c r="F26" s="69"/>
      <c r="G26" s="69"/>
      <c r="H26" s="69"/>
    </row>
    <row r="27" spans="2:8" x14ac:dyDescent="0.3">
      <c r="F27" s="51"/>
      <c r="G27" s="51"/>
      <c r="H27" s="51"/>
    </row>
    <row r="28" spans="2:8" x14ac:dyDescent="0.3">
      <c r="D28" s="37" t="s">
        <v>249</v>
      </c>
      <c r="E28" s="37" t="s">
        <v>73</v>
      </c>
      <c r="F28" s="61">
        <f>'[1]4.2 Corporate Functions'!F28</f>
        <v>26.2423</v>
      </c>
      <c r="G28" s="61">
        <f>SUMIF('[2]RtB &amp; FTE'!$D:$D,$D28,'[2]RtB &amp; FTE'!$F:$F)</f>
        <v>23.404635294117647</v>
      </c>
      <c r="H28" s="61">
        <f>SUMIF('[2]RtB &amp; FTE'!$D:$D,$D28,'[2]RtB &amp; FTE'!$H:$H)</f>
        <v>22.404635294117647</v>
      </c>
    </row>
    <row r="29" spans="2:8" x14ac:dyDescent="0.3">
      <c r="D29" s="37" t="s">
        <v>250</v>
      </c>
      <c r="E29" s="37" t="s">
        <v>73</v>
      </c>
      <c r="F29" s="61">
        <f>'[1]4.2 Corporate Functions'!F29</f>
        <v>9.8108000000000004</v>
      </c>
      <c r="G29" s="61">
        <f>SUMIF('[2]RtB &amp; FTE'!$D:$D,$D29,'[2]RtB &amp; FTE'!$F:$F)</f>
        <v>9.6216000000000008</v>
      </c>
      <c r="H29" s="61">
        <f>SUMIF('[2]RtB &amp; FTE'!$D:$D,$D29,'[2]RtB &amp; FTE'!$H:$H)</f>
        <v>9.6216000000000008</v>
      </c>
    </row>
    <row r="30" spans="2:8" x14ac:dyDescent="0.3">
      <c r="D30" s="37" t="s">
        <v>251</v>
      </c>
      <c r="E30" s="37" t="s">
        <v>73</v>
      </c>
      <c r="F30" s="61">
        <f>'[1]4.2 Corporate Functions'!F30</f>
        <v>36.799999999999997</v>
      </c>
      <c r="G30" s="61">
        <f>SUMIF('[2]RtB &amp; FTE'!$D:$D,$D30,'[2]RtB &amp; FTE'!$F:$F)</f>
        <v>37.4</v>
      </c>
      <c r="H30" s="61">
        <f>SUMIF('[2]RtB &amp; FTE'!$D:$D,$D30,'[2]RtB &amp; FTE'!$H:$H)</f>
        <v>37.4</v>
      </c>
    </row>
    <row r="31" spans="2:8" x14ac:dyDescent="0.3">
      <c r="D31" s="37" t="s">
        <v>252</v>
      </c>
      <c r="E31" s="37" t="s">
        <v>73</v>
      </c>
      <c r="F31" s="50">
        <f>F80</f>
        <v>153.66489999999999</v>
      </c>
      <c r="G31" s="50">
        <f t="shared" ref="G31:H31" si="2">G80</f>
        <v>172.54160000000002</v>
      </c>
      <c r="H31" s="50">
        <f t="shared" si="2"/>
        <v>171.14160000000001</v>
      </c>
    </row>
    <row r="32" spans="2:8" x14ac:dyDescent="0.3">
      <c r="D32" s="37" t="s">
        <v>253</v>
      </c>
      <c r="E32" s="37" t="s">
        <v>73</v>
      </c>
      <c r="F32" s="61">
        <f>'[1]4.2 Corporate Functions'!F32</f>
        <v>27.5716</v>
      </c>
      <c r="G32" s="61">
        <f>SUMIF('[2]RtB &amp; FTE'!$D:$D,$D32,'[2]RtB &amp; FTE'!$F:$F)</f>
        <v>34.118729411764711</v>
      </c>
      <c r="H32" s="61">
        <f>SUMIF('[2]RtB &amp; FTE'!$D:$D,$D32,'[2]RtB &amp; FTE'!$H:$H)</f>
        <v>34.118729411764711</v>
      </c>
    </row>
    <row r="33" spans="2:8" x14ac:dyDescent="0.3">
      <c r="D33" s="37" t="s">
        <v>254</v>
      </c>
      <c r="E33" s="37" t="s">
        <v>73</v>
      </c>
      <c r="F33" s="50">
        <f>F104</f>
        <v>66.770200000000003</v>
      </c>
      <c r="G33" s="50">
        <f t="shared" ref="G33:H33" si="3">G104</f>
        <v>84.423000000000002</v>
      </c>
      <c r="H33" s="50">
        <f t="shared" si="3"/>
        <v>84.423000000000002</v>
      </c>
    </row>
    <row r="34" spans="2:8" x14ac:dyDescent="0.3">
      <c r="D34" s="37" t="s">
        <v>313</v>
      </c>
      <c r="E34" s="37" t="s">
        <v>73</v>
      </c>
      <c r="F34" s="61">
        <f>'[1]4.2 Corporate Functions'!F34</f>
        <v>70</v>
      </c>
      <c r="G34" s="61">
        <f>SUMIF('[2]RtB &amp; FTE'!$D:$D,$D34,'[2]RtB &amp; FTE'!$F:$F)</f>
        <v>88</v>
      </c>
      <c r="H34" s="61">
        <f>SUMIF('[2]RtB &amp; FTE'!$D:$D,$D34,'[2]RtB &amp; FTE'!$H:$H)</f>
        <v>120</v>
      </c>
    </row>
    <row r="35" spans="2:8" x14ac:dyDescent="0.3">
      <c r="D35" s="37" t="s">
        <v>153</v>
      </c>
      <c r="E35" s="37" t="s">
        <v>73</v>
      </c>
      <c r="F35" s="61">
        <f>'[1]4.2 Corporate Functions'!F35</f>
        <v>0</v>
      </c>
      <c r="G35" s="61">
        <f>SUMIF('[2]RtB &amp; FTE'!$D:$D,$D35,'[2]RtB &amp; FTE'!$F:$F)</f>
        <v>8</v>
      </c>
      <c r="H35" s="61">
        <f>SUMIF('[2]RtB &amp; FTE'!$D:$D,$D35,'[2]RtB &amp; FTE'!$H:$H)</f>
        <v>8</v>
      </c>
    </row>
    <row r="36" spans="2:8" x14ac:dyDescent="0.3">
      <c r="D36" s="37" t="s">
        <v>255</v>
      </c>
      <c r="E36" s="37" t="s">
        <v>73</v>
      </c>
      <c r="F36" s="61">
        <f>'[1]4.2 Corporate Functions'!F36</f>
        <v>7</v>
      </c>
      <c r="G36" s="61">
        <f>SUMIF('[2]RtB &amp; FTE'!$D:$D,$D36,'[2]RtB &amp; FTE'!$F:$F)</f>
        <v>9</v>
      </c>
      <c r="H36" s="61">
        <f>SUMIF('[2]RtB &amp; FTE'!$D:$D,$D36,'[2]RtB &amp; FTE'!$H:$H)</f>
        <v>9</v>
      </c>
    </row>
    <row r="37" spans="2:8" x14ac:dyDescent="0.3">
      <c r="D37" s="37" t="s">
        <v>256</v>
      </c>
      <c r="E37" s="37" t="s">
        <v>73</v>
      </c>
      <c r="F37" s="61">
        <f>'[1]4.2 Corporate Functions'!F37</f>
        <v>15.162100000000001</v>
      </c>
      <c r="G37" s="61">
        <f>SUMIF('[2]RtB &amp; FTE'!$D:$D,$D37,'[2]RtB &amp; FTE'!$F:$F)</f>
        <v>11.367635294117648</v>
      </c>
      <c r="H37" s="61">
        <f>SUMIF('[2]RtB &amp; FTE'!$D:$D,$D37,'[2]RtB &amp; FTE'!$H:$H)</f>
        <v>11.367635294117648</v>
      </c>
    </row>
    <row r="38" spans="2:8" x14ac:dyDescent="0.3">
      <c r="D38" s="37" t="s">
        <v>257</v>
      </c>
      <c r="E38" s="37" t="s">
        <v>73</v>
      </c>
      <c r="F38" s="61">
        <f>'[1]4.2 Corporate Functions'!F38</f>
        <v>5.45</v>
      </c>
      <c r="G38" s="61">
        <f>SUMIF('[2]RtB &amp; FTE'!$D:$D,$D38,'[2]RtB &amp; FTE'!$F:$F)</f>
        <v>7.25</v>
      </c>
      <c r="H38" s="61">
        <f>SUMIF('[2]RtB &amp; FTE'!$D:$D,$D38,'[2]RtB &amp; FTE'!$H:$H)</f>
        <v>7.25</v>
      </c>
    </row>
    <row r="39" spans="2:8" x14ac:dyDescent="0.3">
      <c r="D39" s="36" t="s">
        <v>259</v>
      </c>
      <c r="E39" s="36" t="s">
        <v>73</v>
      </c>
      <c r="F39" s="30">
        <f>SUM(F28:F38)</f>
        <v>418.47189999999995</v>
      </c>
      <c r="G39" s="30">
        <f>SUM(G28:G38)</f>
        <v>485.12720000000002</v>
      </c>
      <c r="H39" s="30">
        <f>SUM(H28:H38)</f>
        <v>514.72720000000004</v>
      </c>
    </row>
    <row r="40" spans="2:8" x14ac:dyDescent="0.3">
      <c r="F40" s="51"/>
      <c r="G40" s="51"/>
      <c r="H40" s="51"/>
    </row>
    <row r="41" spans="2:8" x14ac:dyDescent="0.3">
      <c r="B41" s="58" t="s">
        <v>174</v>
      </c>
      <c r="C41" s="59"/>
      <c r="D41" s="60"/>
      <c r="E41" s="60"/>
      <c r="F41" s="69"/>
      <c r="G41" s="69"/>
      <c r="H41" s="69"/>
    </row>
    <row r="42" spans="2:8" x14ac:dyDescent="0.3">
      <c r="F42" s="51"/>
      <c r="G42" s="51"/>
      <c r="H42" s="51"/>
    </row>
    <row r="43" spans="2:8" x14ac:dyDescent="0.3">
      <c r="C43" s="36" t="s">
        <v>84</v>
      </c>
      <c r="D43" s="36" t="s">
        <v>85</v>
      </c>
      <c r="F43" s="51"/>
      <c r="G43" s="51"/>
      <c r="H43" s="51"/>
    </row>
    <row r="44" spans="2:8" x14ac:dyDescent="0.3">
      <c r="C44" s="61" t="s">
        <v>92</v>
      </c>
      <c r="D44" s="61" t="s">
        <v>93</v>
      </c>
      <c r="E44" s="37" t="s">
        <v>51</v>
      </c>
      <c r="F44" s="61">
        <f>'[1]4.2 Corporate Functions'!$F44</f>
        <v>1.3410951200000001</v>
      </c>
      <c r="G44" s="61">
        <f>VLOOKUP($C44,[2]Investments!$A:$E,4,FALSE)/10^6</f>
        <v>3.2923382999999999</v>
      </c>
      <c r="H44" s="61">
        <f>VLOOKUP($C44,[2]Investments!$A:$E,5,FALSE)/10^6</f>
        <v>3.9</v>
      </c>
    </row>
    <row r="45" spans="2:8" x14ac:dyDescent="0.3">
      <c r="C45" s="61" t="s">
        <v>94</v>
      </c>
      <c r="D45" s="61" t="s">
        <v>95</v>
      </c>
      <c r="E45" s="37" t="s">
        <v>51</v>
      </c>
      <c r="F45" s="61">
        <f>'[1]4.2 Corporate Functions'!$F45</f>
        <v>0.53455989000000004</v>
      </c>
      <c r="G45" s="61">
        <f>VLOOKUP($C45,[2]Investments!$A:$E,4,FALSE)/10^6</f>
        <v>0.75000029000000001</v>
      </c>
      <c r="H45" s="61">
        <f>VLOOKUP($C45,[2]Investments!$A:$E,5,FALSE)/10^6</f>
        <v>0.75</v>
      </c>
    </row>
    <row r="46" spans="2:8" x14ac:dyDescent="0.3">
      <c r="C46" s="61" t="s">
        <v>153</v>
      </c>
      <c r="D46" s="61" t="s">
        <v>154</v>
      </c>
      <c r="E46" s="37" t="s">
        <v>51</v>
      </c>
      <c r="F46" s="61">
        <f>'[1]4.2 Corporate Functions'!$F46</f>
        <v>7.0712170399999996</v>
      </c>
      <c r="G46" s="61">
        <f>VLOOKUP($C46,[2]Investments!$A:$E,4,FALSE)/10^6</f>
        <v>19.982757703333338</v>
      </c>
      <c r="H46" s="61">
        <f>VLOOKUP($C46,[2]Investments!$A:$E,5,FALSE)/10^6</f>
        <v>18.899999999999999</v>
      </c>
    </row>
    <row r="47" spans="2:8" x14ac:dyDescent="0.3">
      <c r="D47" s="36" t="s">
        <v>260</v>
      </c>
      <c r="E47" s="36" t="s">
        <v>51</v>
      </c>
      <c r="F47" s="30">
        <f>SUM(F44:F46)</f>
        <v>8.9468720499999996</v>
      </c>
      <c r="G47" s="30">
        <f>SUM(G44:G46)</f>
        <v>24.025096293333338</v>
      </c>
      <c r="H47" s="30">
        <f>SUM(H44:H46)</f>
        <v>23.549999999999997</v>
      </c>
    </row>
    <row r="48" spans="2:8" x14ac:dyDescent="0.3">
      <c r="F48" s="51"/>
      <c r="G48" s="51"/>
      <c r="H48" s="51"/>
    </row>
    <row r="49" spans="1:13" x14ac:dyDescent="0.3">
      <c r="B49" s="56" t="s">
        <v>176</v>
      </c>
      <c r="C49" s="57"/>
      <c r="D49" s="56"/>
      <c r="E49" s="56"/>
      <c r="F49" s="56"/>
      <c r="G49" s="56"/>
      <c r="H49" s="56"/>
    </row>
    <row r="50" spans="1:13" x14ac:dyDescent="0.3">
      <c r="F50" s="51"/>
      <c r="G50" s="51"/>
      <c r="H50" s="51"/>
      <c r="J50" s="35"/>
      <c r="K50" s="35"/>
      <c r="L50" s="35"/>
      <c r="M50" s="35"/>
    </row>
    <row r="51" spans="1:13" x14ac:dyDescent="0.3">
      <c r="D51" s="37" t="s">
        <v>164</v>
      </c>
      <c r="E51" s="37" t="s">
        <v>51</v>
      </c>
      <c r="F51" s="50">
        <f>F24</f>
        <v>68.739109340313078</v>
      </c>
      <c r="G51" s="50">
        <f>G24</f>
        <v>87.269243490676189</v>
      </c>
      <c r="H51" s="50">
        <f>H24</f>
        <v>91.788589183261095</v>
      </c>
      <c r="J51" s="35"/>
      <c r="K51" s="35"/>
      <c r="L51" s="35"/>
      <c r="M51" s="35"/>
    </row>
    <row r="52" spans="1:13" x14ac:dyDescent="0.3">
      <c r="D52" s="37" t="s">
        <v>174</v>
      </c>
      <c r="E52" s="37" t="s">
        <v>51</v>
      </c>
      <c r="F52" s="50">
        <f>F47</f>
        <v>8.9468720499999996</v>
      </c>
      <c r="G52" s="50">
        <f t="shared" ref="G52:H52" si="4">G47</f>
        <v>24.025096293333338</v>
      </c>
      <c r="H52" s="50">
        <f t="shared" si="4"/>
        <v>23.549999999999997</v>
      </c>
    </row>
    <row r="53" spans="1:13" x14ac:dyDescent="0.3">
      <c r="D53" s="36" t="s">
        <v>177</v>
      </c>
      <c r="E53" s="36" t="s">
        <v>51</v>
      </c>
      <c r="F53" s="30">
        <f>SUM(F51:F52)</f>
        <v>77.685981390313074</v>
      </c>
      <c r="G53" s="30">
        <f t="shared" ref="G53:H53" si="5">SUM(G51:G52)</f>
        <v>111.29433978400952</v>
      </c>
      <c r="H53" s="30">
        <f t="shared" si="5"/>
        <v>115.33858918326109</v>
      </c>
    </row>
    <row r="54" spans="1:13" x14ac:dyDescent="0.3">
      <c r="F54" s="51"/>
      <c r="G54" s="51"/>
      <c r="H54" s="51"/>
      <c r="J54" s="35"/>
      <c r="K54" s="35"/>
      <c r="L54" s="35"/>
      <c r="M54" s="35"/>
    </row>
    <row r="55" spans="1:13" x14ac:dyDescent="0.3">
      <c r="D55" s="37" t="s">
        <v>172</v>
      </c>
      <c r="E55" s="37" t="s">
        <v>73</v>
      </c>
      <c r="F55" s="50">
        <f>F39</f>
        <v>418.47189999999995</v>
      </c>
      <c r="G55" s="50">
        <f>G39</f>
        <v>485.12720000000002</v>
      </c>
      <c r="H55" s="50">
        <f>H39</f>
        <v>514.72720000000004</v>
      </c>
    </row>
    <row r="56" spans="1:13" x14ac:dyDescent="0.3">
      <c r="D56" s="36" t="s">
        <v>178</v>
      </c>
      <c r="E56" s="36" t="s">
        <v>73</v>
      </c>
      <c r="F56" s="30">
        <f>SUM(F55)</f>
        <v>418.47189999999995</v>
      </c>
      <c r="G56" s="30">
        <f t="shared" ref="G56:H56" si="6">SUM(G55)</f>
        <v>485.12720000000002</v>
      </c>
      <c r="H56" s="30">
        <f t="shared" si="6"/>
        <v>514.72720000000004</v>
      </c>
    </row>
    <row r="57" spans="1:13" x14ac:dyDescent="0.3">
      <c r="J57" s="35"/>
      <c r="K57" s="35"/>
      <c r="L57" s="35"/>
      <c r="M57" s="35"/>
    </row>
    <row r="58" spans="1:13" ht="18" x14ac:dyDescent="0.35">
      <c r="A58" s="48"/>
      <c r="B58" s="48" t="s">
        <v>261</v>
      </c>
      <c r="C58" s="49"/>
      <c r="D58" s="48"/>
      <c r="E58" s="48"/>
      <c r="F58" s="48"/>
      <c r="G58" s="48"/>
      <c r="H58" s="48"/>
    </row>
    <row r="60" spans="1:13" x14ac:dyDescent="0.3">
      <c r="B60" s="58" t="s">
        <v>262</v>
      </c>
      <c r="C60" s="59"/>
      <c r="D60" s="60"/>
      <c r="E60" s="60"/>
      <c r="F60" s="69"/>
      <c r="G60" s="69"/>
      <c r="H60" s="69"/>
    </row>
    <row r="62" spans="1:13" x14ac:dyDescent="0.3">
      <c r="D62" s="37" t="s">
        <v>263</v>
      </c>
      <c r="E62" s="37" t="s">
        <v>51</v>
      </c>
      <c r="F62" s="61">
        <f>'[1]4.2 Corporate Functions'!F69</f>
        <v>3.5141531887591726</v>
      </c>
      <c r="G62" s="61">
        <f>SUMIF('[2]RtB &amp; FTE'!$B:$B,$D62,'[2]RtB &amp; FTE'!$E:$E)/10^6</f>
        <v>4.1788880592836612</v>
      </c>
      <c r="H62" s="61">
        <f>SUMIF('[2]RtB &amp; FTE'!$B:$B,$D62,'[2]RtB &amp; FTE'!$G:$G)/10^6</f>
        <v>4.3195508990914986</v>
      </c>
      <c r="M62" s="51"/>
    </row>
    <row r="63" spans="1:13" x14ac:dyDescent="0.3">
      <c r="D63" s="37" t="s">
        <v>264</v>
      </c>
      <c r="E63" s="37" t="s">
        <v>51</v>
      </c>
      <c r="F63" s="61">
        <f>'[1]4.2 Corporate Functions'!F70</f>
        <v>1.4175032999999935</v>
      </c>
      <c r="G63" s="61">
        <f>SUMIF('[2]RtB &amp; FTE'!$B:$B,$D63,'[2]RtB &amp; FTE'!$E:$E)/10^6</f>
        <v>2.1512939649999994</v>
      </c>
      <c r="H63" s="61">
        <f>SUMIF('[2]RtB &amp; FTE'!$B:$B,$D63,'[2]RtB &amp; FTE'!$G:$G)/10^6</f>
        <v>2.25</v>
      </c>
      <c r="M63" s="51"/>
    </row>
    <row r="64" spans="1:13" x14ac:dyDescent="0.3">
      <c r="D64" s="37" t="s">
        <v>265</v>
      </c>
      <c r="E64" s="37" t="s">
        <v>51</v>
      </c>
      <c r="F64" s="61">
        <f>'[1]4.2 Corporate Functions'!F71</f>
        <v>0.59138967627756889</v>
      </c>
      <c r="G64" s="61">
        <f>SUMIF('[2]RtB &amp; FTE'!$B:$B,$D64,'[2]RtB &amp; FTE'!$E:$E)/10^6</f>
        <v>3.2054103730664507</v>
      </c>
      <c r="H64" s="61">
        <f>SUMIF('[2]RtB &amp; FTE'!$B:$B,$D64,'[2]RtB &amp; FTE'!$G:$G)/10^6</f>
        <v>3.1410638622985698</v>
      </c>
      <c r="M64" s="51"/>
    </row>
    <row r="65" spans="2:13" x14ac:dyDescent="0.3">
      <c r="D65" s="37" t="s">
        <v>266</v>
      </c>
      <c r="E65" s="37" t="s">
        <v>51</v>
      </c>
      <c r="F65" s="61">
        <f>'[1]4.2 Corporate Functions'!F72</f>
        <v>6.6496052039929472</v>
      </c>
      <c r="G65" s="61">
        <f>SUMIF('[2]RtB &amp; FTE'!$B:$B,$D65,'[2]RtB &amp; FTE'!$E:$E)/10^6</f>
        <v>5.9562395049713608</v>
      </c>
      <c r="H65" s="61">
        <f>SUMIF('[2]RtB &amp; FTE'!$B:$B,$D65,'[2]RtB &amp; FTE'!$G:$G)/10^6</f>
        <v>7.7596153527672866</v>
      </c>
      <c r="J65" s="70"/>
      <c r="M65" s="51"/>
    </row>
    <row r="66" spans="2:13" x14ac:dyDescent="0.3">
      <c r="D66" s="37" t="s">
        <v>267</v>
      </c>
      <c r="E66" s="37" t="s">
        <v>51</v>
      </c>
      <c r="F66" s="61">
        <f>'[1]4.2 Corporate Functions'!F73</f>
        <v>2.2154251179969462</v>
      </c>
      <c r="G66" s="61">
        <f>SUMIF('[2]RtB &amp; FTE'!$B:$B,$D66,'[2]RtB &amp; FTE'!$E:$E)/10^6</f>
        <v>2.8066376903650214</v>
      </c>
      <c r="H66" s="61">
        <f>SUMIF('[2]RtB &amp; FTE'!$B:$B,$D66,'[2]RtB &amp; FTE'!$G:$G)/10^6</f>
        <v>2.8117036780772482</v>
      </c>
      <c r="M66" s="51"/>
    </row>
    <row r="67" spans="2:13" x14ac:dyDescent="0.3">
      <c r="D67" s="37" t="s">
        <v>268</v>
      </c>
      <c r="E67" s="37" t="s">
        <v>51</v>
      </c>
      <c r="F67" s="61">
        <f>'[1]4.2 Corporate Functions'!F74</f>
        <v>5.0192717772960886</v>
      </c>
      <c r="G67" s="61">
        <f>SUMIF('[2]RtB &amp; FTE'!$B:$B,$D67,'[2]RtB &amp; FTE'!$E:$E)/10^6</f>
        <v>6.4015672488245459</v>
      </c>
      <c r="H67" s="61">
        <f>SUMIF('[2]RtB &amp; FTE'!$B:$B,$D67,'[2]RtB &amp; FTE'!$G:$G)/10^6</f>
        <v>6.4597243541599649</v>
      </c>
      <c r="J67" s="52"/>
      <c r="M67" s="51"/>
    </row>
    <row r="68" spans="2:13" hidden="1" x14ac:dyDescent="0.3">
      <c r="D68" s="37" t="s">
        <v>269</v>
      </c>
      <c r="E68" s="37" t="s">
        <v>51</v>
      </c>
      <c r="F68" s="61">
        <f>'[1]4.2 Corporate Functions'!F75</f>
        <v>0</v>
      </c>
      <c r="G68" s="61">
        <v>0</v>
      </c>
      <c r="H68" s="61">
        <v>0</v>
      </c>
      <c r="J68" s="52"/>
      <c r="M68" s="51"/>
    </row>
    <row r="69" spans="2:13" x14ac:dyDescent="0.3">
      <c r="D69" s="36" t="s">
        <v>270</v>
      </c>
      <c r="E69" s="36" t="s">
        <v>51</v>
      </c>
      <c r="F69" s="30">
        <f>SUM(F62:F68)</f>
        <v>19.407348264322714</v>
      </c>
      <c r="G69" s="30">
        <f>SUM(G62:G68)</f>
        <v>24.700036841511039</v>
      </c>
      <c r="H69" s="30">
        <f>SUM(H62:H68)</f>
        <v>26.74165814639457</v>
      </c>
      <c r="M69" s="51"/>
    </row>
    <row r="71" spans="2:13" x14ac:dyDescent="0.3">
      <c r="B71" s="58" t="s">
        <v>271</v>
      </c>
      <c r="C71" s="59"/>
      <c r="D71" s="60"/>
      <c r="E71" s="60"/>
      <c r="F71" s="69"/>
      <c r="G71" s="69"/>
      <c r="H71" s="69"/>
    </row>
    <row r="73" spans="2:13" x14ac:dyDescent="0.3">
      <c r="D73" s="37" t="s">
        <v>263</v>
      </c>
      <c r="E73" s="37" t="s">
        <v>73</v>
      </c>
      <c r="F73" s="61">
        <f>'[1]4.2 Corporate Functions'!F80</f>
        <v>36.664900000000003</v>
      </c>
      <c r="G73" s="61">
        <f>SUMIF('[2]RtB &amp; FTE'!$B:$B,$D73,'[2]RtB &amp; FTE'!$F:$F)</f>
        <v>38.390526498422716</v>
      </c>
      <c r="H73" s="61">
        <f>SUMIF('[2]RtB &amp; FTE'!$B:$B,$D73,'[2]RtB &amp; FTE'!$H:$H)</f>
        <v>37.390526498422716</v>
      </c>
    </row>
    <row r="74" spans="2:13" x14ac:dyDescent="0.3">
      <c r="D74" s="37" t="s">
        <v>264</v>
      </c>
      <c r="E74" s="37" t="s">
        <v>73</v>
      </c>
      <c r="F74" s="61">
        <f>'[1]4.2 Corporate Functions'!F81</f>
        <v>0</v>
      </c>
      <c r="G74" s="61">
        <f>SUMIF('[2]RtB &amp; FTE'!$B:$B,$D74,'[2]RtB &amp; FTE'!$F:$F)</f>
        <v>0</v>
      </c>
      <c r="H74" s="61">
        <f>SUMIF('[2]RtB &amp; FTE'!$B:$B,$D74,'[2]RtB &amp; FTE'!$H:$H)</f>
        <v>0</v>
      </c>
    </row>
    <row r="75" spans="2:13" x14ac:dyDescent="0.3">
      <c r="D75" s="37" t="s">
        <v>265</v>
      </c>
      <c r="E75" s="37" t="s">
        <v>73</v>
      </c>
      <c r="F75" s="61">
        <f>'[1]4.2 Corporate Functions'!F82</f>
        <v>13</v>
      </c>
      <c r="G75" s="61">
        <f>SUMIF('[2]RtB &amp; FTE'!$B:$B,$D75,'[2]RtB &amp; FTE'!$F:$F)</f>
        <v>19.914826498422713</v>
      </c>
      <c r="H75" s="61">
        <f>SUMIF('[2]RtB &amp; FTE'!$B:$B,$D75,'[2]RtB &amp; FTE'!$H:$H)</f>
        <v>19.514826498422714</v>
      </c>
    </row>
    <row r="76" spans="2:13" x14ac:dyDescent="0.3">
      <c r="D76" s="37" t="s">
        <v>266</v>
      </c>
      <c r="E76" s="37" t="s">
        <v>73</v>
      </c>
      <c r="F76" s="61">
        <f>'[1]4.2 Corporate Functions'!F83</f>
        <v>55</v>
      </c>
      <c r="G76" s="61">
        <f>SUMIF('[2]RtB &amp; FTE'!$B:$B,$D76,'[2]RtB &amp; FTE'!$F:$F)</f>
        <v>65.460694006309154</v>
      </c>
      <c r="H76" s="61">
        <f>SUMIF('[2]RtB &amp; FTE'!$B:$B,$D76,'[2]RtB &amp; FTE'!$H:$H)</f>
        <v>65.460694006309154</v>
      </c>
    </row>
    <row r="77" spans="2:13" x14ac:dyDescent="0.3">
      <c r="D77" s="37" t="s">
        <v>267</v>
      </c>
      <c r="E77" s="37" t="s">
        <v>73</v>
      </c>
      <c r="F77" s="61">
        <f>'[1]4.2 Corporate Functions'!F84</f>
        <v>16</v>
      </c>
      <c r="G77" s="61">
        <f>SUMIF('[2]RtB &amp; FTE'!$B:$B,$D77,'[2]RtB &amp; FTE'!$F:$F)</f>
        <v>21.860726498422714</v>
      </c>
      <c r="H77" s="61">
        <f>SUMIF('[2]RtB &amp; FTE'!$B:$B,$D77,'[2]RtB &amp; FTE'!$H:$H)</f>
        <v>21.860726498422714</v>
      </c>
    </row>
    <row r="78" spans="2:13" x14ac:dyDescent="0.3">
      <c r="D78" s="37" t="s">
        <v>268</v>
      </c>
      <c r="E78" s="37" t="s">
        <v>73</v>
      </c>
      <c r="F78" s="61">
        <f>'[1]4.2 Corporate Functions'!F85</f>
        <v>33</v>
      </c>
      <c r="G78" s="61">
        <f>SUMIF('[2]RtB &amp; FTE'!$B:$B,$D78,'[2]RtB &amp; FTE'!$F:$F)</f>
        <v>26.914826498422713</v>
      </c>
      <c r="H78" s="61">
        <f>SUMIF('[2]RtB &amp; FTE'!$B:$B,$D78,'[2]RtB &amp; FTE'!$H:$H)</f>
        <v>26.914826498422713</v>
      </c>
      <c r="J78" s="52"/>
    </row>
    <row r="79" spans="2:13" hidden="1" x14ac:dyDescent="0.3">
      <c r="D79" s="37" t="s">
        <v>269</v>
      </c>
      <c r="E79" s="37" t="s">
        <v>73</v>
      </c>
      <c r="F79" s="61">
        <v>0</v>
      </c>
      <c r="G79" s="61">
        <v>0</v>
      </c>
      <c r="H79" s="61">
        <v>0</v>
      </c>
      <c r="J79" s="52"/>
    </row>
    <row r="80" spans="2:13" x14ac:dyDescent="0.3">
      <c r="D80" s="36" t="s">
        <v>272</v>
      </c>
      <c r="E80" s="36" t="s">
        <v>73</v>
      </c>
      <c r="F80" s="30">
        <f>SUM(F73:F79)</f>
        <v>153.66489999999999</v>
      </c>
      <c r="G80" s="30">
        <f>SUM(G73:G79)</f>
        <v>172.54160000000002</v>
      </c>
      <c r="H80" s="30">
        <f t="shared" ref="H80" si="7">SUM(H73:H79)</f>
        <v>171.14160000000001</v>
      </c>
    </row>
    <row r="82" spans="1:10" ht="18" x14ac:dyDescent="0.35">
      <c r="A82" s="48"/>
      <c r="B82" s="48" t="s">
        <v>273</v>
      </c>
      <c r="C82" s="49"/>
      <c r="D82" s="48"/>
      <c r="E82" s="48"/>
      <c r="F82" s="48"/>
      <c r="G82" s="48"/>
      <c r="H82" s="48"/>
    </row>
    <row r="84" spans="1:10" x14ac:dyDescent="0.3">
      <c r="B84" s="56" t="s">
        <v>274</v>
      </c>
      <c r="C84" s="57"/>
      <c r="D84" s="56"/>
      <c r="E84" s="56"/>
      <c r="F84" s="63"/>
      <c r="G84" s="63"/>
      <c r="H84" s="63"/>
    </row>
    <row r="86" spans="1:10" x14ac:dyDescent="0.3">
      <c r="D86" s="37" t="s">
        <v>275</v>
      </c>
      <c r="E86" s="37" t="s">
        <v>51</v>
      </c>
      <c r="F86" s="61">
        <f>'[1]4.2 Corporate Functions'!F93</f>
        <v>2.6647747487591942</v>
      </c>
      <c r="G86" s="61">
        <f>SUMIF('[2]RtB &amp; FTE'!$B:$B,$D86,'[2]RtB &amp; FTE'!$E:$E)/10^6</f>
        <v>3.8109578639980657</v>
      </c>
      <c r="H86" s="61">
        <f>SUMIF('[2]RtB &amp; FTE'!$B:$B,$D86,'[2]RtB &amp; FTE'!$G:$G)/10^6</f>
        <v>3.4141692680232802</v>
      </c>
    </row>
    <row r="87" spans="1:10" x14ac:dyDescent="0.3">
      <c r="D87" s="37" t="s">
        <v>276</v>
      </c>
      <c r="E87" s="37" t="s">
        <v>51</v>
      </c>
      <c r="F87" s="61">
        <f>'[1]4.2 Corporate Functions'!F94</f>
        <v>3.0430367763069999</v>
      </c>
      <c r="G87" s="61">
        <f>SUMIF('[2]RtB &amp; FTE'!$B:$B,$D87,'[2]RtB &amp; FTE'!$E:$E)/10^6</f>
        <v>4.4750990030566671</v>
      </c>
      <c r="H87" s="61">
        <f>SUMIF('[2]RtB &amp; FTE'!$B:$B,$D87,'[2]RtB &amp; FTE'!$G:$G)/10^6</f>
        <v>4.4177714420511762</v>
      </c>
    </row>
    <row r="88" spans="1:10" x14ac:dyDescent="0.3">
      <c r="D88" s="37" t="s">
        <v>277</v>
      </c>
      <c r="E88" s="37" t="s">
        <v>51</v>
      </c>
      <c r="F88" s="61">
        <f>'[1]4.2 Corporate Functions'!F95</f>
        <v>2.3845002490922305</v>
      </c>
      <c r="G88" s="61">
        <f>SUMIF('[2]RtB &amp; FTE'!$B:$B,$D88,'[2]RtB &amp; FTE'!$E:$E)/10^6</f>
        <v>1.8519330200081909</v>
      </c>
      <c r="H88" s="61">
        <f>SUMIF('[2]RtB &amp; FTE'!$B:$B,$D88,'[2]RtB &amp; FTE'!$G:$G)/10^6</f>
        <v>2.2250161606910459</v>
      </c>
    </row>
    <row r="89" spans="1:10" x14ac:dyDescent="0.3">
      <c r="D89" s="37" t="s">
        <v>278</v>
      </c>
      <c r="E89" s="37" t="s">
        <v>51</v>
      </c>
      <c r="F89" s="61">
        <f>'[1]4.2 Corporate Functions'!F96</f>
        <v>1.9417190525332229</v>
      </c>
      <c r="G89" s="61">
        <f>SUMIF('[2]RtB &amp; FTE'!$B:$B,$D89,'[2]RtB &amp; FTE'!$E:$E)/10^6</f>
        <v>1.8060848424233329</v>
      </c>
      <c r="H89" s="61">
        <f>SUMIF('[2]RtB &amp; FTE'!$B:$B,$D89,'[2]RtB &amp; FTE'!$G:$G)/10^6</f>
        <v>2.2280041257692496</v>
      </c>
    </row>
    <row r="90" spans="1:10" x14ac:dyDescent="0.3">
      <c r="D90" s="37" t="s">
        <v>279</v>
      </c>
      <c r="E90" s="37" t="s">
        <v>51</v>
      </c>
      <c r="F90" s="61">
        <f>'[1]4.2 Corporate Functions'!F97</f>
        <v>0.91641229875918895</v>
      </c>
      <c r="G90" s="61">
        <f>SUMIF('[2]RtB &amp; FTE'!$B:$B,$D90,'[2]RtB &amp; FTE'!$E:$E)/10^6</f>
        <v>1.6148466633008334</v>
      </c>
      <c r="H90" s="61">
        <f>SUMIF('[2]RtB &amp; FTE'!$B:$B,$D90,'[2]RtB &amp; FTE'!$G:$G)/10^6</f>
        <v>1.7615590367575626</v>
      </c>
    </row>
    <row r="91" spans="1:10" hidden="1" x14ac:dyDescent="0.3">
      <c r="D91" s="37" t="s">
        <v>280</v>
      </c>
      <c r="E91" s="37" t="s">
        <v>51</v>
      </c>
      <c r="F91" s="61">
        <f>'[1]4.2 Corporate Functions'!F98</f>
        <v>0</v>
      </c>
      <c r="G91" s="61">
        <f>SUMIF('[2]RtB &amp; FTE'!$B:$B,$D91,'[2]RtB &amp; FTE'!$E:$E)/10^6</f>
        <v>0</v>
      </c>
      <c r="H91" s="61">
        <f>SUMIF('[2]RtB &amp; FTE'!$B:$B,$D91,'[2]RtB &amp; FTE'!$G:$G)/10^6</f>
        <v>0</v>
      </c>
      <c r="J91" s="52"/>
    </row>
    <row r="92" spans="1:10" x14ac:dyDescent="0.3">
      <c r="D92" s="37" t="s">
        <v>281</v>
      </c>
      <c r="E92" s="37" t="s">
        <v>51</v>
      </c>
      <c r="F92" s="61">
        <f>'[1]4.2 Corporate Functions'!F99</f>
        <v>0.30959330999999912</v>
      </c>
      <c r="G92" s="61">
        <f>SUMIF('[2]RtB &amp; FTE'!$B:$B,$D92,'[2]RtB &amp; FTE'!$E:$E)/10^6</f>
        <v>3.2867906620092193</v>
      </c>
      <c r="H92" s="61">
        <f>SUMIF('[2]RtB &amp; FTE'!$B:$B,$D92,'[2]RtB &amp; FTE'!$G:$G)/10^6</f>
        <v>0.86571785249052136</v>
      </c>
    </row>
    <row r="93" spans="1:10" x14ac:dyDescent="0.3">
      <c r="D93" s="36" t="s">
        <v>282</v>
      </c>
      <c r="E93" s="36" t="s">
        <v>51</v>
      </c>
      <c r="F93" s="30">
        <f>SUM(F86:F92)</f>
        <v>11.260036435450836</v>
      </c>
      <c r="G93" s="30">
        <f>SUM(G86:G92)</f>
        <v>16.845712054796309</v>
      </c>
      <c r="H93" s="30">
        <f>SUM(H86:H92)</f>
        <v>14.912237885782835</v>
      </c>
    </row>
    <row r="95" spans="1:10" x14ac:dyDescent="0.3">
      <c r="B95" s="56" t="s">
        <v>283</v>
      </c>
      <c r="C95" s="57"/>
      <c r="D95" s="56"/>
      <c r="E95" s="56"/>
      <c r="F95" s="63"/>
      <c r="G95" s="63"/>
      <c r="H95" s="63"/>
    </row>
    <row r="97" spans="4:10" x14ac:dyDescent="0.3">
      <c r="D97" s="37" t="s">
        <v>275</v>
      </c>
      <c r="E97" s="37" t="s">
        <v>73</v>
      </c>
      <c r="F97" s="61">
        <f>'[1]4.2 Corporate Functions'!F104</f>
        <v>25.148600000000002</v>
      </c>
      <c r="G97" s="61">
        <f>SUMIF('[2]RtB &amp; FTE'!$B:$B,$D97,'[2]RtB &amp; FTE'!$F:$F)</f>
        <v>21.175171428571431</v>
      </c>
      <c r="H97" s="61">
        <f>SUMIF('[2]RtB &amp; FTE'!$B:$B,$D97,'[2]RtB &amp; FTE'!$H:$H)</f>
        <v>21.175171428571431</v>
      </c>
    </row>
    <row r="98" spans="4:10" x14ac:dyDescent="0.3">
      <c r="D98" s="37" t="s">
        <v>276</v>
      </c>
      <c r="E98" s="37" t="s">
        <v>73</v>
      </c>
      <c r="F98" s="61">
        <f>'[1]4.2 Corporate Functions'!F105</f>
        <v>4</v>
      </c>
      <c r="G98" s="61">
        <f>SUMIF('[2]RtB &amp; FTE'!$B:$B,$D98,'[2]RtB &amp; FTE'!$F:$F)</f>
        <v>6</v>
      </c>
      <c r="H98" s="61">
        <f>SUMIF('[2]RtB &amp; FTE'!$B:$B,$D98,'[2]RtB &amp; FTE'!$H:$H)</f>
        <v>6</v>
      </c>
    </row>
    <row r="99" spans="4:10" x14ac:dyDescent="0.3">
      <c r="D99" s="37" t="s">
        <v>277</v>
      </c>
      <c r="E99" s="37" t="s">
        <v>73</v>
      </c>
      <c r="F99" s="61">
        <f>'[1]4.2 Corporate Functions'!F106</f>
        <v>15.621600000000001</v>
      </c>
      <c r="G99" s="61">
        <f>SUMIF('[2]RtB &amp; FTE'!$B:$B,$D99,'[2]RtB &amp; FTE'!$F:$F)</f>
        <v>23.02657142857143</v>
      </c>
      <c r="H99" s="61">
        <f>SUMIF('[2]RtB &amp; FTE'!$B:$B,$D99,'[2]RtB &amp; FTE'!$H:$H)</f>
        <v>23.02657142857143</v>
      </c>
    </row>
    <row r="100" spans="4:10" x14ac:dyDescent="0.3">
      <c r="D100" s="37" t="s">
        <v>278</v>
      </c>
      <c r="E100" s="37" t="s">
        <v>73</v>
      </c>
      <c r="F100" s="61">
        <f>'[1]4.2 Corporate Functions'!F107</f>
        <v>6</v>
      </c>
      <c r="G100" s="61">
        <f>SUMIF('[2]RtB &amp; FTE'!$B:$B,$D100,'[2]RtB &amp; FTE'!$F:$F)</f>
        <v>10</v>
      </c>
      <c r="H100" s="61">
        <f>SUMIF('[2]RtB &amp; FTE'!$B:$B,$D100,'[2]RtB &amp; FTE'!$H:$H)</f>
        <v>13</v>
      </c>
    </row>
    <row r="101" spans="4:10" x14ac:dyDescent="0.3">
      <c r="D101" s="37" t="s">
        <v>279</v>
      </c>
      <c r="E101" s="37" t="s">
        <v>73</v>
      </c>
      <c r="F101" s="61">
        <f>'[1]4.2 Corporate Functions'!F108</f>
        <v>9</v>
      </c>
      <c r="G101" s="61">
        <f>SUMIF('[2]RtB &amp; FTE'!$B:$B,$D101,'[2]RtB &amp; FTE'!$F:$F)</f>
        <v>10</v>
      </c>
      <c r="H101" s="61">
        <f>SUMIF('[2]RtB &amp; FTE'!$B:$B,$D101,'[2]RtB &amp; FTE'!$H:$H)</f>
        <v>10</v>
      </c>
    </row>
    <row r="102" spans="4:10" hidden="1" x14ac:dyDescent="0.3">
      <c r="D102" s="37" t="s">
        <v>280</v>
      </c>
      <c r="E102" s="37" t="s">
        <v>73</v>
      </c>
      <c r="F102" s="61">
        <f>'[1]4.2 Corporate Functions'!F109</f>
        <v>0</v>
      </c>
      <c r="G102" s="61">
        <f>SUMIF('[2]RtB &amp; FTE'!$B:$B,$D102,'[2]RtB &amp; FTE'!$F:$F)</f>
        <v>0</v>
      </c>
      <c r="H102" s="61">
        <f>SUMIF('[2]RtB &amp; FTE'!$B:$B,$D102,'[2]RtB &amp; FTE'!$H:$H)</f>
        <v>0</v>
      </c>
      <c r="J102" s="52"/>
    </row>
    <row r="103" spans="4:10" x14ac:dyDescent="0.3">
      <c r="D103" s="37" t="s">
        <v>281</v>
      </c>
      <c r="E103" s="37" t="s">
        <v>73</v>
      </c>
      <c r="F103" s="61">
        <f>'[1]4.2 Corporate Functions'!F110</f>
        <v>7</v>
      </c>
      <c r="G103" s="61">
        <f>SUMIF('[2]RtB &amp; FTE'!$B:$B,$D103,'[2]RtB &amp; FTE'!$F:$F)</f>
        <v>14.221257142857143</v>
      </c>
      <c r="H103" s="61">
        <f>SUMIF('[2]RtB &amp; FTE'!$B:$B,$D103,'[2]RtB &amp; FTE'!$H:$H)</f>
        <v>11.221257142857143</v>
      </c>
    </row>
    <row r="104" spans="4:10" x14ac:dyDescent="0.3">
      <c r="D104" s="36" t="s">
        <v>284</v>
      </c>
      <c r="E104" s="36" t="s">
        <v>73</v>
      </c>
      <c r="F104" s="30">
        <f>SUM(F97:F103)</f>
        <v>66.770200000000003</v>
      </c>
      <c r="G104" s="30">
        <f>SUM(G97:G103)</f>
        <v>84.423000000000002</v>
      </c>
      <c r="H104" s="30">
        <f>SUM(H97:H103)</f>
        <v>84.423000000000002</v>
      </c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280D-0C58-4922-B28B-110FEC50AB95}">
  <sheetPr>
    <tabColor rgb="FFF4B084"/>
  </sheetPr>
  <dimension ref="A1:M36"/>
  <sheetViews>
    <sheetView workbookViewId="0">
      <selection activeCell="F25" sqref="F25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Contents!D28</f>
        <v>4.3 Cyber &amp; Physical Security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285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D13" s="37" t="s">
        <v>286</v>
      </c>
      <c r="E13" s="37" t="s">
        <v>51</v>
      </c>
      <c r="F13" s="61">
        <f>'[1]4.3 Cyber &amp; Physical Security'!$F$13</f>
        <v>19.745017732390803</v>
      </c>
      <c r="G13" s="61">
        <f>SUMIF('[2]RtB &amp; FTE'!$D:$D,$D13,'[2]RtB &amp; FTE'!$E:$E)/10^6</f>
        <v>15.530931135755345</v>
      </c>
      <c r="H13" s="61">
        <f>SUMIF('[2]RtB &amp; FTE'!$D:$D,$D13,'[2]RtB &amp; FTE'!$G:$G)/10^6</f>
        <v>16.907164810056948</v>
      </c>
    </row>
    <row r="14" spans="1:10" x14ac:dyDescent="0.3">
      <c r="D14" s="36" t="s">
        <v>287</v>
      </c>
      <c r="E14" s="36" t="s">
        <v>51</v>
      </c>
      <c r="F14" s="30">
        <f>SUM(F13:F13)</f>
        <v>19.745017732390803</v>
      </c>
      <c r="G14" s="30">
        <f>SUM(G13:G13)</f>
        <v>15.530931135755345</v>
      </c>
      <c r="H14" s="30">
        <f>SUM(H13:H13)</f>
        <v>16.907164810056948</v>
      </c>
    </row>
    <row r="15" spans="1:10" x14ac:dyDescent="0.3">
      <c r="F15" s="51"/>
      <c r="G15" s="51"/>
      <c r="H15" s="51"/>
    </row>
    <row r="16" spans="1:10" x14ac:dyDescent="0.3">
      <c r="B16" s="56" t="s">
        <v>172</v>
      </c>
      <c r="C16" s="57"/>
      <c r="D16" s="56"/>
      <c r="E16" s="56"/>
      <c r="F16" s="63"/>
      <c r="G16" s="63"/>
      <c r="H16" s="63"/>
    </row>
    <row r="17" spans="2:13" x14ac:dyDescent="0.3">
      <c r="F17" s="51"/>
      <c r="G17" s="51"/>
      <c r="H17" s="51"/>
    </row>
    <row r="18" spans="2:13" x14ac:dyDescent="0.3">
      <c r="D18" s="37" t="s">
        <v>286</v>
      </c>
      <c r="E18" s="37" t="s">
        <v>73</v>
      </c>
      <c r="F18" s="61">
        <f>'[1]4.3 Cyber &amp; Physical Security'!$F$18</f>
        <v>65.8108</v>
      </c>
      <c r="G18" s="61">
        <f>SUMIF('[2]RtB &amp; FTE'!$D:$D,$D18,'[2]RtB &amp; FTE'!$F:$F)</f>
        <v>76.211063900414942</v>
      </c>
      <c r="H18" s="61">
        <f>SUMIF('[2]RtB &amp; FTE'!$D:$D,$D18,'[2]RtB &amp; FTE'!$H:$H)</f>
        <v>76.211063900414942</v>
      </c>
    </row>
    <row r="19" spans="2:13" x14ac:dyDescent="0.3">
      <c r="D19" s="36" t="s">
        <v>288</v>
      </c>
      <c r="E19" s="36" t="s">
        <v>73</v>
      </c>
      <c r="F19" s="30">
        <f>SUM(F18:F18)</f>
        <v>65.8108</v>
      </c>
      <c r="G19" s="30">
        <f>SUM(G18:G18)</f>
        <v>76.211063900414942</v>
      </c>
      <c r="H19" s="30">
        <f>SUM(H18:H18)</f>
        <v>76.211063900414942</v>
      </c>
    </row>
    <row r="20" spans="2:13" x14ac:dyDescent="0.3">
      <c r="F20" s="51"/>
      <c r="G20" s="51"/>
      <c r="H20" s="51"/>
    </row>
    <row r="21" spans="2:13" x14ac:dyDescent="0.3">
      <c r="B21" s="56" t="s">
        <v>174</v>
      </c>
      <c r="C21" s="57"/>
      <c r="D21" s="56"/>
      <c r="E21" s="56"/>
      <c r="F21" s="63"/>
      <c r="G21" s="63"/>
      <c r="H21" s="63"/>
    </row>
    <row r="22" spans="2:13" x14ac:dyDescent="0.3">
      <c r="F22" s="51"/>
      <c r="G22" s="51"/>
      <c r="H22" s="51"/>
    </row>
    <row r="23" spans="2:13" x14ac:dyDescent="0.3">
      <c r="C23" s="36" t="s">
        <v>84</v>
      </c>
      <c r="D23" s="36" t="s">
        <v>85</v>
      </c>
      <c r="F23" s="51"/>
      <c r="G23" s="51"/>
      <c r="H23" s="51"/>
    </row>
    <row r="24" spans="2:13" x14ac:dyDescent="0.3">
      <c r="C24" s="61"/>
      <c r="D24" s="61" t="s">
        <v>61</v>
      </c>
      <c r="E24" s="37" t="s">
        <v>51</v>
      </c>
      <c r="F24" s="61">
        <f>'[1]4.3 Cyber &amp; Physical Security'!$F$24</f>
        <v>8.3366464699999998</v>
      </c>
      <c r="G24" s="61">
        <f>VLOOKUP($D24,[2]Investments!$B:$E,3,FALSE)/10^6</f>
        <v>1.8095802999999999</v>
      </c>
      <c r="H24" s="61">
        <f>VLOOKUP($D24,[2]Investments!$B:$E,4,FALSE)/10^6</f>
        <v>19</v>
      </c>
    </row>
    <row r="25" spans="2:13" x14ac:dyDescent="0.3">
      <c r="D25" s="36" t="s">
        <v>289</v>
      </c>
      <c r="E25" s="36" t="s">
        <v>51</v>
      </c>
      <c r="F25" s="30">
        <f>SUM(F24:F24)</f>
        <v>8.3366464699999998</v>
      </c>
      <c r="G25" s="30">
        <f>SUM(G24:G24)</f>
        <v>1.8095802999999999</v>
      </c>
      <c r="H25" s="30">
        <f>SUM(H24:H24)</f>
        <v>19</v>
      </c>
    </row>
    <row r="26" spans="2:13" x14ac:dyDescent="0.3">
      <c r="F26" s="51"/>
      <c r="G26" s="51"/>
      <c r="H26" s="51"/>
    </row>
    <row r="27" spans="2:13" x14ac:dyDescent="0.3">
      <c r="B27" s="56" t="s">
        <v>176</v>
      </c>
      <c r="C27" s="57"/>
      <c r="D27" s="56"/>
      <c r="E27" s="56"/>
      <c r="F27" s="56"/>
      <c r="G27" s="56"/>
      <c r="H27" s="56"/>
    </row>
    <row r="28" spans="2:13" x14ac:dyDescent="0.3">
      <c r="F28" s="51"/>
      <c r="G28" s="51"/>
      <c r="H28" s="51"/>
    </row>
    <row r="29" spans="2:13" x14ac:dyDescent="0.3">
      <c r="D29" s="37" t="s">
        <v>164</v>
      </c>
      <c r="E29" s="37" t="s">
        <v>51</v>
      </c>
      <c r="F29" s="50">
        <f>F14</f>
        <v>19.745017732390803</v>
      </c>
      <c r="G29" s="50">
        <f>G14</f>
        <v>15.530931135755345</v>
      </c>
      <c r="H29" s="50">
        <f>H14</f>
        <v>16.907164810056948</v>
      </c>
      <c r="J29" s="35"/>
      <c r="K29" s="35"/>
      <c r="L29" s="35"/>
      <c r="M29" s="35"/>
    </row>
    <row r="30" spans="2:13" x14ac:dyDescent="0.3">
      <c r="D30" s="37" t="s">
        <v>174</v>
      </c>
      <c r="E30" s="37" t="s">
        <v>51</v>
      </c>
      <c r="F30" s="50">
        <f>F25</f>
        <v>8.3366464699999998</v>
      </c>
      <c r="G30" s="50">
        <f t="shared" ref="G30:H30" si="0">G25</f>
        <v>1.8095802999999999</v>
      </c>
      <c r="H30" s="50">
        <f t="shared" si="0"/>
        <v>19</v>
      </c>
      <c r="J30" s="35"/>
      <c r="K30" s="35"/>
      <c r="L30" s="35"/>
      <c r="M30" s="35"/>
    </row>
    <row r="31" spans="2:13" x14ac:dyDescent="0.3">
      <c r="D31" s="36" t="s">
        <v>177</v>
      </c>
      <c r="E31" s="36" t="s">
        <v>51</v>
      </c>
      <c r="F31" s="30">
        <f>SUM(F29:F30)</f>
        <v>28.081664202390805</v>
      </c>
      <c r="G31" s="30">
        <f t="shared" ref="G31:H31" si="1">SUM(G29:G30)</f>
        <v>17.340511435755346</v>
      </c>
      <c r="H31" s="30">
        <f t="shared" si="1"/>
        <v>35.907164810056948</v>
      </c>
    </row>
    <row r="32" spans="2:13" x14ac:dyDescent="0.3">
      <c r="F32" s="51"/>
      <c r="G32" s="51"/>
      <c r="H32" s="51"/>
    </row>
    <row r="33" spans="4:13" x14ac:dyDescent="0.3">
      <c r="D33" s="37" t="s">
        <v>172</v>
      </c>
      <c r="E33" s="37" t="s">
        <v>73</v>
      </c>
      <c r="F33" s="50">
        <f>F19</f>
        <v>65.8108</v>
      </c>
      <c r="G33" s="50">
        <f>G19</f>
        <v>76.211063900414942</v>
      </c>
      <c r="H33" s="50">
        <f>H19</f>
        <v>76.211063900414942</v>
      </c>
      <c r="J33" s="35"/>
      <c r="K33" s="35"/>
      <c r="L33" s="35"/>
      <c r="M33" s="35"/>
    </row>
    <row r="34" spans="4:13" x14ac:dyDescent="0.3">
      <c r="D34" s="36" t="s">
        <v>178</v>
      </c>
      <c r="E34" s="36" t="s">
        <v>73</v>
      </c>
      <c r="F34" s="30">
        <f>SUM(F33)</f>
        <v>65.8108</v>
      </c>
      <c r="G34" s="30">
        <f t="shared" ref="G34:H34" si="2">SUM(G33)</f>
        <v>76.211063900414942</v>
      </c>
      <c r="H34" s="30">
        <f t="shared" si="2"/>
        <v>76.211063900414942</v>
      </c>
    </row>
    <row r="36" spans="4:13" x14ac:dyDescent="0.3">
      <c r="J36" s="35"/>
      <c r="K36" s="35"/>
      <c r="L36" s="35"/>
      <c r="M36" s="35"/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61A9-49E3-4DD5-9940-360502EBCE9A}">
  <sheetPr>
    <tabColor rgb="FFF4B084"/>
  </sheetPr>
  <dimension ref="A1:M45"/>
  <sheetViews>
    <sheetView zoomScale="85" zoomScaleNormal="85" workbookViewId="0">
      <selection activeCell="F30" sqref="F30:F31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3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3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3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3" ht="25.8" x14ac:dyDescent="0.5">
      <c r="A4" s="1" t="str">
        <f>Contents!D29</f>
        <v>4.4 Digital &amp; Technology Support</v>
      </c>
      <c r="B4" s="1"/>
      <c r="C4" s="1"/>
      <c r="D4" s="1"/>
      <c r="E4" s="1"/>
      <c r="F4" s="1"/>
      <c r="G4" s="1"/>
      <c r="H4" s="1"/>
      <c r="I4" s="1"/>
      <c r="J4" s="1"/>
    </row>
    <row r="6" spans="1:13" x14ac:dyDescent="0.3">
      <c r="F6" s="46" t="s">
        <v>45</v>
      </c>
      <c r="G6" s="78" t="s">
        <v>46</v>
      </c>
      <c r="H6" s="78"/>
    </row>
    <row r="7" spans="1:13" x14ac:dyDescent="0.3">
      <c r="F7" s="47" t="s">
        <v>47</v>
      </c>
      <c r="G7" s="47" t="s">
        <v>6</v>
      </c>
      <c r="H7" s="47" t="s">
        <v>48</v>
      </c>
    </row>
    <row r="9" spans="1:13" ht="18" x14ac:dyDescent="0.35">
      <c r="A9" s="48"/>
      <c r="B9" s="48" t="s">
        <v>290</v>
      </c>
      <c r="C9" s="49"/>
      <c r="D9" s="48"/>
      <c r="E9" s="48"/>
      <c r="F9" s="48"/>
      <c r="G9" s="48"/>
      <c r="H9" s="48"/>
    </row>
    <row r="10" spans="1:13" x14ac:dyDescent="0.3">
      <c r="B10" s="35"/>
      <c r="C10" s="55"/>
    </row>
    <row r="11" spans="1:13" x14ac:dyDescent="0.3">
      <c r="B11" s="56" t="s">
        <v>164</v>
      </c>
      <c r="C11" s="57"/>
      <c r="D11" s="56"/>
      <c r="E11" s="56"/>
      <c r="F11" s="56"/>
      <c r="G11" s="56"/>
      <c r="H11" s="56"/>
    </row>
    <row r="13" spans="1:13" x14ac:dyDescent="0.3">
      <c r="D13" s="37" t="s">
        <v>291</v>
      </c>
      <c r="E13" s="37" t="s">
        <v>51</v>
      </c>
      <c r="F13" s="61">
        <f>'[1]4.4 Digital &amp; Technology Suppor'!F13</f>
        <v>121.26441042751807</v>
      </c>
      <c r="G13" s="61">
        <f>SUMIF('[2]RtB &amp; FTE'!$D:$D,$D13,'[2]RtB &amp; FTE'!$E:$E)/10^6</f>
        <v>3.8912208038741678</v>
      </c>
      <c r="H13" s="61">
        <f>SUMIF('[2]RtB &amp; FTE'!$D:$D,$D13,'[2]RtB &amp; FTE'!$G:$G)/10^6</f>
        <v>-13.649695596549783</v>
      </c>
    </row>
    <row r="14" spans="1:13" x14ac:dyDescent="0.3">
      <c r="D14" s="37" t="s">
        <v>292</v>
      </c>
      <c r="E14" s="37" t="s">
        <v>51</v>
      </c>
      <c r="F14" s="61">
        <f>'[1]4.4 Digital &amp; Technology Suppor'!F14</f>
        <v>5.9862344927147619</v>
      </c>
      <c r="G14" s="61">
        <f>SUMIF('[2]RtB &amp; FTE'!$D:$D,$D14,'[2]RtB &amp; FTE'!$E:$E)/10^6</f>
        <v>7.5867821158999087</v>
      </c>
      <c r="H14" s="61">
        <f>SUMIF('[2]RtB &amp; FTE'!$D:$D,$D14,'[2]RtB &amp; FTE'!$G:$G)/10^6</f>
        <v>6.6289505179724433</v>
      </c>
    </row>
    <row r="15" spans="1:13" x14ac:dyDescent="0.3">
      <c r="A15" s="72"/>
      <c r="B15" s="72"/>
      <c r="C15" s="73"/>
      <c r="D15" s="72" t="s">
        <v>293</v>
      </c>
      <c r="E15" s="72" t="s">
        <v>51</v>
      </c>
      <c r="F15" s="61">
        <f>'[1]4.4 Digital &amp; Technology Suppor'!F15</f>
        <v>8.9587706493294323</v>
      </c>
      <c r="G15" s="76">
        <f>SUMIF('[2]RtB &amp; FTE'!$D:$D,$D15,'[2]RtB &amp; FTE'!$E:$E)/10^6</f>
        <v>10.209161471681574</v>
      </c>
      <c r="H15" s="76">
        <f>SUMIF('[2]RtB &amp; FTE'!$D:$D,$D15,'[2]RtB &amp; FTE'!$G:$G)/10^6</f>
        <v>12.693291645438114</v>
      </c>
      <c r="I15" s="72"/>
      <c r="J15" s="72"/>
      <c r="K15" s="72"/>
      <c r="L15" s="72"/>
      <c r="M15" s="72"/>
    </row>
    <row r="16" spans="1:13" x14ac:dyDescent="0.3">
      <c r="D16" s="37" t="s">
        <v>310</v>
      </c>
      <c r="E16" s="37" t="s">
        <v>51</v>
      </c>
      <c r="F16" s="61">
        <f>'[1]4.4 Digital &amp; Technology Suppor'!F16</f>
        <v>9.2841254560234407</v>
      </c>
      <c r="G16" s="61">
        <f>SUMIF('[2]RtB &amp; FTE'!$D:$D,$D16,'[2]RtB &amp; FTE'!$E:$E)/10^6</f>
        <v>212.13170232146419</v>
      </c>
      <c r="H16" s="61">
        <f>SUMIF('[2]RtB &amp; FTE'!$D:$D,$D16,'[2]RtB &amp; FTE'!$G:$G)/10^6</f>
        <v>200.68220985943819</v>
      </c>
    </row>
    <row r="17" spans="1:13" x14ac:dyDescent="0.3">
      <c r="D17" s="36" t="s">
        <v>294</v>
      </c>
      <c r="E17" s="36" t="s">
        <v>51</v>
      </c>
      <c r="F17" s="30">
        <f>SUM(F13:F16)</f>
        <v>145.4935410255857</v>
      </c>
      <c r="G17" s="30">
        <f>SUM(G13:G16)</f>
        <v>233.81886671291983</v>
      </c>
      <c r="H17" s="30">
        <f>SUM(H13:H16)</f>
        <v>206.35475642629896</v>
      </c>
    </row>
    <row r="18" spans="1:13" x14ac:dyDescent="0.3">
      <c r="F18" s="51"/>
      <c r="G18" s="51"/>
      <c r="H18" s="51"/>
    </row>
    <row r="19" spans="1:13" x14ac:dyDescent="0.3">
      <c r="B19" s="56" t="s">
        <v>172</v>
      </c>
      <c r="C19" s="57"/>
      <c r="D19" s="56"/>
      <c r="E19" s="56"/>
      <c r="F19" s="63"/>
      <c r="G19" s="63"/>
      <c r="H19" s="63"/>
    </row>
    <row r="20" spans="1:13" x14ac:dyDescent="0.3">
      <c r="F20" s="51"/>
      <c r="G20" s="51"/>
      <c r="H20" s="51"/>
    </row>
    <row r="21" spans="1:13" x14ac:dyDescent="0.3">
      <c r="D21" s="37" t="s">
        <v>291</v>
      </c>
      <c r="E21" s="37" t="s">
        <v>73</v>
      </c>
      <c r="F21" s="61">
        <f>'[1]4.4 Digital &amp; Technology Suppor'!F21</f>
        <v>3</v>
      </c>
      <c r="G21" s="61">
        <f>SUMIF('[2]RtB &amp; FTE'!$D:$D,$D21,'[2]RtB &amp; FTE'!$F:$F)</f>
        <v>4</v>
      </c>
      <c r="H21" s="61">
        <f>SUMIF('[2]RtB &amp; FTE'!$D:$D,$D21,'[2]RtB &amp; FTE'!$H:$H)</f>
        <v>4</v>
      </c>
    </row>
    <row r="22" spans="1:13" x14ac:dyDescent="0.3">
      <c r="D22" s="37" t="s">
        <v>292</v>
      </c>
      <c r="E22" s="37" t="s">
        <v>73</v>
      </c>
      <c r="F22" s="61">
        <f>'[1]4.4 Digital &amp; Technology Suppor'!F22</f>
        <v>48.4</v>
      </c>
      <c r="G22" s="61">
        <f>SUMIF('[2]RtB &amp; FTE'!$D:$D,$D22,'[2]RtB &amp; FTE'!$F:$F)</f>
        <v>51.596487966804979</v>
      </c>
      <c r="H22" s="61">
        <f>SUMIF('[2]RtB &amp; FTE'!$D:$D,$D22,'[2]RtB &amp; FTE'!$H:$H)</f>
        <v>51.596487966804979</v>
      </c>
    </row>
    <row r="23" spans="1:13" x14ac:dyDescent="0.3">
      <c r="A23" s="72"/>
      <c r="B23" s="72"/>
      <c r="C23" s="73"/>
      <c r="D23" s="72" t="s">
        <v>293</v>
      </c>
      <c r="E23" s="72" t="s">
        <v>73</v>
      </c>
      <c r="F23" s="61">
        <f>'[1]4.4 Digital &amp; Technology Suppor'!F23</f>
        <v>56.486499999999999</v>
      </c>
      <c r="G23" s="76">
        <f>SUMIF('[2]RtB &amp; FTE'!$D:$D,$D23,'[2]RtB &amp; FTE'!$F:$F)</f>
        <v>62.19648796680498</v>
      </c>
      <c r="H23" s="76">
        <f>SUMIF('[2]RtB &amp; FTE'!$D:$D,$D23,'[2]RtB &amp; FTE'!$H:$H)</f>
        <v>62.19648796680498</v>
      </c>
      <c r="I23" s="72"/>
      <c r="J23" s="72"/>
      <c r="K23" s="72"/>
      <c r="L23" s="72"/>
      <c r="M23" s="72"/>
    </row>
    <row r="24" spans="1:13" x14ac:dyDescent="0.3">
      <c r="D24" s="37" t="s">
        <v>310</v>
      </c>
      <c r="E24" s="37" t="s">
        <v>73</v>
      </c>
      <c r="F24" s="61">
        <f>'[1]4.4 Digital &amp; Technology Suppor'!F24</f>
        <v>260.21080000000001</v>
      </c>
      <c r="G24" s="61">
        <f>SUMIF('[2]RtB &amp; FTE'!$D:$D,$D24,'[2]RtB &amp; FTE'!$F:$F)</f>
        <v>309.97239159691759</v>
      </c>
      <c r="H24" s="61">
        <f>SUMIF('[2]RtB &amp; FTE'!$D:$D,$D24,'[2]RtB &amp; FTE'!$H:$H)</f>
        <v>309.97239159691759</v>
      </c>
    </row>
    <row r="25" spans="1:13" x14ac:dyDescent="0.3">
      <c r="D25" s="36" t="s">
        <v>295</v>
      </c>
      <c r="E25" s="36" t="s">
        <v>73</v>
      </c>
      <c r="F25" s="30">
        <f>SUM(F21:F24)</f>
        <v>368.09730000000002</v>
      </c>
      <c r="G25" s="30">
        <f>SUM(G21:G24)</f>
        <v>427.76536753052756</v>
      </c>
      <c r="H25" s="30">
        <f>SUM(H21:H24)</f>
        <v>427.76536753052756</v>
      </c>
    </row>
    <row r="26" spans="1:13" x14ac:dyDescent="0.3">
      <c r="F26" s="51"/>
      <c r="G26" s="51"/>
      <c r="H26" s="51"/>
    </row>
    <row r="27" spans="1:13" x14ac:dyDescent="0.3">
      <c r="B27" s="56" t="s">
        <v>174</v>
      </c>
      <c r="C27" s="57"/>
      <c r="D27" s="56"/>
      <c r="E27" s="56"/>
      <c r="F27" s="63"/>
      <c r="G27" s="63"/>
      <c r="H27" s="63"/>
    </row>
    <row r="28" spans="1:13" x14ac:dyDescent="0.3">
      <c r="F28" s="51"/>
      <c r="G28" s="51"/>
      <c r="H28" s="51"/>
    </row>
    <row r="29" spans="1:13" x14ac:dyDescent="0.3">
      <c r="C29" s="36" t="s">
        <v>84</v>
      </c>
      <c r="D29" s="36" t="s">
        <v>85</v>
      </c>
      <c r="F29" s="51"/>
      <c r="G29" s="51"/>
      <c r="H29" s="51"/>
    </row>
    <row r="30" spans="1:13" x14ac:dyDescent="0.3">
      <c r="C30" s="61"/>
      <c r="D30" s="61" t="s">
        <v>315</v>
      </c>
      <c r="E30" s="37" t="s">
        <v>51</v>
      </c>
      <c r="F30" s="61">
        <f>'[1]4.4 Digital &amp; Technology Suppor'!$F30</f>
        <v>0</v>
      </c>
      <c r="G30" s="61">
        <f>VLOOKUP($D30,[2]Investments!$B:$E,3,FALSE)/10^6</f>
        <v>-10</v>
      </c>
      <c r="H30" s="61">
        <f>VLOOKUP($D30,[2]Investments!$B:$E,4,FALSE)/10^6</f>
        <v>-10</v>
      </c>
    </row>
    <row r="31" spans="1:13" x14ac:dyDescent="0.3">
      <c r="C31" s="61"/>
      <c r="D31" s="61" t="s">
        <v>335</v>
      </c>
      <c r="F31" s="61">
        <f>'[1]4.4 Digital &amp; Technology Suppor'!$F31</f>
        <v>4.2267154900000001</v>
      </c>
      <c r="G31" s="61">
        <f>VLOOKUP($D31,[2]Investments!$B:$E,3,FALSE)/10^6</f>
        <v>2.1825215600000005</v>
      </c>
      <c r="H31" s="61">
        <f>VLOOKUP($D31,[2]Investments!$B:$E,4,FALSE)/10^6</f>
        <v>0</v>
      </c>
    </row>
    <row r="32" spans="1:13" x14ac:dyDescent="0.3">
      <c r="D32" s="36" t="s">
        <v>296</v>
      </c>
      <c r="E32" s="36" t="s">
        <v>51</v>
      </c>
      <c r="F32" s="30">
        <f>SUM(F30:F31)</f>
        <v>4.2267154900000001</v>
      </c>
      <c r="G32" s="30">
        <f t="shared" ref="G32:H32" si="0">SUM(G30:G31)</f>
        <v>-7.8174784399999995</v>
      </c>
      <c r="H32" s="30">
        <f t="shared" si="0"/>
        <v>-10</v>
      </c>
    </row>
    <row r="33" spans="2:13" x14ac:dyDescent="0.3">
      <c r="F33" s="51"/>
      <c r="G33" s="51"/>
      <c r="H33" s="51"/>
    </row>
    <row r="34" spans="2:13" x14ac:dyDescent="0.3">
      <c r="B34" s="56" t="s">
        <v>176</v>
      </c>
      <c r="C34" s="57"/>
      <c r="D34" s="56"/>
      <c r="E34" s="56"/>
      <c r="F34" s="56"/>
      <c r="G34" s="56"/>
      <c r="H34" s="56"/>
    </row>
    <row r="35" spans="2:13" x14ac:dyDescent="0.3">
      <c r="F35" s="51"/>
      <c r="G35" s="51"/>
      <c r="H35" s="51"/>
      <c r="J35" s="35"/>
      <c r="K35" s="35"/>
      <c r="L35" s="35"/>
      <c r="M35" s="35"/>
    </row>
    <row r="36" spans="2:13" x14ac:dyDescent="0.3">
      <c r="D36" s="37" t="s">
        <v>164</v>
      </c>
      <c r="E36" s="37" t="s">
        <v>51</v>
      </c>
      <c r="F36" s="50">
        <f>F17</f>
        <v>145.4935410255857</v>
      </c>
      <c r="G36" s="50">
        <f>G17</f>
        <v>233.81886671291983</v>
      </c>
      <c r="H36" s="50">
        <f>H17</f>
        <v>206.35475642629896</v>
      </c>
      <c r="J36" s="35"/>
      <c r="K36" s="35"/>
      <c r="L36" s="35"/>
      <c r="M36" s="35"/>
    </row>
    <row r="37" spans="2:13" x14ac:dyDescent="0.3">
      <c r="D37" s="37" t="s">
        <v>174</v>
      </c>
      <c r="E37" s="37" t="s">
        <v>51</v>
      </c>
      <c r="F37" s="50">
        <f>F32</f>
        <v>4.2267154900000001</v>
      </c>
      <c r="G37" s="50">
        <f t="shared" ref="G37:H37" si="1">G32</f>
        <v>-7.8174784399999995</v>
      </c>
      <c r="H37" s="50">
        <f t="shared" si="1"/>
        <v>-10</v>
      </c>
    </row>
    <row r="38" spans="2:13" x14ac:dyDescent="0.3">
      <c r="D38" s="36" t="s">
        <v>177</v>
      </c>
      <c r="E38" s="36" t="s">
        <v>51</v>
      </c>
      <c r="F38" s="30">
        <f>SUM(F36:F37)</f>
        <v>149.7202565155857</v>
      </c>
      <c r="G38" s="30">
        <f>SUM(G36:G37)</f>
        <v>226.00138827291983</v>
      </c>
      <c r="H38" s="30">
        <f>SUM(H36:H37)</f>
        <v>196.35475642629896</v>
      </c>
    </row>
    <row r="39" spans="2:13" x14ac:dyDescent="0.3">
      <c r="F39" s="51"/>
      <c r="G39" s="51"/>
      <c r="H39" s="51"/>
      <c r="J39" s="35"/>
      <c r="K39" s="35"/>
      <c r="L39" s="35"/>
      <c r="M39" s="35"/>
    </row>
    <row r="40" spans="2:13" x14ac:dyDescent="0.3">
      <c r="D40" s="37" t="s">
        <v>172</v>
      </c>
      <c r="E40" s="37" t="s">
        <v>73</v>
      </c>
      <c r="F40" s="50">
        <f>F25</f>
        <v>368.09730000000002</v>
      </c>
      <c r="G40" s="50">
        <f>G25</f>
        <v>427.76536753052756</v>
      </c>
      <c r="H40" s="50">
        <f>H25</f>
        <v>427.76536753052756</v>
      </c>
    </row>
    <row r="41" spans="2:13" x14ac:dyDescent="0.3">
      <c r="D41" s="36" t="s">
        <v>178</v>
      </c>
      <c r="E41" s="36" t="s">
        <v>73</v>
      </c>
      <c r="F41" s="30">
        <f>SUM(F40)</f>
        <v>368.09730000000002</v>
      </c>
      <c r="G41" s="30">
        <f t="shared" ref="G41:H41" si="2">SUM(G40)</f>
        <v>427.76536753052756</v>
      </c>
      <c r="H41" s="30">
        <f t="shared" si="2"/>
        <v>427.76536753052756</v>
      </c>
    </row>
    <row r="42" spans="2:13" x14ac:dyDescent="0.3">
      <c r="J42" s="35"/>
      <c r="K42" s="35"/>
      <c r="L42" s="35"/>
      <c r="M42" s="35"/>
    </row>
    <row r="45" spans="2:13" x14ac:dyDescent="0.3">
      <c r="J45" s="35"/>
      <c r="K45" s="35"/>
      <c r="L45" s="35"/>
      <c r="M45" s="35"/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32101-D7E2-49AB-BF3B-9B2CFC240ADD}">
  <sheetPr>
    <tabColor rgb="FFF4B084"/>
  </sheetPr>
  <dimension ref="A1:M44"/>
  <sheetViews>
    <sheetView zoomScale="85" zoomScaleNormal="85" workbookViewId="0">
      <selection activeCell="F31" sqref="F31:F33"/>
    </sheetView>
  </sheetViews>
  <sheetFormatPr defaultColWidth="10.19921875" defaultRowHeight="14.4" x14ac:dyDescent="0.3"/>
  <cols>
    <col min="1" max="1" width="10.19921875" style="37" customWidth="1"/>
    <col min="2" max="2" width="10.19921875" style="37"/>
    <col min="3" max="3" width="13.5" style="54" customWidth="1"/>
    <col min="4" max="4" width="67.3984375" style="37" customWidth="1"/>
    <col min="5" max="5" width="15.3984375" style="37" customWidth="1"/>
    <col min="6" max="8" width="10.3984375" style="37" customWidth="1"/>
    <col min="9" max="16384" width="10.19921875" style="37"/>
  </cols>
  <sheetData>
    <row r="1" spans="1:10" ht="25.8" x14ac:dyDescent="0.5">
      <c r="A1" s="1" t="str">
        <f>Cover!$C$6</f>
        <v>NESO Cost Reporting Tables</v>
      </c>
      <c r="B1" s="1"/>
      <c r="C1" s="1"/>
      <c r="D1" s="1"/>
      <c r="E1" s="1"/>
      <c r="F1" s="1"/>
      <c r="G1" s="1"/>
      <c r="H1" s="1"/>
      <c r="I1" s="1"/>
      <c r="J1" s="1"/>
    </row>
    <row r="2" spans="1:10" ht="25.8" x14ac:dyDescent="0.5">
      <c r="A2" s="1" t="str">
        <f>Cover!$E$12</f>
        <v>National Energy System Operator</v>
      </c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1" t="str">
        <f>Cover!$E$16</f>
        <v>2026/27</v>
      </c>
      <c r="B3" s="1"/>
      <c r="C3" s="1"/>
      <c r="D3" s="1"/>
      <c r="E3" s="1"/>
      <c r="F3" s="1"/>
      <c r="G3" s="1"/>
      <c r="H3" s="1"/>
      <c r="I3" s="1"/>
      <c r="J3" s="1"/>
    </row>
    <row r="4" spans="1:10" ht="25.8" x14ac:dyDescent="0.5">
      <c r="A4" s="1" t="str">
        <f>Contents!D30</f>
        <v>4.5 Transformation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3">
      <c r="F6" s="46" t="s">
        <v>45</v>
      </c>
      <c r="G6" s="78" t="s">
        <v>46</v>
      </c>
      <c r="H6" s="78"/>
    </row>
    <row r="7" spans="1:10" x14ac:dyDescent="0.3">
      <c r="F7" s="47" t="s">
        <v>47</v>
      </c>
      <c r="G7" s="47" t="s">
        <v>6</v>
      </c>
      <c r="H7" s="47" t="s">
        <v>48</v>
      </c>
    </row>
    <row r="9" spans="1:10" ht="18" x14ac:dyDescent="0.35">
      <c r="A9" s="48"/>
      <c r="B9" s="48" t="s">
        <v>297</v>
      </c>
      <c r="C9" s="49"/>
      <c r="D9" s="48"/>
      <c r="E9" s="48"/>
      <c r="F9" s="48"/>
      <c r="G9" s="48"/>
      <c r="H9" s="48"/>
    </row>
    <row r="10" spans="1:10" x14ac:dyDescent="0.3">
      <c r="B10" s="35"/>
      <c r="C10" s="55"/>
    </row>
    <row r="11" spans="1:10" x14ac:dyDescent="0.3">
      <c r="B11" s="56" t="s">
        <v>164</v>
      </c>
      <c r="C11" s="57"/>
      <c r="D11" s="56"/>
      <c r="E11" s="56"/>
      <c r="F11" s="56"/>
      <c r="G11" s="56"/>
      <c r="H11" s="56"/>
    </row>
    <row r="13" spans="1:10" x14ac:dyDescent="0.3">
      <c r="D13" s="37" t="s">
        <v>303</v>
      </c>
      <c r="E13" s="37" t="s">
        <v>51</v>
      </c>
      <c r="F13" s="61">
        <f>'[1]4.5 Transformation'!F13</f>
        <v>4.0386985971132807</v>
      </c>
      <c r="G13" s="61">
        <f>SUMIF('[2]RtB &amp; FTE'!$D:$D,$D13,'[2]RtB &amp; FTE'!$E:$E)/10^6</f>
        <v>0</v>
      </c>
      <c r="H13" s="61">
        <f>SUMIF('[2]RtB &amp; FTE'!$D:$D,$D13,'[2]RtB &amp; FTE'!$G:$G)/10^6</f>
        <v>0</v>
      </c>
    </row>
    <row r="14" spans="1:10" x14ac:dyDescent="0.3">
      <c r="D14" s="37" t="s">
        <v>298</v>
      </c>
      <c r="E14" s="37" t="s">
        <v>51</v>
      </c>
      <c r="F14" s="61">
        <f>'[1]4.5 Transformation'!F14</f>
        <v>3.6160703052099327E-2</v>
      </c>
      <c r="G14" s="61">
        <f>SUMIF('[2]RtB &amp; FTE'!$D:$D,$D14,'[2]RtB &amp; FTE'!$E:$E)/10^6</f>
        <v>5.3649619999999953E-2</v>
      </c>
      <c r="H14" s="61">
        <f>SUMIF('[2]RtB &amp; FTE'!$D:$D,$D14,'[2]RtB &amp; FTE'!$G:$G)/10^6</f>
        <v>1.2066000000000007E-2</v>
      </c>
    </row>
    <row r="15" spans="1:10" x14ac:dyDescent="0.3">
      <c r="D15" s="37" t="s">
        <v>160</v>
      </c>
      <c r="E15" s="37" t="s">
        <v>51</v>
      </c>
      <c r="F15" s="61">
        <f>'[1]4.5 Transformation'!F15</f>
        <v>0</v>
      </c>
      <c r="G15" s="61">
        <f>SUMIF('[2]RtB &amp; FTE'!$D:$D,$D15,'[2]RtB &amp; FTE'!$E:$E)/10^6</f>
        <v>0</v>
      </c>
      <c r="H15" s="61">
        <f>SUMIF('[2]RtB &amp; FTE'!$D:$D,$D15,'[2]RtB &amp; FTE'!$G:$G)/10^6</f>
        <v>0</v>
      </c>
    </row>
    <row r="16" spans="1:10" x14ac:dyDescent="0.3">
      <c r="D16" s="37" t="s">
        <v>299</v>
      </c>
      <c r="E16" s="37" t="s">
        <v>51</v>
      </c>
      <c r="F16" s="61">
        <f>'[1]4.5 Transformation'!F16</f>
        <v>0</v>
      </c>
      <c r="G16" s="61">
        <f>SUMIF('[2]RtB &amp; FTE'!$D:$D,$D16,'[2]RtB &amp; FTE'!$E:$E)/10^6</f>
        <v>0</v>
      </c>
      <c r="H16" s="61">
        <f>SUMIF('[2]RtB &amp; FTE'!$D:$D,$D16,'[2]RtB &amp; FTE'!$G:$G)/10^6</f>
        <v>0</v>
      </c>
    </row>
    <row r="17" spans="2:8" x14ac:dyDescent="0.3">
      <c r="D17" s="36" t="s">
        <v>300</v>
      </c>
      <c r="E17" s="36" t="s">
        <v>51</v>
      </c>
      <c r="F17" s="30">
        <f>SUM(F13:F16)</f>
        <v>4.0748593001653797</v>
      </c>
      <c r="G17" s="30">
        <f>SUM(G13:G16)</f>
        <v>5.3649619999999953E-2</v>
      </c>
      <c r="H17" s="30">
        <f>SUM(H13:H16)</f>
        <v>1.2066000000000007E-2</v>
      </c>
    </row>
    <row r="18" spans="2:8" x14ac:dyDescent="0.3">
      <c r="F18" s="51"/>
      <c r="G18" s="51"/>
      <c r="H18" s="51"/>
    </row>
    <row r="19" spans="2:8" x14ac:dyDescent="0.3">
      <c r="B19" s="56" t="s">
        <v>172</v>
      </c>
      <c r="C19" s="57"/>
      <c r="D19" s="56"/>
      <c r="E19" s="56"/>
      <c r="F19" s="63"/>
      <c r="G19" s="63"/>
      <c r="H19" s="63"/>
    </row>
    <row r="20" spans="2:8" x14ac:dyDescent="0.3">
      <c r="F20" s="51"/>
      <c r="G20" s="51"/>
      <c r="H20" s="51"/>
    </row>
    <row r="21" spans="2:8" x14ac:dyDescent="0.3">
      <c r="D21" s="37" t="s">
        <v>303</v>
      </c>
      <c r="E21" s="37" t="s">
        <v>73</v>
      </c>
      <c r="F21" s="61">
        <f>'[1]4.5 Transformation'!F21</f>
        <v>82</v>
      </c>
      <c r="G21" s="61">
        <f>SUMIF('[2]RtB &amp; FTE'!$D:$D,$D21,'[2]RtB &amp; FTE'!$F:$F)</f>
        <v>0</v>
      </c>
      <c r="H21" s="61">
        <f>SUMIF('[2]RtB &amp; FTE'!$D:$D,$D21,'[2]RtB &amp; FTE'!$H:$H)</f>
        <v>0</v>
      </c>
    </row>
    <row r="22" spans="2:8" x14ac:dyDescent="0.3">
      <c r="D22" s="37" t="s">
        <v>298</v>
      </c>
      <c r="E22" s="37" t="s">
        <v>73</v>
      </c>
      <c r="F22" s="61">
        <f>'[1]4.5 Transformation'!F22</f>
        <v>5</v>
      </c>
      <c r="G22" s="61">
        <f>SUMIF('[2]RtB &amp; FTE'!$D:$D,$D22,'[2]RtB &amp; FTE'!$F:$F)</f>
        <v>12</v>
      </c>
      <c r="H22" s="61">
        <f>SUMIF('[2]RtB &amp; FTE'!$D:$D,$D22,'[2]RtB &amp; FTE'!$H:$H)</f>
        <v>11</v>
      </c>
    </row>
    <row r="23" spans="2:8" x14ac:dyDescent="0.3">
      <c r="D23" s="37" t="s">
        <v>160</v>
      </c>
      <c r="E23" s="37" t="s">
        <v>73</v>
      </c>
      <c r="F23" s="61">
        <f>'[1]4.5 Transformation'!F23</f>
        <v>0</v>
      </c>
      <c r="G23" s="61">
        <f>SUMIF('[2]RtB &amp; FTE'!$D:$D,$D23,'[2]RtB &amp; FTE'!$F:$F)</f>
        <v>0</v>
      </c>
      <c r="H23" s="61">
        <f>SUMIF('[2]RtB &amp; FTE'!$D:$D,$D23,'[2]RtB &amp; FTE'!$H:$H)</f>
        <v>0</v>
      </c>
    </row>
    <row r="24" spans="2:8" x14ac:dyDescent="0.3">
      <c r="D24" s="37" t="s">
        <v>299</v>
      </c>
      <c r="E24" s="37" t="s">
        <v>73</v>
      </c>
      <c r="F24" s="61">
        <f>'[1]4.5 Transformation'!F24</f>
        <v>0</v>
      </c>
      <c r="G24" s="61">
        <f>SUMIF('[2]RtB &amp; FTE'!$D:$D,$D24,'[2]RtB &amp; FTE'!$F:$F)</f>
        <v>0</v>
      </c>
      <c r="H24" s="61">
        <f>SUMIF('[2]RtB &amp; FTE'!$D:$D,$D24,'[2]RtB &amp; FTE'!$H:$H)</f>
        <v>0</v>
      </c>
    </row>
    <row r="25" spans="2:8" x14ac:dyDescent="0.3">
      <c r="D25" s="36" t="s">
        <v>301</v>
      </c>
      <c r="E25" s="36" t="s">
        <v>73</v>
      </c>
      <c r="F25" s="30">
        <f>SUM(F21:F24)</f>
        <v>87</v>
      </c>
      <c r="G25" s="30">
        <f>SUM(G21:G24)</f>
        <v>12</v>
      </c>
      <c r="H25" s="30">
        <f>SUM(H21:H24)</f>
        <v>11</v>
      </c>
    </row>
    <row r="26" spans="2:8" x14ac:dyDescent="0.3">
      <c r="F26" s="51"/>
      <c r="G26" s="51"/>
      <c r="H26" s="51"/>
    </row>
    <row r="27" spans="2:8" x14ac:dyDescent="0.3">
      <c r="B27" s="56" t="s">
        <v>174</v>
      </c>
      <c r="C27" s="57"/>
      <c r="D27" s="56"/>
      <c r="E27" s="56"/>
      <c r="F27" s="63"/>
      <c r="G27" s="63"/>
      <c r="H27" s="63"/>
    </row>
    <row r="28" spans="2:8" x14ac:dyDescent="0.3">
      <c r="F28" s="51"/>
      <c r="G28" s="51"/>
      <c r="H28" s="51"/>
    </row>
    <row r="29" spans="2:8" x14ac:dyDescent="0.3">
      <c r="C29" s="36" t="s">
        <v>84</v>
      </c>
      <c r="D29" s="36" t="s">
        <v>85</v>
      </c>
      <c r="F29" s="51"/>
      <c r="G29" s="51"/>
      <c r="H29" s="51"/>
    </row>
    <row r="30" spans="2:8" x14ac:dyDescent="0.3">
      <c r="C30" s="64" t="s">
        <v>155</v>
      </c>
      <c r="D30" s="61" t="s">
        <v>156</v>
      </c>
      <c r="E30" s="37" t="s">
        <v>51</v>
      </c>
      <c r="F30" s="61">
        <f>'[1]4.5 Transformation'!$F30</f>
        <v>64.36612808000001</v>
      </c>
      <c r="G30" s="61">
        <f>VLOOKUP($C30,[2]Investments!$A:$E,4,FALSE)/10^6</f>
        <v>32.97342127000001</v>
      </c>
      <c r="H30" s="61">
        <f>VLOOKUP($C30,[2]Investments!$A:$E,5,FALSE)/10^6</f>
        <v>0</v>
      </c>
    </row>
    <row r="31" spans="2:8" x14ac:dyDescent="0.3">
      <c r="C31" s="61"/>
      <c r="D31" s="61" t="s">
        <v>298</v>
      </c>
      <c r="E31" s="37" t="s">
        <v>51</v>
      </c>
      <c r="F31" s="61">
        <f>'[1]4.5 Transformation'!$F31</f>
        <v>3.7049715999999995</v>
      </c>
      <c r="G31" s="61">
        <f>VLOOKUP($D31,[2]Investments!$B:$E,3,FALSE)/10^6</f>
        <v>32.983619214000001</v>
      </c>
      <c r="H31" s="61">
        <f>VLOOKUP($D31,[2]Investments!$B:$E,4,FALSE)/10^6</f>
        <v>24.936796529712982</v>
      </c>
    </row>
    <row r="32" spans="2:8" x14ac:dyDescent="0.3">
      <c r="C32" s="61" t="s">
        <v>157</v>
      </c>
      <c r="D32" s="61" t="s">
        <v>158</v>
      </c>
      <c r="E32" s="37" t="s">
        <v>51</v>
      </c>
      <c r="F32" s="61">
        <f>'[1]4.5 Transformation'!$F32</f>
        <v>2.6454651300000003</v>
      </c>
      <c r="G32" s="61">
        <f>VLOOKUP($C32,[2]Investments!$A:$E,4,FALSE)/10^6</f>
        <v>22.451149841599982</v>
      </c>
      <c r="H32" s="61">
        <f>VLOOKUP($C32,[2]Investments!$A:$E,5,FALSE)/10^6</f>
        <v>6</v>
      </c>
    </row>
    <row r="33" spans="2:13" x14ac:dyDescent="0.3">
      <c r="C33" s="61" t="s">
        <v>159</v>
      </c>
      <c r="D33" s="61" t="s">
        <v>160</v>
      </c>
      <c r="E33" s="37" t="s">
        <v>51</v>
      </c>
      <c r="F33" s="61">
        <f>'[1]4.5 Transformation'!$F33</f>
        <v>0.22899496000000003</v>
      </c>
      <c r="G33" s="61">
        <v>0</v>
      </c>
      <c r="H33" s="61">
        <v>0</v>
      </c>
    </row>
    <row r="34" spans="2:13" x14ac:dyDescent="0.3">
      <c r="D34" s="36" t="s">
        <v>302</v>
      </c>
      <c r="E34" s="36" t="s">
        <v>51</v>
      </c>
      <c r="F34" s="30">
        <f>SUM(F30:F33)</f>
        <v>70.945559770000003</v>
      </c>
      <c r="G34" s="30">
        <f>SUM(G30:G33)</f>
        <v>88.408190325599989</v>
      </c>
      <c r="H34" s="30">
        <f>SUM(H30:H33)</f>
        <v>30.936796529712982</v>
      </c>
    </row>
    <row r="35" spans="2:13" x14ac:dyDescent="0.3">
      <c r="F35" s="51"/>
      <c r="G35" s="51"/>
      <c r="H35" s="51"/>
    </row>
    <row r="36" spans="2:13" x14ac:dyDescent="0.3">
      <c r="B36" s="56" t="s">
        <v>176</v>
      </c>
      <c r="C36" s="57"/>
      <c r="D36" s="56"/>
      <c r="E36" s="56"/>
      <c r="F36" s="56"/>
      <c r="G36" s="56"/>
      <c r="H36" s="56"/>
    </row>
    <row r="37" spans="2:13" x14ac:dyDescent="0.3">
      <c r="F37" s="51"/>
      <c r="G37" s="51"/>
      <c r="H37" s="51"/>
      <c r="J37" s="35"/>
      <c r="K37" s="35"/>
      <c r="L37" s="35"/>
      <c r="M37" s="35"/>
    </row>
    <row r="38" spans="2:13" x14ac:dyDescent="0.3">
      <c r="D38" s="37" t="s">
        <v>164</v>
      </c>
      <c r="E38" s="37" t="s">
        <v>51</v>
      </c>
      <c r="F38" s="50">
        <f>F17</f>
        <v>4.0748593001653797</v>
      </c>
      <c r="G38" s="50">
        <f>G17</f>
        <v>5.3649619999999953E-2</v>
      </c>
      <c r="H38" s="50">
        <f>H17</f>
        <v>1.2066000000000007E-2</v>
      </c>
      <c r="J38" s="35"/>
      <c r="K38" s="35"/>
      <c r="L38" s="35"/>
      <c r="M38" s="35"/>
    </row>
    <row r="39" spans="2:13" x14ac:dyDescent="0.3">
      <c r="D39" s="37" t="s">
        <v>174</v>
      </c>
      <c r="E39" s="37" t="s">
        <v>51</v>
      </c>
      <c r="F39" s="50">
        <f>F34</f>
        <v>70.945559770000003</v>
      </c>
      <c r="G39" s="50">
        <f t="shared" ref="G39:H39" si="0">G34</f>
        <v>88.408190325599989</v>
      </c>
      <c r="H39" s="50">
        <f t="shared" si="0"/>
        <v>30.936796529712982</v>
      </c>
    </row>
    <row r="40" spans="2:13" x14ac:dyDescent="0.3">
      <c r="D40" s="36" t="s">
        <v>177</v>
      </c>
      <c r="E40" s="36" t="s">
        <v>51</v>
      </c>
      <c r="F40" s="30">
        <f>SUM(F38:F39)</f>
        <v>75.020419070165389</v>
      </c>
      <c r="G40" s="30">
        <f t="shared" ref="G40:H40" si="1">SUM(G38:G39)</f>
        <v>88.461839945599991</v>
      </c>
      <c r="H40" s="30">
        <f t="shared" si="1"/>
        <v>30.948862529712983</v>
      </c>
    </row>
    <row r="41" spans="2:13" x14ac:dyDescent="0.3">
      <c r="F41" s="51"/>
      <c r="G41" s="51"/>
      <c r="H41" s="51"/>
      <c r="J41" s="35"/>
      <c r="K41" s="35"/>
      <c r="L41" s="35"/>
      <c r="M41" s="35"/>
    </row>
    <row r="42" spans="2:13" x14ac:dyDescent="0.3">
      <c r="D42" s="37" t="s">
        <v>172</v>
      </c>
      <c r="E42" s="37" t="s">
        <v>73</v>
      </c>
      <c r="F42" s="50">
        <f>F25</f>
        <v>87</v>
      </c>
      <c r="G42" s="50">
        <f>G25</f>
        <v>12</v>
      </c>
      <c r="H42" s="50">
        <f>H25</f>
        <v>11</v>
      </c>
    </row>
    <row r="43" spans="2:13" x14ac:dyDescent="0.3">
      <c r="D43" s="36" t="s">
        <v>178</v>
      </c>
      <c r="E43" s="36" t="s">
        <v>73</v>
      </c>
      <c r="F43" s="30">
        <f>SUM(F42)</f>
        <v>87</v>
      </c>
      <c r="G43" s="30">
        <f t="shared" ref="G43:H43" si="2">SUM(G42)</f>
        <v>12</v>
      </c>
      <c r="H43" s="30">
        <f t="shared" si="2"/>
        <v>11</v>
      </c>
    </row>
    <row r="44" spans="2:13" x14ac:dyDescent="0.3">
      <c r="J44" s="35"/>
      <c r="K44" s="35"/>
      <c r="L44" s="35"/>
      <c r="M44" s="35"/>
    </row>
  </sheetData>
  <mergeCells count="1">
    <mergeCell ref="G6:H6"/>
  </mergeCells>
  <pageMargins left="0.7" right="0.7" top="0.75" bottom="0.75" header="0.3" footer="0.3"/>
  <headerFooter>
    <oddHeader>&amp;L&amp;"Poppins"&amp;12&amp;KFF00FF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186592-6fc7-4da6-a108-5245382356be" xsi:nil="true"/>
    <lcf76f155ced4ddcb4097134ff3c332f xmlns="63cc5491-11d0-42b6-aa67-deea8f49087f">
      <Terms xmlns="http://schemas.microsoft.com/office/infopath/2007/PartnerControls"/>
    </lcf76f155ced4ddcb4097134ff3c332f>
    <_Flow_SignoffStatus xmlns="2b186592-6fc7-4da6-a108-5245382356be" xsi:nil="true"/>
    <TaxCatchAll xmlns="35ebc48a-dc9e-45bc-8496-b347132bae57" xsi:nil="true"/>
    <DateandTime xmlns="2b186592-6fc7-4da6-a108-5245382356be" xsi:nil="true"/>
    <Directorate xmlns="63cc5491-11d0-42b6-aa67-deea8f4908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46F44E5CB4144B14721DA3AAC8360" ma:contentTypeVersion="6" ma:contentTypeDescription="Create a new document." ma:contentTypeScope="" ma:versionID="42a27c459229ea484aae4d5850f6fbd5">
  <xsd:schema xmlns:xsd="http://www.w3.org/2001/XMLSchema" xmlns:xs="http://www.w3.org/2001/XMLSchema" xmlns:p="http://schemas.microsoft.com/office/2006/metadata/properties" xmlns:ns2="2b186592-6fc7-4da6-a108-5245382356be" xmlns:ns3="9e170047-b809-40ad-9dba-75e0aa00433d" xmlns:ns4="63cc5491-11d0-42b6-aa67-deea8f49087f" xmlns:ns5="35ebc48a-dc9e-45bc-8496-b347132bae57" targetNamespace="http://schemas.microsoft.com/office/2006/metadata/properties" ma:root="true" ma:fieldsID="4c7ff1785c7c715d4799018fcc04e64d" ns2:_="" ns3:_="" ns4:_="" ns5:_="">
    <xsd:import namespace="2b186592-6fc7-4da6-a108-5245382356be"/>
    <xsd:import namespace="9e170047-b809-40ad-9dba-75e0aa00433d"/>
    <xsd:import namespace="63cc5491-11d0-42b6-aa67-deea8f49087f"/>
    <xsd:import namespace="35ebc48a-dc9e-45bc-8496-b347132ba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eandTime" minOccurs="0"/>
                <xsd:element ref="ns2:MediaServiceBillingMetadata" minOccurs="0"/>
                <xsd:element ref="ns4:lcf76f155ced4ddcb4097134ff3c332f" minOccurs="0"/>
                <xsd:element ref="ns5:TaxCatchAll" minOccurs="0"/>
                <xsd:element ref="ns4:Director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86592-6fc7-4da6-a108-5245382356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2" nillable="true" ma:displayName="Image Tags_0" ma:hidden="true" ma:internalName="lcf76f155ced4ddcb4097134ff3c332f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5" nillable="true" ma:displayName="Date and Time" ma:format="DateOnly" ma:internalName="DateandTime">
      <xsd:simpleType>
        <xsd:restriction base="dms:DateTim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70047-b809-40ad-9dba-75e0aa00433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c5491-11d0-42b6-aa67-deea8f49087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8" nillable="true" ma:taxonomy="true" ma:internalName="lcf76f155ced4ddcb4097134ff3c332f0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irectorate" ma:index="30" nillable="true" ma:displayName="Directorate" ma:format="Dropdown" ma:internalName="Director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bc48a-dc9e-45bc-8496-b347132bae57" elementFormDefault="qualified">
    <xsd:import namespace="http://schemas.microsoft.com/office/2006/documentManagement/types"/>
    <xsd:import namespace="http://schemas.microsoft.com/office/infopath/2007/PartnerControls"/>
    <xsd:element name="TaxCatchAll" ma:index="29" nillable="true" ma:displayName="Taxonomy Catch All Column" ma:hidden="true" ma:list="{2725eebf-4af8-429b-8c35-c7a97a793a38}" ma:internalName="TaxCatchAll" ma:showField="CatchAllData" ma:web="35ebc48a-dc9e-45bc-8496-b347132bae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18D34-2996-48B2-8599-6CB196F77294}">
  <ds:schemaRefs>
    <ds:schemaRef ds:uri="http://purl.org/dc/dcmitype/"/>
    <ds:schemaRef ds:uri="9e170047-b809-40ad-9dba-75e0aa00433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2b186592-6fc7-4da6-a108-5245382356be"/>
    <ds:schemaRef ds:uri="http://schemas.microsoft.com/office/infopath/2007/PartnerControls"/>
    <ds:schemaRef ds:uri="35ebc48a-dc9e-45bc-8496-b347132bae57"/>
    <ds:schemaRef ds:uri="63cc5491-11d0-42b6-aa67-deea8f49087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12B815-8DF8-4926-BA93-9FD65AE26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86592-6fc7-4da6-a108-5245382356be"/>
    <ds:schemaRef ds:uri="9e170047-b809-40ad-9dba-75e0aa00433d"/>
    <ds:schemaRef ds:uri="63cc5491-11d0-42b6-aa67-deea8f49087f"/>
    <ds:schemaRef ds:uri="35ebc48a-dc9e-45bc-8496-b347132ba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2C3E5F-F4EF-4980-879A-2DB16093A63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Contents</vt:lpstr>
      <vt:lpstr>1.1 Total Costs</vt:lpstr>
      <vt:lpstr>2.1 Operational Costs</vt:lpstr>
      <vt:lpstr>2.2 FTE</vt:lpstr>
      <vt:lpstr>2.3 Investment Costs</vt:lpstr>
      <vt:lpstr>3.1 Energy Markets</vt:lpstr>
      <vt:lpstr>3.2 Strategic Energy Planning</vt:lpstr>
      <vt:lpstr>3.3 Energy Insights</vt:lpstr>
      <vt:lpstr>3.4 Security of Supply</vt:lpstr>
      <vt:lpstr>3.5 Whole Energy System Resilie</vt:lpstr>
      <vt:lpstr>3.6 System Operations</vt:lpstr>
      <vt:lpstr>3.7 Network Operability</vt:lpstr>
      <vt:lpstr>3.8 Facilitating Sector</vt:lpstr>
      <vt:lpstr>4.1 Role Delivery Support</vt:lpstr>
      <vt:lpstr>4.2 Corporate Functions</vt:lpstr>
      <vt:lpstr>4.3 Cyber &amp; Physical Security</vt:lpstr>
      <vt:lpstr>4.4 Digital &amp; Technology Suppor</vt:lpstr>
      <vt:lpstr>4.5 Transformation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Rowe [NESO]</dc:creator>
  <cp:keywords/>
  <dc:description/>
  <cp:lastModifiedBy>Kieran Rees</cp:lastModifiedBy>
  <cp:revision/>
  <dcterms:created xsi:type="dcterms:W3CDTF">2025-11-07T14:53:30Z</dcterms:created>
  <dcterms:modified xsi:type="dcterms:W3CDTF">2026-10-20T13:53:25Z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0x010100B4C46F44E5CB4144B14721DA3AAC8360</vt:lpwstr>
  </property>
  <property fmtid="{D5CDD505-2E9C-101B-9397-08002B2CF9AE}" pid="3" name="MediaServiceImageTags">
    <vt:lpwstr/>
  </property>
  <property fmtid="{D5CDD505-2E9C-101B-9397-08002B2CF9AE}" pid="4" name="MSIP_Label_0b512571-f9cc-4a9e-9d19-99c76f61bda4_Enabled">
    <vt:lpwstr>true</vt:lpwstr>
  </property>
  <property fmtid="{D5CDD505-2E9C-101B-9397-08002B2CF9AE}" pid="5" name="MSIP_Label_0b512571-f9cc-4a9e-9d19-99c76f61bda4_SetDate">
    <vt:lpwstr>2026-05-19T14:50:20Z</vt:lpwstr>
  </property>
  <property fmtid="{D5CDD505-2E9C-101B-9397-08002B2CF9AE}" pid="6" name="MSIP_Label_0b512571-f9cc-4a9e-9d19-99c76f61bda4_Method">
    <vt:lpwstr>Privileged</vt:lpwstr>
  </property>
  <property fmtid="{D5CDD505-2E9C-101B-9397-08002B2CF9AE}" pid="7" name="MSIP_Label_0b512571-f9cc-4a9e-9d19-99c76f61bda4_Name">
    <vt:lpwstr>Confidential</vt:lpwstr>
  </property>
  <property fmtid="{D5CDD505-2E9C-101B-9397-08002B2CF9AE}" pid="8" name="MSIP_Label_0b512571-f9cc-4a9e-9d19-99c76f61bda4_SiteId">
    <vt:lpwstr>a63c9e9e-b4db-442a-a94f-08718d788e8c</vt:lpwstr>
  </property>
  <property fmtid="{D5CDD505-2E9C-101B-9397-08002B2CF9AE}" pid="9" name="MSIP_Label_0b512571-f9cc-4a9e-9d19-99c76f61bda4_ActionId">
    <vt:lpwstr>01a13d33-a800-4960-9741-780d9d460a62</vt:lpwstr>
  </property>
  <property fmtid="{D5CDD505-2E9C-101B-9397-08002B2CF9AE}" pid="10" name="MSIP_Label_0b512571-f9cc-4a9e-9d19-99c76f61bda4_ContentBits">
    <vt:lpwstr>1</vt:lpwstr>
  </property>
  <property fmtid="{D5CDD505-2E9C-101B-9397-08002B2CF9AE}" pid="11" name="MSIP_Label_0b512571-f9cc-4a9e-9d19-99c76f61bda4_Tag">
    <vt:lpwstr>10, 0, 1, 1</vt:lpwstr>
  </property>
</Properties>
</file>