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nationalgridplc.sharepoint.com/sites/GRP-INT-UK-NOAPathfinderProjects/Shared Documents/Voltage/05 - Voltage 2026 Tender/03 Build Tender/04 Build ITT/2 Tender Information/"/>
    </mc:Choice>
  </mc:AlternateContent>
  <xr:revisionPtr revIDLastSave="1186" documentId="8_{9C83B719-C87D-4114-8968-611F802E3858}" xr6:coauthVersionLast="47" xr6:coauthVersionMax="47" xr10:uidLastSave="{6A19FBFF-5E0E-438E-913E-E3B077C60340}"/>
  <workbookProtection workbookAlgorithmName="SHA-512" workbookHashValue="XEwZ3i0Ew5vs8Q41Op3HT34wPPICStvy1vehcQl4PpzuTSWaoD+Juk8IKqONGu/t1iLliAynza/jgyCbBMJu1Q==" workbookSaltValue="v/Iq9pGwBP4Plsb4m0dULQ==" workbookSpinCount="100000" lockStructure="1"/>
  <bookViews>
    <workbookView xWindow="-110" yWindow="-110" windowWidth="19420" windowHeight="10420" xr2:uid="{8766E100-B796-4F82-BA86-57EC8FC26E3D}"/>
  </bookViews>
  <sheets>
    <sheet name="Notes" sheetId="5" r:id="rId1"/>
    <sheet name="Availability Payment" sheetId="1" r:id="rId2"/>
    <sheet name="Availability Reconciliation" sheetId="7" r:id="rId3"/>
    <sheet name="IFRm" sheetId="12" r:id="rId4"/>
    <sheet name="ProcInspection" sheetId="1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2" l="1"/>
  <c r="E15" i="12" s="1"/>
  <c r="F13" i="12"/>
  <c r="F15" i="12" s="1"/>
  <c r="G13" i="12"/>
  <c r="G15" i="12" s="1"/>
  <c r="H13" i="12"/>
  <c r="H15" i="12" s="1"/>
  <c r="I13" i="12"/>
  <c r="I15" i="12" s="1"/>
  <c r="J13" i="12"/>
  <c r="J15" i="12" s="1"/>
  <c r="K13" i="12"/>
  <c r="K15" i="12" s="1"/>
  <c r="L13" i="12"/>
  <c r="L15" i="12" s="1"/>
  <c r="M13" i="12"/>
  <c r="M15" i="12" s="1"/>
  <c r="N13" i="12"/>
  <c r="N15" i="12" s="1"/>
  <c r="O13" i="12"/>
  <c r="O15" i="12" s="1"/>
  <c r="D13" i="12"/>
  <c r="D15" i="12" s="1"/>
  <c r="O9" i="12"/>
  <c r="N9" i="12"/>
  <c r="M9" i="12"/>
  <c r="L9" i="12"/>
  <c r="K9" i="12"/>
  <c r="J9" i="12"/>
  <c r="I9" i="12"/>
  <c r="H9" i="12"/>
  <c r="G9" i="12"/>
  <c r="F9" i="12"/>
  <c r="E9" i="12"/>
  <c r="D9" i="12"/>
  <c r="K14" i="1"/>
  <c r="K13" i="1"/>
  <c r="H9" i="1"/>
  <c r="K9" i="1" s="1"/>
  <c r="H19" i="1"/>
  <c r="I19" i="1"/>
  <c r="H20" i="1"/>
  <c r="K20" i="1" s="1"/>
  <c r="I20" i="1"/>
  <c r="H21" i="1"/>
  <c r="K21" i="1" s="1"/>
  <c r="I21" i="1"/>
  <c r="H22" i="1"/>
  <c r="K22" i="1" s="1"/>
  <c r="I22" i="1"/>
  <c r="H23" i="1"/>
  <c r="K23" i="1" s="1"/>
  <c r="I23" i="1"/>
  <c r="L23" i="1" s="1"/>
  <c r="H24" i="1"/>
  <c r="K24" i="1" s="1"/>
  <c r="I24" i="1"/>
  <c r="H25" i="1"/>
  <c r="K25" i="1" s="1"/>
  <c r="I25" i="1"/>
  <c r="H26" i="1"/>
  <c r="K26" i="1" s="1"/>
  <c r="I26" i="1"/>
  <c r="H27" i="1"/>
  <c r="I27" i="1"/>
  <c r="K27" i="1"/>
  <c r="H28" i="1"/>
  <c r="K28" i="1" s="1"/>
  <c r="I28" i="1"/>
  <c r="L28" i="1"/>
  <c r="L19" i="1" l="1"/>
  <c r="N23" i="1"/>
  <c r="P23" i="1" s="1"/>
  <c r="L27" i="1"/>
  <c r="N27" i="1" s="1"/>
  <c r="P27" i="1" s="1"/>
  <c r="L20" i="1"/>
  <c r="N20" i="1" s="1"/>
  <c r="P20" i="1" s="1"/>
  <c r="K19" i="1"/>
  <c r="N28" i="1"/>
  <c r="P28" i="1" s="1"/>
  <c r="L24" i="1"/>
  <c r="N24" i="1" s="1"/>
  <c r="P24" i="1" s="1"/>
  <c r="L25" i="1"/>
  <c r="N25" i="1" s="1"/>
  <c r="P25" i="1" s="1"/>
  <c r="L21" i="1"/>
  <c r="N21" i="1" s="1"/>
  <c r="P21" i="1" s="1"/>
  <c r="L26" i="1"/>
  <c r="N26" i="1" s="1"/>
  <c r="P26" i="1" s="1"/>
  <c r="L22" i="1"/>
  <c r="N22" i="1" s="1"/>
  <c r="P22" i="1" s="1"/>
  <c r="D9" i="7"/>
  <c r="D10" i="7"/>
  <c r="D11" i="7"/>
  <c r="D12" i="7"/>
  <c r="D13" i="7"/>
  <c r="F13" i="7" s="1"/>
  <c r="D14" i="7"/>
  <c r="F14" i="7" s="1"/>
  <c r="D15" i="7"/>
  <c r="F15" i="7" s="1"/>
  <c r="D16" i="7"/>
  <c r="F16" i="7" s="1"/>
  <c r="D17" i="7"/>
  <c r="D18" i="7"/>
  <c r="D19" i="7"/>
  <c r="D20" i="7"/>
  <c r="D21" i="7"/>
  <c r="F21" i="7" s="1"/>
  <c r="D22" i="7"/>
  <c r="F22" i="7" s="1"/>
  <c r="D23" i="7"/>
  <c r="F23" i="7" s="1"/>
  <c r="D24" i="7"/>
  <c r="F24" i="7" s="1"/>
  <c r="D25" i="7"/>
  <c r="D26" i="7"/>
  <c r="D27" i="7"/>
  <c r="D8" i="7"/>
  <c r="F8" i="7" s="1"/>
  <c r="F9" i="7"/>
  <c r="F10" i="7"/>
  <c r="F11" i="7"/>
  <c r="F12" i="7"/>
  <c r="F17" i="7"/>
  <c r="F18" i="7"/>
  <c r="F19" i="7"/>
  <c r="F20" i="7"/>
  <c r="F25" i="7"/>
  <c r="F26" i="7"/>
  <c r="F27" i="7"/>
  <c r="H10" i="1"/>
  <c r="H11" i="1"/>
  <c r="H12" i="1"/>
  <c r="H13" i="1"/>
  <c r="H14" i="1"/>
  <c r="H15" i="1"/>
  <c r="H16" i="1"/>
  <c r="H17" i="1"/>
  <c r="H18" i="1"/>
  <c r="I10" i="1"/>
  <c r="I11" i="1"/>
  <c r="I12" i="1"/>
  <c r="I13" i="1"/>
  <c r="I14" i="1"/>
  <c r="I15" i="1"/>
  <c r="I16" i="1"/>
  <c r="I17" i="1"/>
  <c r="I18" i="1"/>
  <c r="N19" i="1" l="1"/>
  <c r="P19" i="1" s="1"/>
  <c r="K10" i="1"/>
  <c r="K11" i="1"/>
  <c r="K12" i="1"/>
  <c r="K15" i="1"/>
  <c r="K16" i="1"/>
  <c r="K17" i="1"/>
  <c r="K18" i="1"/>
  <c r="I9" i="1"/>
  <c r="L13" i="1"/>
  <c r="N13" i="1" l="1"/>
  <c r="P13" i="1" s="1"/>
  <c r="L17" i="1"/>
  <c r="L16" i="1"/>
  <c r="L12" i="1"/>
  <c r="L15" i="1"/>
  <c r="N15" i="1" s="1"/>
  <c r="P15" i="1" s="1"/>
  <c r="L11" i="1"/>
  <c r="L18" i="1"/>
  <c r="L14" i="1"/>
  <c r="L10" i="1"/>
  <c r="L9" i="1"/>
  <c r="N17" i="1" l="1"/>
  <c r="P17" i="1" s="1"/>
  <c r="N18" i="1"/>
  <c r="P18" i="1" s="1"/>
  <c r="N11" i="1"/>
  <c r="P11" i="1" s="1"/>
  <c r="N9" i="1"/>
  <c r="P9" i="1" s="1"/>
  <c r="N10" i="1"/>
  <c r="P10" i="1" s="1"/>
  <c r="N12" i="1"/>
  <c r="P12" i="1" s="1"/>
  <c r="N14" i="1"/>
  <c r="P14" i="1" s="1"/>
  <c r="N16" i="1"/>
  <c r="P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Millar, Alexandra</author>
  </authors>
  <commentList>
    <comment ref="H8" authorId="0" shapeId="0" xr:uid="{87C3946A-B1D5-44B2-A44A-7789A5163A3C}">
      <text>
        <r>
          <rPr>
            <b/>
            <sz val="9"/>
            <color indexed="81"/>
            <rFont val="Tahoma"/>
            <family val="2"/>
          </rPr>
          <t>Note: Capped to 1, so no extra payment for declaring capability above what is contracted.</t>
        </r>
        <r>
          <rPr>
            <sz val="9"/>
            <color indexed="81"/>
            <rFont val="Tahoma"/>
            <family val="2"/>
          </rPr>
          <t xml:space="preserve">
</t>
        </r>
      </text>
    </comment>
    <comment ref="I8" authorId="0" shapeId="0" xr:uid="{090F9BC3-09AF-41A3-9E2B-8958B17BE4EE}">
      <text>
        <r>
          <rPr>
            <b/>
            <sz val="9"/>
            <color indexed="81"/>
            <rFont val="Tahoma"/>
            <family val="2"/>
          </rPr>
          <t>Note: Capped to 1, so no extra payment for declaring capability above what is contracted.</t>
        </r>
        <r>
          <rPr>
            <sz val="9"/>
            <color indexed="81"/>
            <rFont val="Tahoma"/>
            <family val="2"/>
          </rPr>
          <t xml:space="preserve">
</t>
        </r>
      </text>
    </comment>
  </commentList>
</comments>
</file>

<file path=xl/sharedStrings.xml><?xml version="1.0" encoding="utf-8"?>
<sst xmlns="http://schemas.openxmlformats.org/spreadsheetml/2006/main" count="123" uniqueCount="106">
  <si>
    <t>1. Introduction</t>
  </si>
  <si>
    <t>This spreadsheet has been created to provide an illustration of how availability payments and the annual availability reconcilliation will be calculated for the Voltage 2026 contract.</t>
  </si>
  <si>
    <t>2. User guide</t>
  </si>
  <si>
    <t>All other cells contain formula that can be viewed to understand the payment calculation.</t>
  </si>
  <si>
    <t>Please refer to the draft contract terms for the definitions of each element of the formulae.</t>
  </si>
  <si>
    <t>While the contracted and declared absorption capability are shown as negative values, for the purposes of the calculation these are treated as positive values.</t>
  </si>
  <si>
    <t>3. Calculation methodology - Availability Payment</t>
  </si>
  <si>
    <t>Availability payment is calculated based on:</t>
  </si>
  <si>
    <t>ii) whether the asset declares it is available in each settlement period. This is the term 'Amj'</t>
  </si>
  <si>
    <t>v) the proportion of the declared absoprtion (import) capability will have an impact on what is paid for the injection (export) capability. This is due to the primary need for the service being MVAr absorption. This is shown in 'RPe * RPa'.</t>
  </si>
  <si>
    <t xml:space="preserve">4. Calculation methodology - Annual Reconciliation </t>
  </si>
  <si>
    <t>Annual Availability Reconcilliation</t>
  </si>
  <si>
    <t>Any reconciliation payment due from tenderers to the ESO is based on:</t>
  </si>
  <si>
    <t>i) the Target Availability % which is set at 90% for all units. This is shown as 'TAy'.</t>
  </si>
  <si>
    <t>ii) the Actual Availability % of the unit which is the sum of all settlement periods the unit was available in a contract year (Apr-Mar). This is shown as 'AAy'</t>
  </si>
  <si>
    <t>iii) the total amount of availability payment made for that contract year. This is shown as '∑APy'.</t>
  </si>
  <si>
    <t>Term</t>
  </si>
  <si>
    <t>Unit</t>
  </si>
  <si>
    <t>Reference</t>
  </si>
  <si>
    <t>Values</t>
  </si>
  <si>
    <t>Availability Fee</t>
  </si>
  <si>
    <t>£/SP</t>
  </si>
  <si>
    <t>AFi</t>
  </si>
  <si>
    <t>Contracted Absorption (Import) Capability</t>
  </si>
  <si>
    <t>Mvar</t>
  </si>
  <si>
    <t>a</t>
  </si>
  <si>
    <t>MVAr</t>
  </si>
  <si>
    <t>e</t>
  </si>
  <si>
    <t>Formula 1: APm (actual payment) = (Afi * (a/(a+e)) * AMj * RPa) + (AFi * (e/(a+e)) * AMj * (RPe*RPa))</t>
  </si>
  <si>
    <t xml:space="preserve">Example scenario </t>
  </si>
  <si>
    <t>SP</t>
  </si>
  <si>
    <t>Availability Flag (AMj)</t>
  </si>
  <si>
    <t xml:space="preserve">Declared Absorption (Import) Capability </t>
  </si>
  <si>
    <t xml:space="preserve">Declared Injection (Export) Capability </t>
  </si>
  <si>
    <t>RPa</t>
  </si>
  <si>
    <t>RPe</t>
  </si>
  <si>
    <t>Absorption Payment (£)</t>
  </si>
  <si>
    <t>Injection Payment (£)</t>
  </si>
  <si>
    <t>Availability Payment (APm)</t>
  </si>
  <si>
    <t>Effective £/SP</t>
  </si>
  <si>
    <t>Declare full contracted capability</t>
  </si>
  <si>
    <t>Reduced absorption</t>
  </si>
  <si>
    <t>Reduced injection</t>
  </si>
  <si>
    <t>Reduced absorption &amp; injection</t>
  </si>
  <si>
    <t>Increased absorption</t>
  </si>
  <si>
    <t xml:space="preserve">Increased injection </t>
  </si>
  <si>
    <t>Increased absorption &amp; injection</t>
  </si>
  <si>
    <t xml:space="preserve">Declared 0 for both absorption and injection </t>
  </si>
  <si>
    <t xml:space="preserve">Declared 0 for absorption only </t>
  </si>
  <si>
    <t>Annual Availability payment</t>
  </si>
  <si>
    <t>£</t>
  </si>
  <si>
    <t>∑Apy</t>
  </si>
  <si>
    <t>Target Availability</t>
  </si>
  <si>
    <t>%</t>
  </si>
  <si>
    <r>
      <t>TA</t>
    </r>
    <r>
      <rPr>
        <vertAlign val="subscript"/>
        <sz val="11"/>
        <color theme="1"/>
        <rFont val="Arial"/>
        <family val="2"/>
      </rPr>
      <t>y</t>
    </r>
  </si>
  <si>
    <t>RPy = 0 if AAy ≥ Tay, otherwise RPy = Max {∑APy * (TAy – AAy), 0}</t>
  </si>
  <si>
    <t>Actual Availability (AAy)</t>
  </si>
  <si>
    <t>Reconciliation Payment (RPy)</t>
  </si>
  <si>
    <t>Net Availability Payment (∑Apy - RPy)</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</si>
  <si>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</si>
  <si>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</si>
  <si>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</si>
  <si>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</si>
  <si>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</si>
  <si>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</si>
  <si>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</si>
  <si>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</si>
  <si>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</si>
  <si>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</si>
  <si>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</si>
  <si>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</si>
  <si>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</si>
  <si>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</si>
  <si>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Notes</t>
  </si>
  <si>
    <t>No</t>
  </si>
  <si>
    <t>Yes</t>
  </si>
  <si>
    <t>Availability Reconciliation</t>
  </si>
  <si>
    <r>
      <t xml:space="preserve">Contracted Injection (Export) Capability
</t>
    </r>
    <r>
      <rPr>
        <i/>
        <sz val="11"/>
        <color theme="1"/>
        <rFont val="Calibri"/>
        <family val="2"/>
        <scheme val="minor"/>
      </rPr>
      <t>If the service is delivered by an asset with no export capability e.g. a reactor, this value should be set to 0.</t>
    </r>
  </si>
  <si>
    <t xml:space="preserve">Version Control </t>
  </si>
  <si>
    <t>V1 - published at EOI stage, 6 October 2023</t>
  </si>
  <si>
    <t>Availability Payment</t>
  </si>
  <si>
    <t>For ease of use, this document calculates the availability payment across a small number of settlement periods. Please feel free to expand this to forecast payments over a month, year or the contract term</t>
  </si>
  <si>
    <t>i) the availability fee is in £/SP, and is subject to indexation. Please refer to the contract terms on how indexation will be applied. This is the term 'Afi'.</t>
  </si>
  <si>
    <t>iii) the proportion of the contracted absorption (import) and injection (export) capability as a proportion of the full reactive power range. This is shown as 'a/(a+e)' and 'e/(a+e)' respectively.</t>
  </si>
  <si>
    <t xml:space="preserve">iv) the proportion of the declared absorption (import) and injection (export) capability as a proportion of the respective contracted absoprtion and injection capability. This is shown as 'Rpa' and 'Rpe' respectively. </t>
  </si>
  <si>
    <r>
      <t xml:space="preserve">Any coloured cells on the following tabs can be amended by bidders to create different scenarios.
</t>
    </r>
    <r>
      <rPr>
        <b/>
        <sz val="11"/>
        <color theme="1"/>
        <rFont val="Calibri"/>
        <family val="2"/>
        <scheme val="minor"/>
      </rPr>
      <t>NOTE: The values currently entered are purely illustrative and should not be taken as a guide on what to submit in the tender.</t>
    </r>
  </si>
  <si>
    <t>In the case of any discrepancy to the formulae in the terms and conditions, please notify us as soon as possible and note that the formulae in the terms and conditions shall apply during the contract term.</t>
  </si>
  <si>
    <t>Constants</t>
  </si>
  <si>
    <t>Note</t>
  </si>
  <si>
    <t>Value</t>
  </si>
  <si>
    <t>Fixed value for all</t>
  </si>
  <si>
    <t>Month</t>
  </si>
  <si>
    <t>Days</t>
  </si>
  <si>
    <t>Description</t>
  </si>
  <si>
    <t>FSPm</t>
  </si>
  <si>
    <t>IFRm charge</t>
  </si>
  <si>
    <t>Realised Instruction Failure Rebate charge</t>
  </si>
  <si>
    <t>`</t>
  </si>
  <si>
    <t>Settlement periods where Facility is Unavailable under Clause 4.3.3</t>
  </si>
  <si>
    <t xml:space="preserve">The contracted Availability Fee </t>
  </si>
  <si>
    <t>Required Availability %</t>
  </si>
  <si>
    <t xml:space="preserve">Contracted Absorption (import) Capability </t>
  </si>
  <si>
    <t xml:space="preserve">Mvar </t>
  </si>
  <si>
    <t xml:space="preserve">Contracted Injection (export) Capability </t>
  </si>
  <si>
    <t>IFRm</t>
  </si>
  <si>
    <r>
      <t>V2 - published at ITT stage,</t>
    </r>
    <r>
      <rPr>
        <sz val="11"/>
        <rFont val="Calibri"/>
        <family val="2"/>
        <scheme val="minor"/>
      </rPr>
      <t xml:space="preserve"> 19</t>
    </r>
    <r>
      <rPr>
        <sz val="11"/>
        <color theme="1"/>
        <rFont val="Calibri"/>
        <family val="2"/>
        <scheme val="minor"/>
      </rPr>
      <t xml:space="preserve"> December 2023, updated to reflect the finalised availability payment formula following consultation feedback, and include an additional tab to demonstrate the Instruction Failure Rebate, which is an additional clause introduced between EOI and ITT.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</si>
</sst>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43" formatCode="_-* #,##0.00_-;\-* #,##0.0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bscript"/>
      <sz val="11"/>
      <color theme="1"/>
      <name val="Arial"/>
      <family val="2"/>
    </font>
    <font>
      <b/>
      <i/>
      <sz val="11"/>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
      <sz val="9"/>
      <color indexed="81"/>
      <name val="Tahoma"/>
      <family val="2"/>
    </font>
    <font>
      <b/>
      <sz val="9"/>
      <color indexed="81"/>
      <name val="Tahoma"/>
      <family val="2"/>
    </font>
    <font>
      <b/>
      <sz val="10"/>
      <color theme="1"/>
      <name val="Calibri"/>
      <family val="2"/>
      <scheme val="minor"/>
    </font>
    <font>
      <sz val="10"/>
      <color theme="1"/>
      <name val="Calibri"/>
      <family val="2"/>
      <scheme val="minor"/>
    </font>
    <font>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76A12D"/>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cellStyleXfs>
  <cellXfs count="38">
    <xf numFmtId="0" fontId="0" fillId="0" borderId="0" xfId="0"/>
    <xf numFmtId="9" fontId="0" fillId="0" borderId="0" xfId="1" applyFont="1"/>
    <xf numFmtId="0" fontId="2" fillId="0" borderId="0" xfId="0" applyFont="1" applyAlignment="1">
      <alignment wrapText="1"/>
    </xf>
    <xf numFmtId="0" fontId="0" fillId="0" borderId="0" xfId="0" applyAlignment="1">
      <alignment wrapText="1"/>
    </xf>
    <xf numFmtId="0" fontId="0" fillId="0" borderId="0" xfId="0" applyAlignment="1">
      <alignment horizontal="left" wrapText="1"/>
    </xf>
    <xf numFmtId="0" fontId="3" fillId="0" borderId="0" xfId="0" applyFont="1" applyAlignment="1">
      <alignment wrapText="1"/>
    </xf>
    <xf numFmtId="0" fontId="2" fillId="0" borderId="0" xfId="0" applyFont="1"/>
    <xf numFmtId="43" fontId="0" fillId="0" borderId="0" xfId="2" applyFont="1"/>
    <xf numFmtId="43" fontId="0" fillId="0" borderId="0" xfId="0" applyNumberFormat="1"/>
    <xf numFmtId="0" fontId="5" fillId="0" borderId="0" xfId="0" applyFont="1"/>
    <xf numFmtId="0" fontId="0" fillId="2" borderId="0" xfId="0" applyFill="1" applyProtection="1">
      <protection locked="0"/>
    </xf>
    <xf numFmtId="9" fontId="0" fillId="2" borderId="0" xfId="1" applyFont="1" applyFill="1" applyProtection="1">
      <protection locked="0"/>
    </xf>
    <xf numFmtId="3" fontId="0" fillId="2" borderId="0" xfId="0" applyNumberFormat="1" applyFill="1" applyProtection="1">
      <protection locked="0"/>
    </xf>
    <xf numFmtId="0" fontId="6" fillId="0" borderId="0" xfId="3"/>
    <xf numFmtId="0" fontId="7" fillId="0" borderId="0" xfId="0" applyFont="1"/>
    <xf numFmtId="22" fontId="0" fillId="0" borderId="0" xfId="0" applyNumberFormat="1"/>
    <xf numFmtId="0" fontId="8" fillId="3" borderId="0" xfId="0" applyFont="1" applyFill="1"/>
    <xf numFmtId="0" fontId="2" fillId="0" borderId="1" xfId="0" applyFont="1" applyBorder="1"/>
    <xf numFmtId="0" fontId="0" fillId="0" borderId="1" xfId="0" applyBorder="1"/>
    <xf numFmtId="0" fontId="13" fillId="0" borderId="0" xfId="0" applyFont="1"/>
    <xf numFmtId="43" fontId="13" fillId="0" borderId="0" xfId="2" applyFont="1" applyProtection="1"/>
    <xf numFmtId="1" fontId="13" fillId="2" borderId="4" xfId="0" applyNumberFormat="1" applyFont="1" applyFill="1" applyBorder="1" applyProtection="1">
      <protection locked="0"/>
    </xf>
    <xf numFmtId="44" fontId="13" fillId="2" borderId="4" xfId="4" applyFont="1" applyFill="1" applyBorder="1" applyProtection="1">
      <protection locked="0"/>
    </xf>
    <xf numFmtId="0" fontId="12" fillId="0" borderId="2" xfId="0" applyFont="1" applyBorder="1" applyProtection="1"/>
    <xf numFmtId="0" fontId="12" fillId="0" borderId="3" xfId="0" applyFont="1" applyBorder="1" applyProtection="1"/>
    <xf numFmtId="0" fontId="13" fillId="0" borderId="0" xfId="0" applyFont="1" applyProtection="1"/>
    <xf numFmtId="0" fontId="13" fillId="0" borderId="4" xfId="0" applyFont="1" applyBorder="1" applyProtection="1"/>
    <xf numFmtId="9" fontId="13" fillId="0" borderId="4" xfId="0" applyNumberFormat="1" applyFont="1" applyBorder="1" applyProtection="1"/>
    <xf numFmtId="1" fontId="13" fillId="0" borderId="0" xfId="0" applyNumberFormat="1" applyFont="1" applyProtection="1"/>
    <xf numFmtId="0" fontId="12" fillId="4" borderId="5" xfId="0" applyFont="1" applyFill="1" applyBorder="1" applyProtection="1"/>
    <xf numFmtId="0" fontId="13" fillId="4" borderId="6" xfId="0" applyFont="1" applyFill="1" applyBorder="1" applyProtection="1"/>
    <xf numFmtId="0" fontId="0" fillId="0" borderId="0" xfId="0" applyProtection="1"/>
    <xf numFmtId="0" fontId="0" fillId="0" borderId="7" xfId="0" applyBorder="1" applyProtection="1"/>
    <xf numFmtId="0" fontId="0" fillId="0" borderId="7" xfId="0" applyBorder="1" applyAlignment="1" applyProtection="1">
      <alignment wrapText="1"/>
    </xf>
    <xf numFmtId="44" fontId="0" fillId="0" borderId="7" xfId="0" applyNumberFormat="1" applyBorder="1" applyProtection="1"/>
    <xf numFmtId="0" fontId="0" fillId="0" borderId="1" xfId="0" applyBorder="1" applyAlignment="1">
      <alignment wrapText="1"/>
    </xf>
    <xf numFmtId="0" fontId="9" fillId="5" borderId="0" xfId="0" applyFont="1" applyFill="1"/>
    <xf numFmtId="0" fontId="0" fillId="0" borderId="0" xfId="0" applyAlignment="1">
      <alignment horizontal="center"/>
    </xf>
  </cellXfs>
  <cellStyles count="5">
    <cellStyle name="Comma" xfId="2" builtinId="3"/>
    <cellStyle name="Currency" xfId="4" builtinId="4"/>
    <cellStyle name="Hyperlink" xfId="3" builtinId="8"/>
    <cellStyle name="Normal" xfId="0" builtinId="0"/>
    <cellStyle name="Percent" xfId="1" builtinId="5"/>
  </cellStyles>
  <dxfs count="0"/>
  <tableStyles count="1" defaultTableStyle="TableStyleMedium2" defaultPivotStyle="PivotStyleLight16">
    <tableStyle name="Invisible" pivot="0" table="0" count="0" xr9:uid="{6F9B7F80-1E9F-47DD-8935-D8AEACE4F6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95250</xdr:rowOff>
    </xdr:from>
    <xdr:to>
      <xdr:col>4</xdr:col>
      <xdr:colOff>368556</xdr:colOff>
      <xdr:row>2</xdr:row>
      <xdr:rowOff>292101</xdr:rowOff>
    </xdr:to>
    <xdr:pic>
      <xdr:nvPicPr>
        <xdr:cNvPr id="3" name="Picture 2">
          <a:extLst>
            <a:ext uri="{FF2B5EF4-FFF2-40B4-BE49-F238E27FC236}">
              <a16:creationId xmlns:a16="http://schemas.microsoft.com/office/drawing/2014/main" id="{0CC608DF-1489-9F81-AE24-F63B5321F3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29900" y="276225"/>
          <a:ext cx="981331" cy="3810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61851-4CB1-41CA-AD7F-37F0D26B6FF9}">
  <dimension ref="A1:E35"/>
  <sheetViews>
    <sheetView showGridLines="0" tabSelected="1" zoomScaleNormal="100" workbookViewId="0">
      <selection activeCell="A26" sqref="A26"/>
    </sheetView>
  </sheetViews>
  <sheetFormatPr defaultColWidth="0" defaultRowHeight="14.5" zeroHeight="1" x14ac:dyDescent="0.35"/>
  <cols>
    <col min="1" max="1" width="134.7265625" customWidth="1"/>
    <col min="2" max="5" width="8.7265625" customWidth="1"/>
    <col min="6" max="16384" width="8.7265625" hidden="1"/>
  </cols>
  <sheetData>
    <row r="1" spans="1:1" x14ac:dyDescent="0.35"/>
    <row r="2" spans="1:1" x14ac:dyDescent="0.35">
      <c r="A2" s="2" t="s">
        <v>0</v>
      </c>
    </row>
    <row r="3" spans="1:1" ht="31" customHeight="1" x14ac:dyDescent="0.35">
      <c r="A3" s="3" t="s">
        <v>1</v>
      </c>
    </row>
    <row r="4" spans="1:1" ht="35.15" customHeight="1" x14ac:dyDescent="0.35">
      <c r="A4" s="3" t="s">
        <v>81</v>
      </c>
    </row>
    <row r="5" spans="1:1" ht="35.15" customHeight="1" x14ac:dyDescent="0.35">
      <c r="A5" s="3" t="s">
        <v>86</v>
      </c>
    </row>
    <row r="6" spans="1:1" x14ac:dyDescent="0.35">
      <c r="A6" s="3"/>
    </row>
    <row r="7" spans="1:1" x14ac:dyDescent="0.35">
      <c r="A7" s="2" t="s">
        <v>2</v>
      </c>
    </row>
    <row r="8" spans="1:1" ht="29" x14ac:dyDescent="0.35">
      <c r="A8" s="3" t="s">
        <v>85</v>
      </c>
    </row>
    <row r="9" spans="1:1" x14ac:dyDescent="0.35">
      <c r="A9" s="3" t="s">
        <v>3</v>
      </c>
    </row>
    <row r="10" spans="1:1" x14ac:dyDescent="0.35">
      <c r="A10" s="3" t="s">
        <v>4</v>
      </c>
    </row>
    <row r="11" spans="1:1" x14ac:dyDescent="0.35">
      <c r="A11" s="3" t="s">
        <v>5</v>
      </c>
    </row>
    <row r="12" spans="1:1" x14ac:dyDescent="0.35">
      <c r="A12" s="3"/>
    </row>
    <row r="13" spans="1:1" x14ac:dyDescent="0.35">
      <c r="A13" s="2" t="s">
        <v>6</v>
      </c>
    </row>
    <row r="14" spans="1:1" ht="14.5" customHeight="1" x14ac:dyDescent="0.35">
      <c r="A14" s="5"/>
    </row>
    <row r="15" spans="1:1" x14ac:dyDescent="0.35">
      <c r="A15" s="3" t="s">
        <v>7</v>
      </c>
    </row>
    <row r="16" spans="1:1" x14ac:dyDescent="0.35">
      <c r="A16" s="3" t="s">
        <v>82</v>
      </c>
    </row>
    <row r="17" spans="1:1" ht="17.149999999999999" customHeight="1" x14ac:dyDescent="0.35">
      <c r="A17" s="3" t="s">
        <v>8</v>
      </c>
    </row>
    <row r="18" spans="1:1" ht="35.5" customHeight="1" x14ac:dyDescent="0.35">
      <c r="A18" s="3" t="s">
        <v>83</v>
      </c>
    </row>
    <row r="19" spans="1:1" ht="40" customHeight="1" x14ac:dyDescent="0.35">
      <c r="A19" s="3" t="s">
        <v>84</v>
      </c>
    </row>
    <row r="20" spans="1:1" ht="37.15" customHeight="1" x14ac:dyDescent="0.35">
      <c r="A20" s="3" t="s">
        <v>9</v>
      </c>
    </row>
    <row r="21" spans="1:1" x14ac:dyDescent="0.35">
      <c r="A21" s="3"/>
    </row>
    <row r="22" spans="1:1" x14ac:dyDescent="0.35">
      <c r="A22" s="2" t="s">
        <v>10</v>
      </c>
    </row>
    <row r="23" spans="1:1" x14ac:dyDescent="0.35">
      <c r="A23" s="5" t="s">
        <v>11</v>
      </c>
    </row>
    <row r="24" spans="1:1" x14ac:dyDescent="0.35">
      <c r="A24" s="3"/>
    </row>
    <row r="25" spans="1:1" x14ac:dyDescent="0.35">
      <c r="A25" s="4" t="s">
        <v>12</v>
      </c>
    </row>
    <row r="26" spans="1:1" x14ac:dyDescent="0.35">
      <c r="A26" s="4" t="s">
        <v>13</v>
      </c>
    </row>
    <row r="27" spans="1:1" x14ac:dyDescent="0.35">
      <c r="A27" s="4" t="s">
        <v>14</v>
      </c>
    </row>
    <row r="28" spans="1:1" x14ac:dyDescent="0.35">
      <c r="A28" s="3" t="s">
        <v>15</v>
      </c>
    </row>
    <row r="29" spans="1:1" x14ac:dyDescent="0.35"/>
    <row r="30" spans="1:1" x14ac:dyDescent="0.35"/>
    <row r="31" spans="1:1" x14ac:dyDescent="0.35">
      <c r="A31" s="17" t="s">
        <v>78</v>
      </c>
    </row>
    <row r="32" spans="1:1" x14ac:dyDescent="0.35">
      <c r="A32" s="18" t="s">
        <v>79</v>
      </c>
    </row>
    <row r="33" spans="1:1" ht="29" x14ac:dyDescent="0.35">
      <c r="A33" s="35" t="s">
        <v>105</v>
      </c>
    </row>
    <row r="34" spans="1:1" x14ac:dyDescent="0.35"/>
    <row r="35" spans="1:1" x14ac:dyDescent="0.35"/>
  </sheetData>
  <sheetProtection algorithmName="SHA-512" hashValue="BigaSs1oK+oE40acuQKApNnjBQBB5XcwPYgx4rpci6f7Aa1+WOsFPWZGfTAv0KyausNj0bEQbcVPfOFXBXJJhA==" saltValue="M+OuP9lQWW+153B8gQC0j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92F9-FBB7-4B79-AFA7-AB6D3FFCB4B2}">
  <dimension ref="A1:S50"/>
  <sheetViews>
    <sheetView zoomScaleNormal="100" workbookViewId="0">
      <pane xSplit="2" ySplit="4" topLeftCell="C5" activePane="bottomRight" state="frozen"/>
      <selection pane="topRight" activeCell="B1" sqref="B1"/>
      <selection pane="bottomLeft" activeCell="A5" sqref="A5"/>
      <selection pane="bottomRight" activeCell="H8" sqref="H8"/>
    </sheetView>
  </sheetViews>
  <sheetFormatPr defaultColWidth="0" defaultRowHeight="14.5" zeroHeight="1" x14ac:dyDescent="0.35"/>
  <cols>
    <col min="1" max="1" width="8.7265625" customWidth="1"/>
    <col min="2" max="2" width="37.453125" bestFit="1" customWidth="1"/>
    <col min="3" max="3" width="6" bestFit="1" customWidth="1"/>
    <col min="4" max="4" width="18.81640625" customWidth="1"/>
    <col min="5" max="5" width="35" bestFit="1" customWidth="1"/>
    <col min="6" max="6" width="32.54296875" bestFit="1" customWidth="1"/>
    <col min="7" max="7" width="3.54296875" customWidth="1"/>
    <col min="8" max="9" width="5.81640625" bestFit="1" customWidth="1"/>
    <col min="10" max="10" width="3.54296875" customWidth="1"/>
    <col min="11" max="11" width="23" style="7" customWidth="1"/>
    <col min="12" max="12" width="20.81640625" style="7" customWidth="1"/>
    <col min="13" max="13" width="3.26953125" style="7" customWidth="1"/>
    <col min="14" max="14" width="25.81640625" style="7" bestFit="1" customWidth="1"/>
    <col min="15" max="15" width="3.54296875" customWidth="1"/>
    <col min="16" max="16" width="13.453125" bestFit="1" customWidth="1"/>
    <col min="17" max="19" width="8.7265625" customWidth="1"/>
    <col min="20" max="16384" width="8.7265625" hidden="1"/>
  </cols>
  <sheetData>
    <row r="1" spans="2:16" x14ac:dyDescent="0.35">
      <c r="B1" s="6" t="s">
        <v>16</v>
      </c>
      <c r="C1" s="6" t="s">
        <v>17</v>
      </c>
      <c r="D1" s="6" t="s">
        <v>18</v>
      </c>
      <c r="E1" s="6" t="s">
        <v>19</v>
      </c>
    </row>
    <row r="2" spans="2:16" x14ac:dyDescent="0.35">
      <c r="B2" t="s">
        <v>20</v>
      </c>
      <c r="C2" t="s">
        <v>21</v>
      </c>
      <c r="D2" t="s">
        <v>22</v>
      </c>
      <c r="E2" s="10">
        <v>50</v>
      </c>
    </row>
    <row r="3" spans="2:16" x14ac:dyDescent="0.35">
      <c r="B3" t="s">
        <v>23</v>
      </c>
      <c r="C3" t="s">
        <v>24</v>
      </c>
      <c r="D3" t="s">
        <v>25</v>
      </c>
      <c r="E3" s="10">
        <v>-100</v>
      </c>
    </row>
    <row r="4" spans="2:16" ht="72.5" x14ac:dyDescent="0.35">
      <c r="B4" s="3" t="s">
        <v>77</v>
      </c>
      <c r="C4" t="s">
        <v>26</v>
      </c>
      <c r="D4" t="s">
        <v>27</v>
      </c>
      <c r="E4" s="10">
        <v>100</v>
      </c>
    </row>
    <row r="5" spans="2:16" x14ac:dyDescent="0.35"/>
    <row r="6" spans="2:16" x14ac:dyDescent="0.35">
      <c r="C6" s="37" t="s">
        <v>28</v>
      </c>
      <c r="D6" s="37"/>
      <c r="E6" s="37"/>
      <c r="F6" s="37"/>
      <c r="G6" s="37"/>
      <c r="H6" s="37"/>
      <c r="I6" s="37"/>
      <c r="J6" s="37"/>
    </row>
    <row r="7" spans="2:16" x14ac:dyDescent="0.35"/>
    <row r="8" spans="2:16" x14ac:dyDescent="0.35">
      <c r="B8" s="9" t="s">
        <v>29</v>
      </c>
      <c r="C8" t="s">
        <v>30</v>
      </c>
      <c r="D8" t="s">
        <v>31</v>
      </c>
      <c r="E8" t="s">
        <v>32</v>
      </c>
      <c r="F8" t="s">
        <v>33</v>
      </c>
      <c r="H8" t="s">
        <v>34</v>
      </c>
      <c r="I8" t="s">
        <v>35</v>
      </c>
      <c r="K8" s="7" t="s">
        <v>36</v>
      </c>
      <c r="L8" s="7" t="s">
        <v>37</v>
      </c>
      <c r="N8" s="7" t="s">
        <v>38</v>
      </c>
      <c r="P8" t="s">
        <v>39</v>
      </c>
    </row>
    <row r="9" spans="2:16" x14ac:dyDescent="0.35">
      <c r="B9" t="s">
        <v>40</v>
      </c>
      <c r="C9">
        <v>1</v>
      </c>
      <c r="D9" s="10">
        <v>1</v>
      </c>
      <c r="E9" s="10">
        <v>-100</v>
      </c>
      <c r="F9" s="10">
        <v>100</v>
      </c>
      <c r="H9" s="1">
        <f>MIN(E9/$E$3,1)</f>
        <v>1</v>
      </c>
      <c r="I9" s="1">
        <f>IFERROR(MIN(F9/$E$4,1),1)</f>
        <v>1</v>
      </c>
      <c r="J9" s="1"/>
      <c r="K9" s="7">
        <f xml:space="preserve"> $E$2 * ( ABS( $E$3 ) / ( $E$4 + ABS( $E$3 ) ) )* D9 * H9</f>
        <v>25</v>
      </c>
      <c r="L9" s="7">
        <f xml:space="preserve"> $E$2 * ( $E$4 ) / ( $E$4 + ABS( $E$3 ) ) * D9 * H9 * I9</f>
        <v>25</v>
      </c>
      <c r="N9" s="7">
        <f>K9+L9</f>
        <v>50</v>
      </c>
      <c r="P9" s="1">
        <f>N9/$E$2</f>
        <v>1</v>
      </c>
    </row>
    <row r="10" spans="2:16" x14ac:dyDescent="0.35">
      <c r="B10" t="s">
        <v>41</v>
      </c>
      <c r="C10">
        <v>2</v>
      </c>
      <c r="D10" s="10">
        <v>1</v>
      </c>
      <c r="E10" s="10">
        <v>-80</v>
      </c>
      <c r="F10" s="10">
        <v>100</v>
      </c>
      <c r="H10" s="1">
        <f t="shared" ref="H10:H18" si="0">MIN(E10/$E$3,1)</f>
        <v>0.8</v>
      </c>
      <c r="I10" s="1">
        <f t="shared" ref="I10:I18" si="1">IFERROR(MIN(F10/$E$4,1),1)</f>
        <v>1</v>
      </c>
      <c r="J10" s="1"/>
      <c r="K10" s="7">
        <f t="shared" ref="K10:K18" si="2" xml:space="preserve"> $E$2 * ( ABS( $E$3 ) / ( $E$4 + ABS( $E$3 ) ) )* D10 * H10</f>
        <v>20</v>
      </c>
      <c r="L10" s="7">
        <f t="shared" ref="L10:L18" si="3" xml:space="preserve"> $E$2 * ( $E$4 ) / ( $E$4 + ABS( $E$3 ) ) * D10 * H10 * I10</f>
        <v>20</v>
      </c>
      <c r="N10" s="7">
        <f t="shared" ref="N10:N18" si="4">K10+L10</f>
        <v>40</v>
      </c>
      <c r="P10" s="1">
        <f t="shared" ref="P10:P18" si="5">N10/$E$2</f>
        <v>0.8</v>
      </c>
    </row>
    <row r="11" spans="2:16" x14ac:dyDescent="0.35">
      <c r="B11" t="s">
        <v>42</v>
      </c>
      <c r="C11">
        <v>3</v>
      </c>
      <c r="D11" s="10">
        <v>1</v>
      </c>
      <c r="E11" s="10">
        <v>-100</v>
      </c>
      <c r="F11" s="10">
        <v>80</v>
      </c>
      <c r="H11" s="1">
        <f t="shared" si="0"/>
        <v>1</v>
      </c>
      <c r="I11" s="1">
        <f t="shared" si="1"/>
        <v>0.8</v>
      </c>
      <c r="J11" s="1"/>
      <c r="K11" s="7">
        <f t="shared" si="2"/>
        <v>25</v>
      </c>
      <c r="L11" s="7">
        <f t="shared" si="3"/>
        <v>20</v>
      </c>
      <c r="N11" s="7">
        <f t="shared" si="4"/>
        <v>45</v>
      </c>
      <c r="P11" s="1">
        <f t="shared" si="5"/>
        <v>0.9</v>
      </c>
    </row>
    <row r="12" spans="2:16" x14ac:dyDescent="0.35">
      <c r="B12" t="s">
        <v>43</v>
      </c>
      <c r="C12">
        <v>4</v>
      </c>
      <c r="D12" s="10">
        <v>1</v>
      </c>
      <c r="E12" s="10">
        <v>-80</v>
      </c>
      <c r="F12" s="10">
        <v>80</v>
      </c>
      <c r="H12" s="1">
        <f t="shared" si="0"/>
        <v>0.8</v>
      </c>
      <c r="I12" s="1">
        <f t="shared" si="1"/>
        <v>0.8</v>
      </c>
      <c r="J12" s="1"/>
      <c r="K12" s="7">
        <f t="shared" si="2"/>
        <v>20</v>
      </c>
      <c r="L12" s="7">
        <f t="shared" si="3"/>
        <v>16</v>
      </c>
      <c r="N12" s="7">
        <f t="shared" si="4"/>
        <v>36</v>
      </c>
      <c r="P12" s="1">
        <f t="shared" si="5"/>
        <v>0.72</v>
      </c>
    </row>
    <row r="13" spans="2:16" x14ac:dyDescent="0.35">
      <c r="B13" t="s">
        <v>44</v>
      </c>
      <c r="C13">
        <v>5</v>
      </c>
      <c r="D13" s="10">
        <v>1</v>
      </c>
      <c r="E13" s="10">
        <v>-120</v>
      </c>
      <c r="F13" s="10">
        <v>100</v>
      </c>
      <c r="H13" s="1">
        <f t="shared" si="0"/>
        <v>1</v>
      </c>
      <c r="I13" s="1">
        <f t="shared" si="1"/>
        <v>1</v>
      </c>
      <c r="J13" s="1"/>
      <c r="K13" s="7">
        <f xml:space="preserve"> $E$2 * ( ABS( $E$3 ) / ( $E$4 + ABS( $E$3 ) ) )* D13 * H13</f>
        <v>25</v>
      </c>
      <c r="L13" s="7">
        <f t="shared" si="3"/>
        <v>25</v>
      </c>
      <c r="N13" s="7">
        <f t="shared" si="4"/>
        <v>50</v>
      </c>
      <c r="P13" s="1">
        <f t="shared" si="5"/>
        <v>1</v>
      </c>
    </row>
    <row r="14" spans="2:16" x14ac:dyDescent="0.35">
      <c r="B14" t="s">
        <v>45</v>
      </c>
      <c r="C14">
        <v>6</v>
      </c>
      <c r="D14" s="10">
        <v>1</v>
      </c>
      <c r="E14" s="10">
        <v>-100</v>
      </c>
      <c r="F14" s="10">
        <v>120</v>
      </c>
      <c r="H14" s="1">
        <f t="shared" si="0"/>
        <v>1</v>
      </c>
      <c r="I14" s="1">
        <f t="shared" si="1"/>
        <v>1</v>
      </c>
      <c r="J14" s="1"/>
      <c r="K14" s="7">
        <f xml:space="preserve"> $E$2 * ( ABS( $E$3 ) / ( $E$4 + ABS( $E$3 ) ) )* D14 * H14</f>
        <v>25</v>
      </c>
      <c r="L14" s="7">
        <f t="shared" si="3"/>
        <v>25</v>
      </c>
      <c r="N14" s="7">
        <f t="shared" si="4"/>
        <v>50</v>
      </c>
      <c r="P14" s="1">
        <f t="shared" si="5"/>
        <v>1</v>
      </c>
    </row>
    <row r="15" spans="2:16" x14ac:dyDescent="0.35">
      <c r="B15" t="s">
        <v>46</v>
      </c>
      <c r="C15">
        <v>7</v>
      </c>
      <c r="D15" s="10">
        <v>1</v>
      </c>
      <c r="E15" s="10">
        <v>-120</v>
      </c>
      <c r="F15" s="10">
        <v>120</v>
      </c>
      <c r="H15" s="1">
        <f t="shared" si="0"/>
        <v>1</v>
      </c>
      <c r="I15" s="1">
        <f t="shared" si="1"/>
        <v>1</v>
      </c>
      <c r="J15" s="1"/>
      <c r="K15" s="7">
        <f t="shared" si="2"/>
        <v>25</v>
      </c>
      <c r="L15" s="7">
        <f t="shared" si="3"/>
        <v>25</v>
      </c>
      <c r="N15" s="7">
        <f t="shared" si="4"/>
        <v>50</v>
      </c>
      <c r="P15" s="1">
        <f t="shared" si="5"/>
        <v>1</v>
      </c>
    </row>
    <row r="16" spans="2:16" x14ac:dyDescent="0.35">
      <c r="B16" t="s">
        <v>47</v>
      </c>
      <c r="C16">
        <v>8</v>
      </c>
      <c r="D16" s="10">
        <v>1</v>
      </c>
      <c r="E16" s="10">
        <v>0</v>
      </c>
      <c r="F16" s="10">
        <v>0</v>
      </c>
      <c r="H16" s="1">
        <f t="shared" si="0"/>
        <v>0</v>
      </c>
      <c r="I16" s="1">
        <f t="shared" si="1"/>
        <v>0</v>
      </c>
      <c r="J16" s="1"/>
      <c r="K16" s="7">
        <f t="shared" si="2"/>
        <v>0</v>
      </c>
      <c r="L16" s="7">
        <f t="shared" si="3"/>
        <v>0</v>
      </c>
      <c r="N16" s="7">
        <f t="shared" si="4"/>
        <v>0</v>
      </c>
      <c r="P16" s="1">
        <f t="shared" si="5"/>
        <v>0</v>
      </c>
    </row>
    <row r="17" spans="2:16" x14ac:dyDescent="0.35">
      <c r="B17" t="s">
        <v>48</v>
      </c>
      <c r="C17">
        <v>9</v>
      </c>
      <c r="D17" s="10">
        <v>1</v>
      </c>
      <c r="E17" s="10">
        <v>0</v>
      </c>
      <c r="F17" s="10">
        <v>100</v>
      </c>
      <c r="H17" s="1">
        <f t="shared" si="0"/>
        <v>0</v>
      </c>
      <c r="I17" s="1">
        <f t="shared" si="1"/>
        <v>1</v>
      </c>
      <c r="J17" s="1"/>
      <c r="K17" s="7">
        <f t="shared" si="2"/>
        <v>0</v>
      </c>
      <c r="L17" s="7">
        <f t="shared" si="3"/>
        <v>0</v>
      </c>
      <c r="N17" s="7">
        <f t="shared" si="4"/>
        <v>0</v>
      </c>
      <c r="P17" s="1">
        <f t="shared" si="5"/>
        <v>0</v>
      </c>
    </row>
    <row r="18" spans="2:16" x14ac:dyDescent="0.35">
      <c r="C18">
        <v>10</v>
      </c>
      <c r="D18" s="10">
        <v>0</v>
      </c>
      <c r="E18" s="10"/>
      <c r="F18" s="10"/>
      <c r="H18" s="1">
        <f t="shared" si="0"/>
        <v>0</v>
      </c>
      <c r="I18" s="1">
        <f t="shared" si="1"/>
        <v>0</v>
      </c>
      <c r="J18" s="1"/>
      <c r="K18" s="7">
        <f t="shared" si="2"/>
        <v>0</v>
      </c>
      <c r="L18" s="7">
        <f t="shared" si="3"/>
        <v>0</v>
      </c>
      <c r="N18" s="7">
        <f t="shared" si="4"/>
        <v>0</v>
      </c>
      <c r="P18" s="1">
        <f t="shared" si="5"/>
        <v>0</v>
      </c>
    </row>
    <row r="19" spans="2:16" x14ac:dyDescent="0.35">
      <c r="C19">
        <v>11</v>
      </c>
      <c r="D19" s="10">
        <v>0</v>
      </c>
      <c r="E19" s="10"/>
      <c r="F19" s="10"/>
      <c r="H19" s="1">
        <f t="shared" ref="H19:H28" si="6">MIN(E19/$E$3,1)</f>
        <v>0</v>
      </c>
      <c r="I19" s="1">
        <f t="shared" ref="I19:I28" si="7">IFERROR(MIN(F19/$E$4,1),1)</f>
        <v>0</v>
      </c>
      <c r="J19" s="1"/>
      <c r="K19" s="7">
        <f t="shared" ref="K19:K28" si="8" xml:space="preserve"> $E$2 * ( ABS( $E$3 ) / ( $E$4 + ABS( $E$3 ) ) )* D19 * H19</f>
        <v>0</v>
      </c>
      <c r="L19" s="7">
        <f t="shared" ref="L19:L28" si="9" xml:space="preserve"> $E$2 * ( $E$4 ) / ( $E$4 + ABS( $E$3 ) ) * D19 * H19 * I19</f>
        <v>0</v>
      </c>
      <c r="N19" s="7">
        <f t="shared" ref="N19:N28" si="10">K19+L19</f>
        <v>0</v>
      </c>
      <c r="P19" s="1">
        <f t="shared" ref="P19:P28" si="11">N19/$E$2</f>
        <v>0</v>
      </c>
    </row>
    <row r="20" spans="2:16" x14ac:dyDescent="0.35">
      <c r="C20">
        <v>12</v>
      </c>
      <c r="D20" s="10">
        <v>1</v>
      </c>
      <c r="E20" s="10"/>
      <c r="F20" s="10"/>
      <c r="H20" s="1">
        <f t="shared" si="6"/>
        <v>0</v>
      </c>
      <c r="I20" s="1">
        <f t="shared" si="7"/>
        <v>0</v>
      </c>
      <c r="J20" s="1"/>
      <c r="K20" s="7">
        <f t="shared" si="8"/>
        <v>0</v>
      </c>
      <c r="L20" s="7">
        <f t="shared" si="9"/>
        <v>0</v>
      </c>
      <c r="N20" s="7">
        <f t="shared" si="10"/>
        <v>0</v>
      </c>
      <c r="P20" s="1">
        <f t="shared" si="11"/>
        <v>0</v>
      </c>
    </row>
    <row r="21" spans="2:16" x14ac:dyDescent="0.35">
      <c r="C21">
        <v>13</v>
      </c>
      <c r="D21" s="10">
        <v>1</v>
      </c>
      <c r="E21" s="10"/>
      <c r="F21" s="10"/>
      <c r="H21" s="1">
        <f t="shared" si="6"/>
        <v>0</v>
      </c>
      <c r="I21" s="1">
        <f t="shared" si="7"/>
        <v>0</v>
      </c>
      <c r="J21" s="1"/>
      <c r="K21" s="7">
        <f t="shared" si="8"/>
        <v>0</v>
      </c>
      <c r="L21" s="7">
        <f t="shared" si="9"/>
        <v>0</v>
      </c>
      <c r="N21" s="7">
        <f t="shared" si="10"/>
        <v>0</v>
      </c>
      <c r="P21" s="1">
        <f t="shared" si="11"/>
        <v>0</v>
      </c>
    </row>
    <row r="22" spans="2:16" x14ac:dyDescent="0.35">
      <c r="C22">
        <v>14</v>
      </c>
      <c r="D22" s="10">
        <v>1</v>
      </c>
      <c r="E22" s="10"/>
      <c r="F22" s="10"/>
      <c r="H22" s="1">
        <f t="shared" si="6"/>
        <v>0</v>
      </c>
      <c r="I22" s="1">
        <f t="shared" si="7"/>
        <v>0</v>
      </c>
      <c r="J22" s="1"/>
      <c r="K22" s="7">
        <f t="shared" si="8"/>
        <v>0</v>
      </c>
      <c r="L22" s="7">
        <f t="shared" si="9"/>
        <v>0</v>
      </c>
      <c r="N22" s="7">
        <f t="shared" si="10"/>
        <v>0</v>
      </c>
      <c r="P22" s="1">
        <f t="shared" si="11"/>
        <v>0</v>
      </c>
    </row>
    <row r="23" spans="2:16" x14ac:dyDescent="0.35">
      <c r="C23">
        <v>15</v>
      </c>
      <c r="D23" s="10">
        <v>1</v>
      </c>
      <c r="E23" s="10"/>
      <c r="F23" s="10"/>
      <c r="H23" s="1">
        <f t="shared" si="6"/>
        <v>0</v>
      </c>
      <c r="I23" s="1">
        <f t="shared" si="7"/>
        <v>0</v>
      </c>
      <c r="J23" s="1"/>
      <c r="K23" s="7">
        <f t="shared" si="8"/>
        <v>0</v>
      </c>
      <c r="L23" s="7">
        <f t="shared" si="9"/>
        <v>0</v>
      </c>
      <c r="N23" s="7">
        <f t="shared" si="10"/>
        <v>0</v>
      </c>
      <c r="P23" s="1">
        <f t="shared" si="11"/>
        <v>0</v>
      </c>
    </row>
    <row r="24" spans="2:16" x14ac:dyDescent="0.35">
      <c r="C24">
        <v>16</v>
      </c>
      <c r="D24" s="10">
        <v>1</v>
      </c>
      <c r="E24" s="10"/>
      <c r="F24" s="10"/>
      <c r="H24" s="1">
        <f t="shared" si="6"/>
        <v>0</v>
      </c>
      <c r="I24" s="1">
        <f t="shared" si="7"/>
        <v>0</v>
      </c>
      <c r="J24" s="1"/>
      <c r="K24" s="7">
        <f t="shared" si="8"/>
        <v>0</v>
      </c>
      <c r="L24" s="7">
        <f t="shared" si="9"/>
        <v>0</v>
      </c>
      <c r="N24" s="7">
        <f t="shared" si="10"/>
        <v>0</v>
      </c>
      <c r="P24" s="1">
        <f t="shared" si="11"/>
        <v>0</v>
      </c>
    </row>
    <row r="25" spans="2:16" x14ac:dyDescent="0.35">
      <c r="C25">
        <v>17</v>
      </c>
      <c r="D25" s="10">
        <v>1</v>
      </c>
      <c r="E25" s="10"/>
      <c r="F25" s="10"/>
      <c r="H25" s="1">
        <f t="shared" si="6"/>
        <v>0</v>
      </c>
      <c r="I25" s="1">
        <f t="shared" si="7"/>
        <v>0</v>
      </c>
      <c r="J25" s="1"/>
      <c r="K25" s="7">
        <f t="shared" si="8"/>
        <v>0</v>
      </c>
      <c r="L25" s="7">
        <f t="shared" si="9"/>
        <v>0</v>
      </c>
      <c r="N25" s="7">
        <f t="shared" si="10"/>
        <v>0</v>
      </c>
      <c r="P25" s="1">
        <f t="shared" si="11"/>
        <v>0</v>
      </c>
    </row>
    <row r="26" spans="2:16" x14ac:dyDescent="0.35">
      <c r="C26">
        <v>18</v>
      </c>
      <c r="D26" s="10">
        <v>1</v>
      </c>
      <c r="E26" s="10"/>
      <c r="F26" s="10"/>
      <c r="H26" s="1">
        <f t="shared" si="6"/>
        <v>0</v>
      </c>
      <c r="I26" s="1">
        <f t="shared" si="7"/>
        <v>0</v>
      </c>
      <c r="J26" s="1"/>
      <c r="K26" s="7">
        <f t="shared" si="8"/>
        <v>0</v>
      </c>
      <c r="L26" s="7">
        <f t="shared" si="9"/>
        <v>0</v>
      </c>
      <c r="N26" s="7">
        <f t="shared" si="10"/>
        <v>0</v>
      </c>
      <c r="P26" s="1">
        <f t="shared" si="11"/>
        <v>0</v>
      </c>
    </row>
    <row r="27" spans="2:16" x14ac:dyDescent="0.35">
      <c r="C27">
        <v>19</v>
      </c>
      <c r="D27" s="10">
        <v>1</v>
      </c>
      <c r="E27" s="10"/>
      <c r="F27" s="10"/>
      <c r="H27" s="1">
        <f t="shared" si="6"/>
        <v>0</v>
      </c>
      <c r="I27" s="1">
        <f t="shared" si="7"/>
        <v>0</v>
      </c>
      <c r="J27" s="1"/>
      <c r="K27" s="7">
        <f t="shared" si="8"/>
        <v>0</v>
      </c>
      <c r="L27" s="7">
        <f t="shared" si="9"/>
        <v>0</v>
      </c>
      <c r="N27" s="7">
        <f t="shared" si="10"/>
        <v>0</v>
      </c>
      <c r="P27" s="1">
        <f t="shared" si="11"/>
        <v>0</v>
      </c>
    </row>
    <row r="28" spans="2:16" x14ac:dyDescent="0.35">
      <c r="C28">
        <v>20</v>
      </c>
      <c r="D28" s="10">
        <v>1</v>
      </c>
      <c r="E28" s="10"/>
      <c r="F28" s="10"/>
      <c r="H28" s="1">
        <f t="shared" si="6"/>
        <v>0</v>
      </c>
      <c r="I28" s="1">
        <f t="shared" si="7"/>
        <v>0</v>
      </c>
      <c r="J28" s="1"/>
      <c r="K28" s="7">
        <f t="shared" si="8"/>
        <v>0</v>
      </c>
      <c r="L28" s="7">
        <f t="shared" si="9"/>
        <v>0</v>
      </c>
      <c r="N28" s="7">
        <f t="shared" si="10"/>
        <v>0</v>
      </c>
      <c r="P28" s="1">
        <f t="shared" si="11"/>
        <v>0</v>
      </c>
    </row>
    <row r="29" spans="2:16" x14ac:dyDescent="0.35"/>
    <row r="30" spans="2:16" x14ac:dyDescent="0.35"/>
    <row r="31" spans="2:16" x14ac:dyDescent="0.35"/>
    <row r="32" spans="2:1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sheetData>
  <sheetProtection algorithmName="SHA-512" hashValue="yTXJvFT5/2yzTOlI6+f8vU3Mf702Vt5hNJ5kbNsC3uIDBmhhFzte+4r2RQ0J33yOkcqlzFSNF2tLzBVtWV+PoQ==" saltValue="ew/du3Vrmtpsig7JmvyzYQ==" spinCount="100000" sheet="1" objects="1" scenarios="1"/>
  <mergeCells count="1">
    <mergeCell ref="C6:J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5DEF-D26D-43F0-9612-0915F3EDCB26}">
  <dimension ref="A1:P49"/>
  <sheetViews>
    <sheetView zoomScale="70" zoomScaleNormal="70" workbookViewId="0">
      <selection activeCell="J4" sqref="J4"/>
    </sheetView>
  </sheetViews>
  <sheetFormatPr defaultColWidth="0" defaultRowHeight="14.5" zeroHeight="1" x14ac:dyDescent="0.35"/>
  <cols>
    <col min="1" max="1" width="8.7265625" customWidth="1"/>
    <col min="2" max="2" width="26.54296875" bestFit="1" customWidth="1"/>
    <col min="3" max="3" width="4.81640625" bestFit="1" customWidth="1"/>
    <col min="4" max="4" width="27.54296875" bestFit="1" customWidth="1"/>
    <col min="5" max="5" width="9.81640625" bestFit="1" customWidth="1"/>
    <col min="6" max="6" width="35.1796875" bestFit="1" customWidth="1"/>
    <col min="7" max="7" width="5.81640625" bestFit="1" customWidth="1"/>
    <col min="8" max="8" width="6.453125" bestFit="1" customWidth="1"/>
    <col min="9" max="9" width="22.453125" bestFit="1" customWidth="1"/>
    <col min="10" max="10" width="18.1796875" bestFit="1" customWidth="1"/>
    <col min="11" max="11" width="22.453125" hidden="1" customWidth="1"/>
    <col min="12" max="12" width="27.54296875" hidden="1" customWidth="1"/>
    <col min="13" max="13" width="8.1796875" hidden="1" customWidth="1"/>
    <col min="14" max="14" width="35.1796875" hidden="1" customWidth="1"/>
    <col min="15" max="15" width="8.1796875" hidden="1" customWidth="1"/>
    <col min="16" max="16" width="35.1796875" hidden="1" customWidth="1"/>
    <col min="17" max="16384" width="8.7265625" hidden="1"/>
  </cols>
  <sheetData>
    <row r="1" spans="2:6" x14ac:dyDescent="0.35">
      <c r="B1" s="6" t="s">
        <v>16</v>
      </c>
      <c r="C1" s="6" t="s">
        <v>17</v>
      </c>
      <c r="D1" s="6" t="s">
        <v>18</v>
      </c>
      <c r="E1" s="6" t="s">
        <v>19</v>
      </c>
    </row>
    <row r="2" spans="2:6" x14ac:dyDescent="0.35">
      <c r="B2" t="s">
        <v>49</v>
      </c>
      <c r="C2" t="s">
        <v>50</v>
      </c>
      <c r="D2" t="s">
        <v>51</v>
      </c>
      <c r="E2" s="12">
        <v>1000000</v>
      </c>
    </row>
    <row r="3" spans="2:6" ht="16" x14ac:dyDescent="0.4">
      <c r="B3" t="s">
        <v>52</v>
      </c>
      <c r="C3" t="s">
        <v>53</v>
      </c>
      <c r="D3" t="s">
        <v>54</v>
      </c>
      <c r="E3" s="1">
        <v>0.9</v>
      </c>
    </row>
    <row r="4" spans="2:6" x14ac:dyDescent="0.35"/>
    <row r="5" spans="2:6" x14ac:dyDescent="0.35">
      <c r="B5" s="37" t="s">
        <v>55</v>
      </c>
      <c r="C5" s="37"/>
      <c r="D5" s="37"/>
      <c r="E5" s="37"/>
    </row>
    <row r="6" spans="2:6" x14ac:dyDescent="0.35"/>
    <row r="7" spans="2:6" x14ac:dyDescent="0.35">
      <c r="B7" t="s">
        <v>56</v>
      </c>
      <c r="D7" t="s">
        <v>57</v>
      </c>
      <c r="F7" t="s">
        <v>58</v>
      </c>
    </row>
    <row r="8" spans="2:6" x14ac:dyDescent="0.35">
      <c r="B8" s="11">
        <v>1</v>
      </c>
      <c r="D8" s="7">
        <f>IF( B8 &gt; $E$3, 0, $E$2 * ( B8 - $E$3 ) )</f>
        <v>0</v>
      </c>
      <c r="F8" s="8">
        <f>$E$2 +D8</f>
        <v>1000000</v>
      </c>
    </row>
    <row r="9" spans="2:6" x14ac:dyDescent="0.35">
      <c r="B9" s="11">
        <v>0.99</v>
      </c>
      <c r="D9" s="7">
        <f t="shared" ref="D9:D27" si="0">IF( B9 &gt; $E$3, 0, $E$2 * ( B9 - $E$3 ) )</f>
        <v>0</v>
      </c>
      <c r="F9" s="8">
        <f t="shared" ref="F9:F27" si="1">$E$2 +D9</f>
        <v>1000000</v>
      </c>
    </row>
    <row r="10" spans="2:6" x14ac:dyDescent="0.35">
      <c r="B10" s="11">
        <v>0.98</v>
      </c>
      <c r="D10" s="7">
        <f t="shared" si="0"/>
        <v>0</v>
      </c>
      <c r="F10" s="8">
        <f t="shared" si="1"/>
        <v>1000000</v>
      </c>
    </row>
    <row r="11" spans="2:6" x14ac:dyDescent="0.35">
      <c r="B11" s="11">
        <v>0.97</v>
      </c>
      <c r="D11" s="7">
        <f t="shared" si="0"/>
        <v>0</v>
      </c>
      <c r="F11" s="8">
        <f t="shared" si="1"/>
        <v>1000000</v>
      </c>
    </row>
    <row r="12" spans="2:6" x14ac:dyDescent="0.35">
      <c r="B12" s="11">
        <v>0.96</v>
      </c>
      <c r="D12" s="7">
        <f t="shared" si="0"/>
        <v>0</v>
      </c>
      <c r="F12" s="8">
        <f t="shared" si="1"/>
        <v>1000000</v>
      </c>
    </row>
    <row r="13" spans="2:6" x14ac:dyDescent="0.35">
      <c r="B13" s="11">
        <v>0.95</v>
      </c>
      <c r="D13" s="7">
        <f t="shared" si="0"/>
        <v>0</v>
      </c>
      <c r="F13" s="8">
        <f t="shared" si="1"/>
        <v>1000000</v>
      </c>
    </row>
    <row r="14" spans="2:6" x14ac:dyDescent="0.35">
      <c r="B14" s="11">
        <v>0.94</v>
      </c>
      <c r="D14" s="7">
        <f t="shared" si="0"/>
        <v>0</v>
      </c>
      <c r="F14" s="8">
        <f t="shared" si="1"/>
        <v>1000000</v>
      </c>
    </row>
    <row r="15" spans="2:6" x14ac:dyDescent="0.35">
      <c r="B15" s="11">
        <v>0.93</v>
      </c>
      <c r="D15" s="7">
        <f t="shared" si="0"/>
        <v>0</v>
      </c>
      <c r="F15" s="8">
        <f t="shared" si="1"/>
        <v>1000000</v>
      </c>
    </row>
    <row r="16" spans="2:6" x14ac:dyDescent="0.35">
      <c r="B16" s="11">
        <v>0.92</v>
      </c>
      <c r="D16" s="7">
        <f t="shared" si="0"/>
        <v>0</v>
      </c>
      <c r="F16" s="8">
        <f t="shared" si="1"/>
        <v>1000000</v>
      </c>
    </row>
    <row r="17" spans="2:6" x14ac:dyDescent="0.35">
      <c r="B17" s="11">
        <v>0.91</v>
      </c>
      <c r="D17" s="7">
        <f t="shared" si="0"/>
        <v>0</v>
      </c>
      <c r="F17" s="8">
        <f t="shared" si="1"/>
        <v>1000000</v>
      </c>
    </row>
    <row r="18" spans="2:6" x14ac:dyDescent="0.35">
      <c r="B18" s="11">
        <v>0.9</v>
      </c>
      <c r="D18" s="7">
        <f t="shared" si="0"/>
        <v>0</v>
      </c>
      <c r="F18" s="8">
        <f t="shared" si="1"/>
        <v>1000000</v>
      </c>
    </row>
    <row r="19" spans="2:6" x14ac:dyDescent="0.35">
      <c r="B19" s="11">
        <v>0.89</v>
      </c>
      <c r="D19" s="7">
        <f t="shared" si="0"/>
        <v>-10000.000000000009</v>
      </c>
      <c r="F19" s="8">
        <f t="shared" si="1"/>
        <v>990000</v>
      </c>
    </row>
    <row r="20" spans="2:6" x14ac:dyDescent="0.35">
      <c r="B20" s="11">
        <v>0.88</v>
      </c>
      <c r="D20" s="7">
        <f t="shared" si="0"/>
        <v>-20000.000000000018</v>
      </c>
      <c r="F20" s="8">
        <f t="shared" si="1"/>
        <v>980000</v>
      </c>
    </row>
    <row r="21" spans="2:6" x14ac:dyDescent="0.35">
      <c r="B21" s="11">
        <v>0.87</v>
      </c>
      <c r="D21" s="7">
        <f t="shared" si="0"/>
        <v>-30000.000000000025</v>
      </c>
      <c r="F21" s="8">
        <f t="shared" si="1"/>
        <v>970000</v>
      </c>
    </row>
    <row r="22" spans="2:6" x14ac:dyDescent="0.35">
      <c r="B22" s="11">
        <v>0.86</v>
      </c>
      <c r="D22" s="7">
        <f t="shared" si="0"/>
        <v>-40000.000000000036</v>
      </c>
      <c r="F22" s="8">
        <f t="shared" si="1"/>
        <v>960000</v>
      </c>
    </row>
    <row r="23" spans="2:6" x14ac:dyDescent="0.35">
      <c r="B23" s="11">
        <v>0.85</v>
      </c>
      <c r="D23" s="7">
        <f t="shared" si="0"/>
        <v>-50000.000000000044</v>
      </c>
      <c r="F23" s="8">
        <f t="shared" si="1"/>
        <v>950000</v>
      </c>
    </row>
    <row r="24" spans="2:6" x14ac:dyDescent="0.35">
      <c r="B24" s="11">
        <v>0.84</v>
      </c>
      <c r="D24" s="7">
        <f t="shared" si="0"/>
        <v>-60000.000000000051</v>
      </c>
      <c r="F24" s="8">
        <f t="shared" si="1"/>
        <v>940000</v>
      </c>
    </row>
    <row r="25" spans="2:6" x14ac:dyDescent="0.35">
      <c r="B25" s="11">
        <v>0.83</v>
      </c>
      <c r="D25" s="7">
        <f t="shared" si="0"/>
        <v>-70000.000000000058</v>
      </c>
      <c r="F25" s="8">
        <f t="shared" si="1"/>
        <v>930000</v>
      </c>
    </row>
    <row r="26" spans="2:6" x14ac:dyDescent="0.35">
      <c r="B26" s="11">
        <v>0.82</v>
      </c>
      <c r="D26" s="7">
        <f t="shared" si="0"/>
        <v>-80000.000000000073</v>
      </c>
      <c r="F26" s="8">
        <f t="shared" si="1"/>
        <v>919999.99999999988</v>
      </c>
    </row>
    <row r="27" spans="2:6" x14ac:dyDescent="0.35">
      <c r="B27" s="11">
        <v>0.81</v>
      </c>
      <c r="D27" s="7">
        <f t="shared" si="0"/>
        <v>-89999.999999999971</v>
      </c>
      <c r="F27" s="8">
        <f t="shared" si="1"/>
        <v>910000</v>
      </c>
    </row>
    <row r="28" spans="2:6" x14ac:dyDescent="0.35"/>
    <row r="29" spans="2:6" x14ac:dyDescent="0.35"/>
    <row r="30" spans="2:6" x14ac:dyDescent="0.35"/>
    <row r="31" spans="2:6" x14ac:dyDescent="0.35"/>
    <row r="32" spans="2: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sheetData>
  <sheetProtection algorithmName="SHA-512" hashValue="E0q3G2WyZZ9wku7ODJufdcE4DLkn+w7FI1l9kMNV6EHBuisNv0YDX6z5uJPZe0WKDU/Bp346UU9BkiD77f7VLg==" saltValue="ZcFyfX7r9RVibT9Ccz+GXQ==" spinCount="100000" sheet="1" objects="1" scenarios="1"/>
  <mergeCells count="1">
    <mergeCell ref="B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22F9-428D-4ECA-858F-898AFC444E23}">
  <dimension ref="A1:T32"/>
  <sheetViews>
    <sheetView workbookViewId="0">
      <selection activeCell="B15" sqref="B15"/>
    </sheetView>
  </sheetViews>
  <sheetFormatPr defaultColWidth="0" defaultRowHeight="14.5" customHeight="1" zeroHeight="1" x14ac:dyDescent="0.35"/>
  <cols>
    <col min="1" max="1" width="39.54296875" customWidth="1"/>
    <col min="2" max="2" width="31.1796875" bestFit="1" customWidth="1"/>
    <col min="3" max="3" width="14" bestFit="1" customWidth="1"/>
    <col min="4" max="4" width="16" bestFit="1" customWidth="1"/>
    <col min="5" max="5" width="12.81640625" bestFit="1" customWidth="1"/>
    <col min="6" max="6" width="12" bestFit="1" customWidth="1"/>
    <col min="7" max="15" width="12.1796875" bestFit="1" customWidth="1"/>
    <col min="16" max="20" width="8.7265625" customWidth="1"/>
    <col min="21" max="16384" width="8.7265625" hidden="1"/>
  </cols>
  <sheetData>
    <row r="1" spans="1:20" s="19" customFormat="1" ht="13" x14ac:dyDescent="0.3">
      <c r="A1" s="23" t="s">
        <v>87</v>
      </c>
      <c r="B1" s="24" t="s">
        <v>88</v>
      </c>
      <c r="C1" s="23" t="s">
        <v>89</v>
      </c>
      <c r="D1" s="25"/>
      <c r="E1" s="25"/>
      <c r="F1" s="25"/>
      <c r="G1" s="25"/>
      <c r="H1" s="25"/>
      <c r="I1" s="25"/>
      <c r="J1" s="25"/>
      <c r="K1" s="25"/>
      <c r="L1" s="25"/>
      <c r="M1" s="25"/>
      <c r="N1" s="25"/>
      <c r="O1" s="25"/>
      <c r="P1" s="25"/>
      <c r="Q1" s="25"/>
      <c r="R1" s="25"/>
      <c r="S1" s="25"/>
      <c r="T1" s="25"/>
    </row>
    <row r="2" spans="1:20" s="19" customFormat="1" ht="13" x14ac:dyDescent="0.3">
      <c r="A2" s="26" t="s">
        <v>101</v>
      </c>
      <c r="B2" s="26" t="s">
        <v>102</v>
      </c>
      <c r="C2" s="21">
        <v>100</v>
      </c>
      <c r="D2" s="25"/>
      <c r="E2" s="25"/>
      <c r="F2" s="25"/>
      <c r="G2" s="25"/>
      <c r="H2" s="25"/>
      <c r="I2" s="25"/>
      <c r="J2" s="25"/>
      <c r="K2" s="25"/>
      <c r="L2" s="25"/>
      <c r="M2" s="25"/>
      <c r="N2" s="25"/>
      <c r="O2" s="25"/>
      <c r="P2" s="25"/>
      <c r="Q2" s="25"/>
      <c r="R2" s="25"/>
      <c r="S2" s="25"/>
      <c r="T2" s="25"/>
    </row>
    <row r="3" spans="1:20" s="19" customFormat="1" ht="13" x14ac:dyDescent="0.3">
      <c r="A3" s="26" t="s">
        <v>103</v>
      </c>
      <c r="B3" s="26" t="s">
        <v>102</v>
      </c>
      <c r="C3" s="21">
        <v>100</v>
      </c>
      <c r="D3" s="25"/>
      <c r="E3" s="20"/>
      <c r="F3" s="25"/>
      <c r="G3" s="25"/>
      <c r="H3" s="25"/>
      <c r="I3" s="25"/>
      <c r="J3" s="25"/>
      <c r="K3" s="25"/>
      <c r="L3" s="25"/>
      <c r="M3" s="25"/>
      <c r="N3" s="25"/>
      <c r="O3" s="25"/>
      <c r="P3" s="25"/>
      <c r="Q3" s="25"/>
      <c r="R3" s="25"/>
      <c r="S3" s="25"/>
      <c r="T3" s="25"/>
    </row>
    <row r="4" spans="1:20" s="19" customFormat="1" ht="13" x14ac:dyDescent="0.3">
      <c r="A4" s="26" t="s">
        <v>100</v>
      </c>
      <c r="B4" s="26" t="s">
        <v>90</v>
      </c>
      <c r="C4" s="27">
        <v>0.9</v>
      </c>
      <c r="D4" s="25"/>
      <c r="E4" s="25"/>
      <c r="F4" s="25"/>
      <c r="G4" s="25"/>
      <c r="H4" s="25"/>
      <c r="I4" s="25"/>
      <c r="J4" s="25"/>
      <c r="K4" s="25"/>
      <c r="L4" s="25"/>
      <c r="M4" s="25"/>
      <c r="N4" s="25"/>
      <c r="O4" s="25"/>
      <c r="P4" s="25"/>
      <c r="Q4" s="25"/>
      <c r="R4" s="25"/>
      <c r="S4" s="25"/>
      <c r="T4" s="25"/>
    </row>
    <row r="5" spans="1:20" s="19" customFormat="1" ht="13" x14ac:dyDescent="0.3">
      <c r="A5" s="26" t="s">
        <v>20</v>
      </c>
      <c r="B5" s="26" t="s">
        <v>21</v>
      </c>
      <c r="C5" s="22">
        <v>100</v>
      </c>
      <c r="D5" s="25"/>
      <c r="E5" s="20"/>
      <c r="F5" s="25"/>
      <c r="G5" s="25"/>
      <c r="H5" s="25"/>
      <c r="I5" s="25"/>
      <c r="J5" s="25"/>
      <c r="K5" s="25"/>
      <c r="L5" s="25"/>
      <c r="M5" s="25"/>
      <c r="N5" s="25"/>
      <c r="O5" s="25"/>
      <c r="P5" s="25"/>
      <c r="Q5" s="25"/>
      <c r="R5" s="25"/>
      <c r="S5" s="25"/>
      <c r="T5" s="25"/>
    </row>
    <row r="6" spans="1:20" s="19" customFormat="1" ht="13" x14ac:dyDescent="0.3">
      <c r="A6" s="25"/>
      <c r="B6" s="25"/>
      <c r="C6" s="25"/>
      <c r="D6" s="28"/>
      <c r="E6" s="25"/>
      <c r="F6" s="25"/>
      <c r="G6" s="25"/>
      <c r="H6" s="25"/>
      <c r="I6" s="25"/>
      <c r="J6" s="25"/>
      <c r="K6" s="25"/>
      <c r="L6" s="25"/>
      <c r="M6" s="25"/>
      <c r="N6" s="25"/>
      <c r="O6" s="25"/>
      <c r="P6" s="25"/>
      <c r="Q6" s="25"/>
      <c r="R6" s="25"/>
      <c r="S6" s="25"/>
      <c r="T6" s="25"/>
    </row>
    <row r="7" spans="1:20" s="19" customFormat="1" ht="13" x14ac:dyDescent="0.3">
      <c r="A7" s="25"/>
      <c r="B7" s="25"/>
      <c r="C7" s="25" t="s">
        <v>91</v>
      </c>
      <c r="D7" s="25">
        <v>1</v>
      </c>
      <c r="E7" s="25">
        <v>2</v>
      </c>
      <c r="F7" s="25">
        <v>3</v>
      </c>
      <c r="G7" s="25">
        <v>4</v>
      </c>
      <c r="H7" s="25">
        <v>5</v>
      </c>
      <c r="I7" s="25">
        <v>6</v>
      </c>
      <c r="J7" s="25">
        <v>7</v>
      </c>
      <c r="K7" s="25">
        <v>8</v>
      </c>
      <c r="L7" s="25">
        <v>9</v>
      </c>
      <c r="M7" s="25">
        <v>10</v>
      </c>
      <c r="N7" s="25">
        <v>11</v>
      </c>
      <c r="O7" s="25">
        <v>12</v>
      </c>
      <c r="P7" s="25"/>
      <c r="Q7" s="25"/>
      <c r="R7" s="25"/>
      <c r="S7" s="25"/>
      <c r="T7" s="25"/>
    </row>
    <row r="8" spans="1:20" s="19" customFormat="1" ht="13" x14ac:dyDescent="0.3">
      <c r="A8" s="25"/>
      <c r="B8" s="25"/>
      <c r="C8" s="25" t="s">
        <v>92</v>
      </c>
      <c r="D8" s="25">
        <v>30</v>
      </c>
      <c r="E8" s="25">
        <v>30</v>
      </c>
      <c r="F8" s="25">
        <v>30</v>
      </c>
      <c r="G8" s="25">
        <v>30</v>
      </c>
      <c r="H8" s="25">
        <v>30</v>
      </c>
      <c r="I8" s="25">
        <v>30</v>
      </c>
      <c r="J8" s="25">
        <v>30</v>
      </c>
      <c r="K8" s="25">
        <v>30</v>
      </c>
      <c r="L8" s="25">
        <v>30</v>
      </c>
      <c r="M8" s="25">
        <v>30</v>
      </c>
      <c r="N8" s="25">
        <v>30</v>
      </c>
      <c r="O8" s="25">
        <v>30</v>
      </c>
      <c r="P8" s="25"/>
      <c r="Q8" s="25"/>
      <c r="R8" s="25"/>
      <c r="S8" s="25"/>
      <c r="T8" s="25"/>
    </row>
    <row r="9" spans="1:20" s="19" customFormat="1" ht="13" x14ac:dyDescent="0.3">
      <c r="A9" s="29" t="s">
        <v>16</v>
      </c>
      <c r="B9" s="30" t="s">
        <v>93</v>
      </c>
      <c r="C9" s="30" t="s">
        <v>30</v>
      </c>
      <c r="D9" s="30">
        <f>D8*48</f>
        <v>1440</v>
      </c>
      <c r="E9" s="30">
        <f t="shared" ref="E9:O9" si="0">E8*48</f>
        <v>1440</v>
      </c>
      <c r="F9" s="30">
        <f t="shared" si="0"/>
        <v>1440</v>
      </c>
      <c r="G9" s="30">
        <f t="shared" si="0"/>
        <v>1440</v>
      </c>
      <c r="H9" s="30">
        <f t="shared" si="0"/>
        <v>1440</v>
      </c>
      <c r="I9" s="30">
        <f t="shared" si="0"/>
        <v>1440</v>
      </c>
      <c r="J9" s="30">
        <f t="shared" si="0"/>
        <v>1440</v>
      </c>
      <c r="K9" s="30">
        <f t="shared" si="0"/>
        <v>1440</v>
      </c>
      <c r="L9" s="30">
        <f t="shared" si="0"/>
        <v>1440</v>
      </c>
      <c r="M9" s="30">
        <f t="shared" si="0"/>
        <v>1440</v>
      </c>
      <c r="N9" s="30">
        <f t="shared" si="0"/>
        <v>1440</v>
      </c>
      <c r="O9" s="30">
        <f t="shared" si="0"/>
        <v>1440</v>
      </c>
      <c r="P9" s="25"/>
      <c r="Q9" s="25"/>
      <c r="R9" s="25"/>
      <c r="S9" s="25"/>
      <c r="T9" s="25"/>
    </row>
    <row r="10" spans="1:20" x14ac:dyDescent="0.35">
      <c r="A10" s="31"/>
      <c r="B10" s="31"/>
      <c r="C10" s="31"/>
      <c r="D10" s="31"/>
      <c r="E10" s="31"/>
      <c r="F10" s="31"/>
      <c r="G10" s="31"/>
      <c r="H10" s="31"/>
      <c r="I10" s="31"/>
      <c r="J10" s="31"/>
      <c r="K10" s="31"/>
      <c r="L10" s="31"/>
      <c r="M10" s="31"/>
      <c r="N10" s="31"/>
      <c r="O10" s="31"/>
      <c r="P10" s="31"/>
      <c r="Q10" s="31"/>
      <c r="R10" s="31"/>
      <c r="S10" s="31"/>
      <c r="T10" s="31"/>
    </row>
    <row r="11" spans="1:20" ht="29" x14ac:dyDescent="0.35">
      <c r="A11" s="32" t="s">
        <v>94</v>
      </c>
      <c r="B11" s="33" t="s">
        <v>98</v>
      </c>
      <c r="C11" s="32"/>
      <c r="D11" s="21">
        <v>60</v>
      </c>
      <c r="E11" s="21">
        <v>0</v>
      </c>
      <c r="F11" s="21">
        <v>0</v>
      </c>
      <c r="G11" s="21">
        <v>0</v>
      </c>
      <c r="H11" s="21">
        <v>0</v>
      </c>
      <c r="I11" s="21">
        <v>0</v>
      </c>
      <c r="J11" s="21">
        <v>0</v>
      </c>
      <c r="K11" s="21">
        <v>0</v>
      </c>
      <c r="L11" s="21">
        <v>0</v>
      </c>
      <c r="M11" s="21">
        <v>0</v>
      </c>
      <c r="N11" s="21">
        <v>0</v>
      </c>
      <c r="O11" s="21">
        <v>0</v>
      </c>
      <c r="P11" s="31"/>
      <c r="Q11" s="31"/>
      <c r="R11" s="31"/>
      <c r="S11" s="31"/>
      <c r="T11" s="31"/>
    </row>
    <row r="12" spans="1:20" x14ac:dyDescent="0.35">
      <c r="A12" s="31"/>
      <c r="B12" s="31"/>
      <c r="C12" s="31"/>
      <c r="D12" s="31"/>
      <c r="E12" s="31"/>
      <c r="F12" s="31"/>
      <c r="G12" s="31"/>
      <c r="H12" s="31"/>
      <c r="I12" s="31"/>
      <c r="J12" s="31"/>
      <c r="K12" s="31"/>
      <c r="L12" s="31"/>
      <c r="M12" s="31"/>
      <c r="N12" s="31"/>
      <c r="O12" s="31"/>
      <c r="P12" s="31"/>
      <c r="Q12" s="31"/>
      <c r="R12" s="31"/>
      <c r="S12" s="31"/>
      <c r="T12" s="31"/>
    </row>
    <row r="13" spans="1:20" x14ac:dyDescent="0.35">
      <c r="A13" s="32" t="s">
        <v>22</v>
      </c>
      <c r="B13" s="33" t="s">
        <v>99</v>
      </c>
      <c r="C13" s="32"/>
      <c r="D13" s="34">
        <f>$C$5</f>
        <v>100</v>
      </c>
      <c r="E13" s="34">
        <f t="shared" ref="E13:O13" si="1">$C$5</f>
        <v>100</v>
      </c>
      <c r="F13" s="34">
        <f t="shared" si="1"/>
        <v>100</v>
      </c>
      <c r="G13" s="34">
        <f t="shared" si="1"/>
        <v>100</v>
      </c>
      <c r="H13" s="34">
        <f t="shared" si="1"/>
        <v>100</v>
      </c>
      <c r="I13" s="34">
        <f t="shared" si="1"/>
        <v>100</v>
      </c>
      <c r="J13" s="34">
        <f t="shared" si="1"/>
        <v>100</v>
      </c>
      <c r="K13" s="34">
        <f t="shared" si="1"/>
        <v>100</v>
      </c>
      <c r="L13" s="34">
        <f t="shared" si="1"/>
        <v>100</v>
      </c>
      <c r="M13" s="34">
        <f t="shared" si="1"/>
        <v>100</v>
      </c>
      <c r="N13" s="34">
        <f t="shared" si="1"/>
        <v>100</v>
      </c>
      <c r="O13" s="34">
        <f t="shared" si="1"/>
        <v>100</v>
      </c>
      <c r="P13" s="31"/>
      <c r="Q13" s="31"/>
      <c r="R13" s="31"/>
      <c r="S13" s="31"/>
      <c r="T13" s="31"/>
    </row>
    <row r="14" spans="1:20" x14ac:dyDescent="0.35">
      <c r="A14" s="31"/>
      <c r="B14" s="31"/>
      <c r="C14" s="31"/>
      <c r="D14" s="31"/>
      <c r="E14" s="31"/>
      <c r="F14" s="31"/>
      <c r="G14" s="31"/>
      <c r="H14" s="31"/>
      <c r="I14" s="31"/>
      <c r="J14" s="31"/>
      <c r="K14" s="31"/>
      <c r="L14" s="31"/>
      <c r="M14" s="31"/>
      <c r="N14" s="31"/>
      <c r="O14" s="31"/>
      <c r="P14" s="31"/>
      <c r="Q14" s="31"/>
      <c r="R14" s="31"/>
      <c r="S14" s="31"/>
      <c r="T14" s="31"/>
    </row>
    <row r="15" spans="1:20" ht="29" x14ac:dyDescent="0.35">
      <c r="A15" s="32" t="s">
        <v>95</v>
      </c>
      <c r="B15" s="33" t="s">
        <v>96</v>
      </c>
      <c r="C15" s="32"/>
      <c r="D15" s="34">
        <f>D11*D13</f>
        <v>6000</v>
      </c>
      <c r="E15" s="34">
        <f t="shared" ref="E15:O15" si="2">E11*E13</f>
        <v>0</v>
      </c>
      <c r="F15" s="34">
        <f t="shared" si="2"/>
        <v>0</v>
      </c>
      <c r="G15" s="34">
        <f t="shared" si="2"/>
        <v>0</v>
      </c>
      <c r="H15" s="34">
        <f t="shared" si="2"/>
        <v>0</v>
      </c>
      <c r="I15" s="34">
        <f t="shared" si="2"/>
        <v>0</v>
      </c>
      <c r="J15" s="34">
        <f t="shared" si="2"/>
        <v>0</v>
      </c>
      <c r="K15" s="34">
        <f t="shared" si="2"/>
        <v>0</v>
      </c>
      <c r="L15" s="34">
        <f t="shared" si="2"/>
        <v>0</v>
      </c>
      <c r="M15" s="34">
        <f t="shared" si="2"/>
        <v>0</v>
      </c>
      <c r="N15" s="34">
        <f t="shared" si="2"/>
        <v>0</v>
      </c>
      <c r="O15" s="34">
        <f t="shared" si="2"/>
        <v>0</v>
      </c>
      <c r="P15" s="31"/>
      <c r="Q15" s="31"/>
      <c r="R15" s="31"/>
      <c r="S15" s="31"/>
      <c r="T15" s="31"/>
    </row>
    <row r="16" spans="1:20" x14ac:dyDescent="0.35">
      <c r="A16" s="31"/>
      <c r="B16" s="31"/>
      <c r="C16" s="31"/>
      <c r="D16" s="31"/>
      <c r="E16" s="31"/>
      <c r="F16" s="31"/>
      <c r="G16" s="31"/>
      <c r="H16" s="31"/>
      <c r="I16" s="31"/>
      <c r="J16" s="31"/>
      <c r="K16" s="31"/>
      <c r="L16" s="31"/>
      <c r="M16" s="31"/>
      <c r="N16" s="31"/>
      <c r="O16" s="31"/>
      <c r="P16" s="31"/>
      <c r="Q16" s="31"/>
      <c r="R16" s="31"/>
      <c r="S16" s="31"/>
      <c r="T16" s="31"/>
    </row>
    <row r="17" spans="1:20" x14ac:dyDescent="0.35">
      <c r="A17" s="31"/>
      <c r="B17" s="31"/>
      <c r="C17" s="31"/>
      <c r="D17" s="31"/>
      <c r="E17" s="31"/>
      <c r="F17" s="31"/>
      <c r="G17" s="31"/>
      <c r="H17" s="31"/>
      <c r="I17" s="31"/>
      <c r="J17" s="31"/>
      <c r="K17" s="31"/>
      <c r="L17" s="31"/>
      <c r="M17" s="31"/>
      <c r="N17" s="31"/>
      <c r="O17" s="31"/>
      <c r="P17" s="31"/>
      <c r="Q17" s="31"/>
      <c r="R17" s="31"/>
      <c r="S17" s="31"/>
      <c r="T17" s="31"/>
    </row>
    <row r="18" spans="1:20" x14ac:dyDescent="0.35">
      <c r="A18" s="31"/>
      <c r="B18" s="31"/>
      <c r="C18" s="31"/>
      <c r="D18" s="31"/>
      <c r="E18" s="31"/>
      <c r="F18" s="31"/>
      <c r="G18" s="31"/>
      <c r="H18" s="31"/>
      <c r="I18" s="31"/>
      <c r="J18" s="31"/>
      <c r="K18" s="31"/>
      <c r="L18" s="31"/>
      <c r="M18" s="31"/>
      <c r="N18" s="31"/>
      <c r="O18" s="31"/>
      <c r="P18" s="31"/>
      <c r="Q18" s="31"/>
      <c r="R18" s="31"/>
      <c r="S18" s="31"/>
      <c r="T18" s="31"/>
    </row>
    <row r="19" spans="1:20" x14ac:dyDescent="0.35">
      <c r="A19" s="31"/>
      <c r="B19" s="31"/>
      <c r="C19" s="31"/>
      <c r="D19" s="31"/>
      <c r="E19" s="31"/>
      <c r="F19" s="31"/>
      <c r="G19" s="31"/>
      <c r="H19" s="31"/>
      <c r="I19" s="31"/>
      <c r="J19" s="31"/>
      <c r="K19" s="31"/>
      <c r="L19" s="31"/>
      <c r="M19" s="31"/>
      <c r="N19" s="31"/>
      <c r="O19" s="31"/>
      <c r="P19" s="31"/>
      <c r="Q19" s="31"/>
      <c r="R19" s="31"/>
      <c r="S19" s="31"/>
      <c r="T19" s="31"/>
    </row>
    <row r="20" spans="1:20" x14ac:dyDescent="0.35">
      <c r="A20" s="31"/>
      <c r="B20" s="31"/>
      <c r="C20" s="31"/>
      <c r="D20" s="31"/>
      <c r="E20" s="31"/>
      <c r="F20" s="31"/>
      <c r="G20" s="31"/>
      <c r="H20" s="31"/>
      <c r="I20" s="31"/>
      <c r="J20" s="31"/>
      <c r="K20" s="31"/>
      <c r="L20" s="31"/>
      <c r="M20" s="31"/>
      <c r="N20" s="31"/>
      <c r="O20" s="31"/>
      <c r="P20" s="31"/>
      <c r="Q20" s="31"/>
      <c r="R20" s="31"/>
      <c r="S20" s="31"/>
      <c r="T20" s="31"/>
    </row>
    <row r="21" spans="1:20" x14ac:dyDescent="0.35">
      <c r="A21" s="31"/>
      <c r="B21" s="31"/>
      <c r="C21" s="31"/>
      <c r="D21" s="31"/>
      <c r="E21" s="31"/>
      <c r="F21" s="31"/>
      <c r="G21" s="31"/>
      <c r="H21" s="31"/>
      <c r="I21" s="31"/>
      <c r="J21" s="31"/>
      <c r="K21" s="31"/>
      <c r="L21" s="31"/>
      <c r="M21" s="31"/>
      <c r="N21" s="31"/>
      <c r="O21" s="31"/>
      <c r="P21" s="31"/>
      <c r="Q21" s="31"/>
      <c r="R21" s="31"/>
      <c r="S21" s="31"/>
      <c r="T21" s="31"/>
    </row>
    <row r="22" spans="1:20" x14ac:dyDescent="0.35">
      <c r="A22" s="31"/>
      <c r="B22" s="31"/>
      <c r="C22" s="31"/>
      <c r="D22" s="31"/>
      <c r="E22" s="31"/>
      <c r="F22" s="31"/>
      <c r="G22" s="31"/>
      <c r="H22" s="31"/>
      <c r="I22" s="31"/>
      <c r="J22" s="31"/>
      <c r="K22" s="31"/>
      <c r="L22" s="31"/>
      <c r="M22" s="31"/>
      <c r="N22" s="31"/>
      <c r="O22" s="31"/>
      <c r="P22" s="31"/>
      <c r="Q22" s="31"/>
      <c r="R22" s="31"/>
      <c r="S22" s="31"/>
      <c r="T22" s="31"/>
    </row>
    <row r="23" spans="1:20" x14ac:dyDescent="0.35">
      <c r="A23" s="31"/>
      <c r="B23" s="31"/>
      <c r="C23" s="31"/>
      <c r="D23" s="31"/>
      <c r="E23" s="31"/>
      <c r="F23" s="31"/>
      <c r="G23" s="31"/>
      <c r="H23" s="31"/>
      <c r="I23" s="31"/>
      <c r="J23" s="31"/>
      <c r="K23" s="31"/>
      <c r="L23" s="31"/>
      <c r="M23" s="31"/>
      <c r="N23" s="31"/>
      <c r="O23" s="31"/>
      <c r="P23" s="31"/>
      <c r="Q23" s="31"/>
      <c r="R23" s="31"/>
      <c r="S23" s="31"/>
      <c r="T23" s="31"/>
    </row>
    <row r="24" spans="1:20" x14ac:dyDescent="0.35">
      <c r="A24" s="31"/>
      <c r="B24" s="31"/>
      <c r="C24" s="31"/>
      <c r="D24" s="31"/>
      <c r="E24" s="31" t="s">
        <v>97</v>
      </c>
      <c r="F24" s="31"/>
      <c r="G24" s="31"/>
      <c r="H24" s="31"/>
      <c r="I24" s="31"/>
      <c r="J24" s="31"/>
      <c r="K24" s="31"/>
      <c r="L24" s="31"/>
      <c r="M24" s="31"/>
      <c r="N24" s="31"/>
      <c r="O24" s="31"/>
      <c r="P24" s="31"/>
      <c r="Q24" s="31"/>
      <c r="R24" s="31"/>
      <c r="S24" s="31"/>
      <c r="T24" s="31"/>
    </row>
    <row r="25" spans="1:20" x14ac:dyDescent="0.35">
      <c r="A25" s="31"/>
      <c r="B25" s="31"/>
      <c r="C25" s="31"/>
      <c r="D25" s="31"/>
      <c r="E25" s="31"/>
      <c r="F25" s="31"/>
      <c r="G25" s="31"/>
      <c r="H25" s="31"/>
      <c r="I25" s="31"/>
      <c r="J25" s="31"/>
      <c r="K25" s="31"/>
      <c r="L25" s="31"/>
      <c r="M25" s="31"/>
      <c r="N25" s="31"/>
      <c r="O25" s="31"/>
      <c r="P25" s="31"/>
      <c r="Q25" s="31"/>
      <c r="R25" s="31"/>
      <c r="S25" s="31"/>
      <c r="T25" s="31"/>
    </row>
    <row r="26" spans="1:20" ht="14.5" customHeight="1" x14ac:dyDescent="0.35">
      <c r="A26" s="31"/>
      <c r="B26" s="31"/>
      <c r="C26" s="31"/>
      <c r="D26" s="31"/>
      <c r="E26" s="31"/>
      <c r="F26" s="31"/>
      <c r="G26" s="31"/>
      <c r="H26" s="31"/>
      <c r="I26" s="31"/>
      <c r="J26" s="31"/>
      <c r="K26" s="31"/>
      <c r="L26" s="31"/>
      <c r="M26" s="31"/>
      <c r="N26" s="31"/>
      <c r="O26" s="31"/>
      <c r="P26" s="31"/>
      <c r="Q26" s="31"/>
      <c r="R26" s="31"/>
      <c r="S26" s="31"/>
      <c r="T26" s="31"/>
    </row>
    <row r="27" spans="1:20" ht="14.5" customHeight="1" x14ac:dyDescent="0.35">
      <c r="A27" s="31"/>
      <c r="B27" s="31"/>
      <c r="C27" s="31"/>
      <c r="D27" s="31"/>
      <c r="E27" s="31"/>
      <c r="F27" s="31"/>
      <c r="G27" s="31"/>
      <c r="H27" s="31"/>
      <c r="I27" s="31"/>
      <c r="J27" s="31"/>
      <c r="K27" s="31"/>
      <c r="L27" s="31"/>
      <c r="M27" s="31"/>
      <c r="N27" s="31"/>
      <c r="O27" s="31"/>
      <c r="P27" s="31"/>
      <c r="Q27" s="31"/>
      <c r="R27" s="31"/>
      <c r="S27" s="31"/>
      <c r="T27" s="31"/>
    </row>
    <row r="28" spans="1:20" ht="14.5" customHeight="1" x14ac:dyDescent="0.35">
      <c r="A28" s="31"/>
      <c r="B28" s="31"/>
      <c r="C28" s="31"/>
      <c r="D28" s="31"/>
      <c r="E28" s="31"/>
      <c r="F28" s="31"/>
      <c r="G28" s="31"/>
      <c r="H28" s="31"/>
      <c r="I28" s="31"/>
      <c r="J28" s="31"/>
      <c r="K28" s="31"/>
      <c r="L28" s="31"/>
      <c r="M28" s="31"/>
      <c r="N28" s="31"/>
      <c r="O28" s="31"/>
      <c r="P28" s="31"/>
      <c r="Q28" s="31"/>
      <c r="R28" s="31"/>
      <c r="S28" s="31"/>
      <c r="T28" s="31"/>
    </row>
    <row r="29" spans="1:20" ht="14.5" customHeight="1" x14ac:dyDescent="0.35">
      <c r="A29" s="31"/>
      <c r="B29" s="31"/>
      <c r="C29" s="31"/>
      <c r="D29" s="31"/>
      <c r="E29" s="31"/>
      <c r="F29" s="31"/>
      <c r="G29" s="31"/>
      <c r="H29" s="31"/>
      <c r="I29" s="31"/>
      <c r="J29" s="31"/>
      <c r="K29" s="31"/>
      <c r="L29" s="31"/>
      <c r="M29" s="31"/>
      <c r="N29" s="31"/>
      <c r="O29" s="31"/>
      <c r="P29" s="31"/>
      <c r="Q29" s="31"/>
      <c r="R29" s="31"/>
      <c r="S29" s="31"/>
      <c r="T29" s="31"/>
    </row>
    <row r="30" spans="1:20" ht="14.5" customHeight="1" x14ac:dyDescent="0.35">
      <c r="A30" s="31"/>
      <c r="B30" s="31"/>
      <c r="C30" s="31"/>
      <c r="D30" s="31"/>
      <c r="E30" s="31"/>
      <c r="F30" s="31"/>
      <c r="G30" s="31"/>
      <c r="H30" s="31"/>
      <c r="I30" s="31"/>
      <c r="J30" s="31"/>
      <c r="K30" s="31"/>
      <c r="L30" s="31"/>
      <c r="M30" s="31"/>
      <c r="N30" s="31"/>
      <c r="O30" s="31"/>
      <c r="P30" s="31"/>
      <c r="Q30" s="31"/>
      <c r="R30" s="31"/>
      <c r="S30" s="31"/>
      <c r="T30" s="31"/>
    </row>
    <row r="31" spans="1:20" ht="14.5" customHeight="1" x14ac:dyDescent="0.35">
      <c r="A31" s="31"/>
      <c r="B31" s="31"/>
      <c r="C31" s="31"/>
      <c r="D31" s="31"/>
      <c r="E31" s="31"/>
      <c r="F31" s="31"/>
      <c r="G31" s="31"/>
      <c r="H31" s="31"/>
      <c r="I31" s="31"/>
      <c r="J31" s="31"/>
      <c r="K31" s="31"/>
      <c r="L31" s="31"/>
      <c r="M31" s="31"/>
      <c r="N31" s="31"/>
      <c r="O31" s="31"/>
      <c r="P31" s="31"/>
      <c r="Q31" s="31"/>
      <c r="R31" s="31"/>
      <c r="S31" s="31"/>
      <c r="T31" s="31"/>
    </row>
    <row r="32" spans="1:20" ht="14.5" customHeight="1" x14ac:dyDescent="0.35">
      <c r="A32" s="31"/>
      <c r="B32" s="31"/>
      <c r="C32" s="31"/>
      <c r="D32" s="31"/>
      <c r="E32" s="31"/>
      <c r="F32" s="31"/>
      <c r="G32" s="31"/>
      <c r="H32" s="31"/>
      <c r="I32" s="31"/>
      <c r="J32" s="31"/>
      <c r="K32" s="31"/>
      <c r="L32" s="31"/>
      <c r="M32" s="31"/>
      <c r="N32" s="31"/>
      <c r="O32" s="31"/>
      <c r="P32" s="31"/>
      <c r="Q32" s="31"/>
      <c r="R32" s="31"/>
      <c r="S32" s="31"/>
      <c r="T32" s="31"/>
    </row>
  </sheetData>
  <sheetProtection algorithmName="SHA-512" hashValue="fo4+E5LjrTZYB2p7O6zxYELgUY4mHXniAMvgf3pRBa8K575mw3eGFLldG2zkm3DHzMTJyafCinCPeTkZlAYPSA==" saltValue="4VBz8y5tur3cYYdpSoyrug==" spinCount="100000" sheet="1" objects="1" scenarios="1"/>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C0D-DCEA-4101-BE61-C1B6997EE80C}">
  <dimension ref="A1:M10"/>
  <sheetViews>
    <sheetView workbookViewId="0">
      <pane ySplit="6" topLeftCell="A7" activePane="bottomLeft" state="frozen"/>
      <selection pane="bottomLeft" activeCell="A7" sqref="A7"/>
    </sheetView>
  </sheetViews>
  <sheetFormatPr defaultRowHeight="14.5" x14ac:dyDescent="0.35"/>
  <cols>
    <col min="1" max="1" width="21.08984375" customWidth="1"/>
    <col min="2" max="2" width="22.08984375" bestFit="1" customWidth="1"/>
    <col min="3" max="3" width="25.1796875" bestFit="1" customWidth="1"/>
    <col min="4" max="4" width="18.54296875" bestFit="1" customWidth="1"/>
    <col min="5" max="5" width="10" bestFit="1" customWidth="1"/>
    <col min="6" max="6" width="9.08984375" bestFit="1" customWidth="1"/>
    <col min="7" max="7" width="2.453125" customWidth="1"/>
    <col min="8" max="8" width="17.1796875" bestFit="1" customWidth="1"/>
    <col min="9" max="9" width="2.453125" customWidth="1"/>
    <col min="10" max="10" width="15.54296875" bestFit="1" customWidth="1"/>
    <col min="11" max="11" width="12.6328125" bestFit="1" customWidth="1"/>
    <col min="12" max="12" width="9.1796875" bestFit="1" customWidth="1"/>
  </cols>
  <sheetData>
    <row r="1" spans="1:13" ht="21" x14ac:dyDescent="0.5">
      <c r="A1" s="14" t="s">
        <v>59</v>
      </c>
    </row>
    <row r="2" spans="1:13" x14ac:dyDescent="0.35">
      <c r="A2" s="6" t="s">
        <v>60</v>
      </c>
      <c r="B2" s="15">
        <v>45278.552141203705</v>
      </c>
    </row>
    <row r="3" spans="1:13" x14ac:dyDescent="0.35">
      <c r="A3" s="6" t="s">
        <v>61</v>
      </c>
      <c r="B3" t="s">
        <v>62</v>
      </c>
    </row>
    <row r="4" spans="1:13" ht="18.5" x14ac:dyDescent="0.45">
      <c r="A4" s="6" t="s">
        <v>63</v>
      </c>
      <c r="B4" s="36" t="b">
        <v>1</v>
      </c>
    </row>
    <row r="5" spans="1:13" x14ac:dyDescent="0.35">
      <c r="B5" s="6"/>
      <c r="C5" s="6"/>
      <c r="D5" s="6"/>
      <c r="E5" s="6"/>
      <c r="F5" s="6"/>
      <c r="G5" s="6"/>
      <c r="H5" s="6"/>
      <c r="I5" s="6"/>
      <c r="J5" s="16" t="s">
        <v>64</v>
      </c>
      <c r="K5" s="6"/>
      <c r="L5" s="6"/>
      <c r="M5" s="6"/>
    </row>
    <row r="6" spans="1:13" x14ac:dyDescent="0.35">
      <c r="B6" s="6" t="s">
        <v>65</v>
      </c>
      <c r="C6" s="6" t="s">
        <v>66</v>
      </c>
      <c r="D6" s="6" t="s">
        <v>67</v>
      </c>
      <c r="E6" s="6" t="s">
        <v>68</v>
      </c>
      <c r="F6" s="6" t="s">
        <v>69</v>
      </c>
      <c r="G6" s="6"/>
      <c r="H6" s="6" t="s">
        <v>70</v>
      </c>
      <c r="I6" s="6"/>
      <c r="J6" s="6" t="s">
        <v>65</v>
      </c>
      <c r="K6" s="6" t="s">
        <v>71</v>
      </c>
      <c r="L6" s="6" t="s">
        <v>72</v>
      </c>
      <c r="M6" s="6"/>
    </row>
    <row r="7" spans="1:13" x14ac:dyDescent="0.35">
      <c r="B7" s="13" t="s">
        <v>73</v>
      </c>
      <c r="C7">
        <v>0</v>
      </c>
      <c r="D7" t="s">
        <v>74</v>
      </c>
      <c r="E7">
        <v>0</v>
      </c>
      <c r="F7" t="s">
        <v>75</v>
      </c>
    </row>
    <row r="8" spans="1:13" x14ac:dyDescent="0.35">
      <c r="B8" s="13" t="s">
        <v>80</v>
      </c>
      <c r="C8">
        <v>0</v>
      </c>
      <c r="D8" t="s">
        <v>74</v>
      </c>
      <c r="E8">
        <v>0</v>
      </c>
      <c r="F8" t="s">
        <v>75</v>
      </c>
    </row>
    <row r="9" spans="1:13" x14ac:dyDescent="0.35">
      <c r="B9" s="13" t="s">
        <v>76</v>
      </c>
      <c r="C9">
        <v>0</v>
      </c>
      <c r="D9" t="s">
        <v>74</v>
      </c>
      <c r="E9">
        <v>0</v>
      </c>
      <c r="F9" t="s">
        <v>75</v>
      </c>
    </row>
    <row r="10" spans="1:13" x14ac:dyDescent="0.35">
      <c r="B10" s="13" t="s">
        <v>104</v>
      </c>
      <c r="C10">
        <v>0</v>
      </c>
      <c r="D10" t="s">
        <v>74</v>
      </c>
      <c r="E10">
        <v>0</v>
      </c>
      <c r="F10" t="s">
        <v>75</v>
      </c>
    </row>
  </sheetData>
  <hyperlinks>
    <hyperlink ref="B7" location="'Notes'!A1" display="Notes" xr:uid="{4F036EC1-2F66-4381-8C6F-D671E21E5A3C}"/>
    <hyperlink ref="B8" location="'Availability Payment'!A1" display="Availability Payment" xr:uid="{329D0262-2C4D-4257-B91A-0AAEA4F5C4E1}"/>
    <hyperlink ref="B9" location="'Availability Reconciliation'!A1" display="Availability Reconciliation" xr:uid="{1BDE49BC-121B-4721-8970-603FD6F83689}"/>
    <hyperlink ref="B10" location="'IFRm'!A1" display="IFRm" xr:uid="{8A468828-505A-422B-84F0-33E3FCE406C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20" ma:contentTypeDescription="Create a new document." ma:contentTypeScope="" ma:versionID="22cd04d5bc46f80217a22c6af3ef642f">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f828ac49cfb230ad455114131903f920"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proved xmlns="eb8cff42-5652-403d-9370-86925285bf53">false</Approved>
    <ENCCApproval xmlns="eb8cff42-5652-403d-9370-86925285bf53">false</ENCCApproval>
    <NAP_x0020_Approval xmlns="eb8cff42-5652-403d-9370-86925285bf53">false</NAP_x0020_Approval>
    <Market_x0020_Services_x0020_Approval xmlns="eb8cff42-5652-403d-9370-86925285bf53">false</Market_x0020_Services_x0020_Approval>
    <TaxCatchAll xmlns="cadce026-d35b-4a62-a2ee-1436bb44fb55" xsi:nil="true"/>
    <lcf76f155ced4ddcb4097134ff3c332f xmlns="eb8cff42-5652-403d-9370-86925285bf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494E41-80E2-40F5-860C-1A1D128AB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330A1B-EAB7-4549-AF93-26A6C045F93C}">
  <ds:schemaRefs>
    <ds:schemaRef ds:uri="http://schemas.microsoft.com/office/2006/metadata/properties"/>
    <ds:schemaRef ds:uri="http://schemas.microsoft.com/office/infopath/2007/PartnerControls"/>
    <ds:schemaRef ds:uri="eb8cff42-5652-403d-9370-86925285bf53"/>
    <ds:schemaRef ds:uri="cadce026-d35b-4a62-a2ee-1436bb44fb55"/>
  </ds:schemaRefs>
</ds:datastoreItem>
</file>

<file path=customXml/itemProps3.xml><?xml version="1.0" encoding="utf-8"?>
<ds:datastoreItem xmlns:ds="http://schemas.openxmlformats.org/officeDocument/2006/customXml" ds:itemID="{6833F61D-F07F-4DBB-8D02-97AA88A5BC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Availability Payment</vt:lpstr>
      <vt:lpstr>Availability Reconciliation</vt:lpstr>
      <vt:lpstr>IFRm</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Dhorat(ESO), Haarith</dc:creator>
  <cp:keywords/>
  <dc:description/>
  <cp:lastModifiedBy>Alex Millar</cp:lastModifiedBy>
  <cp:revision/>
  <dcterms:created xsi:type="dcterms:W3CDTF">2023-03-01T10:07:03Z</dcterms:created>
  <dcterms:modified xsi:type="dcterms:W3CDTF">2023-12-18T13:15:49Z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