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nationalgridplc.sharepoint.com/sites/GRP-INT-UK-OperateObeya/Shared Documents/05 - Stability Workstream/Stability Pathfinder/Stability Phase 3/05 Tender Pack/7. Final Tender Pack - Ariba/2. Tender Information/"/>
    </mc:Choice>
  </mc:AlternateContent>
  <xr:revisionPtr revIDLastSave="654" documentId="6_{8486FC75-0DF5-4095-92C0-690A391A89C0}" xr6:coauthVersionLast="46" xr6:coauthVersionMax="47" xr10:uidLastSave="{FB7611F7-9AFB-4CF8-A807-0A63332E3DB7}"/>
  <workbookProtection workbookAlgorithmName="SHA-512" workbookHashValue="ehW+kwVx5GNkfMIwOzEzGV52ClHJwvRV1c4uobrmIc0eMyS+RfMYf9uodSUKk+3qhKoCixCSG47ojQnrCc8xjA==" workbookSaltValue="ihFjWVw1ilgwAn9m1cELXg==" workbookSpinCount="100000" lockStructure="1"/>
  <bookViews>
    <workbookView xWindow="28680" yWindow="-120" windowWidth="21840" windowHeight="13140" tabRatio="704" xr2:uid="{B26B407C-3849-465D-8A61-E837AC0672F0}"/>
  </bookViews>
  <sheets>
    <sheet name="Intro" sheetId="20" r:id="rId1"/>
    <sheet name="Calculation" sheetId="37"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3" i="37" l="1"/>
  <c r="O13" i="37" l="1"/>
  <c r="N13" i="37"/>
  <c r="M13" i="37"/>
  <c r="L13" i="37"/>
  <c r="K13" i="37"/>
  <c r="J13" i="37"/>
  <c r="I13" i="37"/>
  <c r="H13" i="37"/>
  <c r="G13" i="37"/>
  <c r="F13" i="37"/>
  <c r="E13" i="37"/>
  <c r="D13" i="37"/>
  <c r="O23" i="37"/>
  <c r="N23" i="37"/>
  <c r="M23" i="37"/>
  <c r="L23" i="37"/>
  <c r="K23" i="37"/>
  <c r="J23" i="37"/>
  <c r="I23" i="37"/>
  <c r="H23" i="37"/>
  <c r="G23" i="37"/>
  <c r="F23" i="37"/>
  <c r="E23" i="37"/>
  <c r="E33" i="37" l="1"/>
  <c r="F33" i="37"/>
  <c r="G33" i="37"/>
  <c r="H33" i="37"/>
  <c r="I33" i="37"/>
  <c r="J33" i="37"/>
  <c r="K33" i="37"/>
  <c r="L33" i="37"/>
  <c r="M33" i="37"/>
  <c r="N33" i="37"/>
  <c r="O33" i="37"/>
  <c r="E31" i="37"/>
  <c r="F31" i="37"/>
  <c r="G31" i="37"/>
  <c r="H31" i="37"/>
  <c r="I31" i="37"/>
  <c r="J31" i="37"/>
  <c r="K31" i="37"/>
  <c r="L31" i="37"/>
  <c r="M31" i="37"/>
  <c r="N31" i="37"/>
  <c r="O31" i="37"/>
  <c r="E29" i="37"/>
  <c r="F29" i="37"/>
  <c r="G29" i="37"/>
  <c r="H29" i="37"/>
  <c r="I29" i="37"/>
  <c r="J29" i="37"/>
  <c r="K29" i="37"/>
  <c r="L29" i="37"/>
  <c r="M29" i="37"/>
  <c r="N29" i="37"/>
  <c r="O29" i="37"/>
  <c r="E19" i="37"/>
  <c r="F19" i="37"/>
  <c r="G19" i="37"/>
  <c r="G36" i="37" s="1"/>
  <c r="H19" i="37"/>
  <c r="I19" i="37"/>
  <c r="J19" i="37"/>
  <c r="K19" i="37"/>
  <c r="L19" i="37"/>
  <c r="M19" i="37"/>
  <c r="N19" i="37"/>
  <c r="O19" i="37"/>
  <c r="O36" i="37" s="1"/>
  <c r="D29" i="37"/>
  <c r="D31" i="37"/>
  <c r="D33" i="37"/>
  <c r="D37" i="37" s="1"/>
  <c r="D19" i="37"/>
  <c r="D36" i="37" s="1"/>
  <c r="E37" i="37" l="1"/>
  <c r="E36" i="37"/>
  <c r="K36" i="37"/>
  <c r="M36" i="37"/>
  <c r="F36" i="37"/>
  <c r="L36" i="37"/>
  <c r="I36" i="37"/>
  <c r="J36" i="37"/>
  <c r="H36" i="37"/>
  <c r="N36" i="37"/>
  <c r="G37" i="37"/>
  <c r="N37" i="37"/>
  <c r="O37" i="37"/>
  <c r="L37" i="37"/>
  <c r="K37" i="37"/>
  <c r="M37" i="37"/>
  <c r="J37" i="37"/>
  <c r="I37" i="37"/>
  <c r="F37" i="37"/>
  <c r="D46" i="37" l="1"/>
  <c r="H37" i="37"/>
  <c r="D50" i="37" s="1"/>
  <c r="D39" i="37"/>
  <c r="E38" i="37" l="1"/>
  <c r="E39" i="37" s="1"/>
  <c r="E42" i="37" s="1"/>
  <c r="D42" i="37"/>
  <c r="F38" i="37" l="1"/>
  <c r="F39" i="37" s="1"/>
  <c r="G38" i="37" l="1"/>
  <c r="G39" i="37" s="1"/>
  <c r="G42" i="37" s="1"/>
  <c r="F42" i="37"/>
  <c r="H38" i="37" l="1"/>
  <c r="H39" i="37" s="1"/>
  <c r="H42" i="37" l="1"/>
  <c r="I38" i="37"/>
  <c r="I39" i="37" s="1"/>
  <c r="I42" i="37" s="1"/>
  <c r="J38" i="37" l="1"/>
  <c r="J39" i="37" s="1"/>
  <c r="J42" i="37" s="1"/>
  <c r="K38" i="37" l="1"/>
  <c r="K39" i="37" s="1"/>
  <c r="L38" i="37" s="1"/>
  <c r="L39" i="37" s="1"/>
  <c r="K42" i="37" l="1"/>
  <c r="L42" i="37"/>
  <c r="M38" i="37"/>
  <c r="M39" i="37" s="1"/>
  <c r="N38" i="37" s="1"/>
  <c r="N39" i="37" s="1"/>
  <c r="M42" i="37" l="1"/>
  <c r="O38" i="37"/>
  <c r="N42" i="37"/>
  <c r="O39" i="37" l="1"/>
  <c r="D48" i="37" s="1"/>
  <c r="D52" i="37" s="1"/>
  <c r="O42" i="37" l="1"/>
  <c r="D54" i="37" s="1"/>
</calcChain>
</file>

<file path=xl/sharedStrings.xml><?xml version="1.0" encoding="utf-8"?>
<sst xmlns="http://schemas.openxmlformats.org/spreadsheetml/2006/main" count="80" uniqueCount="74">
  <si>
    <t>Value</t>
  </si>
  <si>
    <t>Note</t>
  </si>
  <si>
    <t>Fixed value for all</t>
  </si>
  <si>
    <t>Introduction</t>
  </si>
  <si>
    <t>This spreadsheet has been created to provide an illustration of how availability payments will be calculated for SCL and Inertia based on the formulae in the draft contract terms.</t>
  </si>
  <si>
    <t>For ease of use, it calculates the formulae across each month, though in practice, this will be done per settlement period.</t>
  </si>
  <si>
    <t>User guide</t>
  </si>
  <si>
    <t>All other cells contain formula that can be viewed to understand the payment calculation.</t>
  </si>
  <si>
    <t>The terms in Column A are taken from the contract terms with a brief description in column B.</t>
  </si>
  <si>
    <t>Solutions must offer capability for both SCL and Inertia in the tender for Phase 3.</t>
  </si>
  <si>
    <t>Calculation methodology</t>
  </si>
  <si>
    <t>Availabilty payment for SCL and inertia is calculated based on the number of settlement periods each component is made available and comparing the declared capability to the tendered values.</t>
  </si>
  <si>
    <t>The unavailability charge applies where either SCL and/or inertia is made available in fewer settlement periods than is required (cells C3 and C5).</t>
  </si>
  <si>
    <t>Each month, the unavailaiblity charge is netted off from the availability payment, but this is capped to the amount of the availability payment</t>
  </si>
  <si>
    <t>Any unavailability charge that has not been netted off, is carried forward to future months</t>
  </si>
  <si>
    <t>At the end of each contract year, if there is any unrecovered unavailability charge, this will be compared to the cashflow upto that point and may be payable by the provider where this is less than the cashflow.</t>
  </si>
  <si>
    <t>Across a contract year, providers will never pay back more than they are owed, but could have a net cashflow position of £0.</t>
  </si>
  <si>
    <t>Tendered SCL Capability</t>
  </si>
  <si>
    <t>Capability Value submitted in Tender</t>
  </si>
  <si>
    <t>Required SCL Availability %</t>
  </si>
  <si>
    <t>Tendered Inertia Capability</t>
  </si>
  <si>
    <t>Required Inertia Availability %</t>
  </si>
  <si>
    <t>Contract Rate</t>
  </si>
  <si>
    <t>£/SP</t>
  </si>
  <si>
    <t>Month</t>
  </si>
  <si>
    <t>Constants</t>
  </si>
  <si>
    <t>Term</t>
  </si>
  <si>
    <t>Description</t>
  </si>
  <si>
    <t>SP</t>
  </si>
  <si>
    <t>Actual Inertia Capability</t>
  </si>
  <si>
    <t xml:space="preserve">The lower of the Contracted Inertia Capability and any value in a redeclaration </t>
  </si>
  <si>
    <t>ACij</t>
  </si>
  <si>
    <t>Actual Inertia Capbility / Tendered Inertia Capability</t>
  </si>
  <si>
    <t>ASCij</t>
  </si>
  <si>
    <t>count of SPs where inertia is declared available</t>
  </si>
  <si>
    <t>FMAj</t>
  </si>
  <si>
    <t>count of SPs where the unit is on planned outage</t>
  </si>
  <si>
    <t>TAi</t>
  </si>
  <si>
    <t>a factor of 0.7 if the value of ACij is less than 0.9, otherwise, equal to 1</t>
  </si>
  <si>
    <t>Actual SCL Capability</t>
  </si>
  <si>
    <t xml:space="preserve">The lower of the Contracted SCL Capability and any value in a redeclaration </t>
  </si>
  <si>
    <t>ACsj</t>
  </si>
  <si>
    <t>Actual SCL Capbility / Tendered SCL Capability</t>
  </si>
  <si>
    <t>ASCsj</t>
  </si>
  <si>
    <t>count of SPs where SCL is declared available</t>
  </si>
  <si>
    <t>TAs</t>
  </si>
  <si>
    <t>APd</t>
  </si>
  <si>
    <t>a factor of 2 if Tendered Inertia Capability is &gt;0, else 1</t>
  </si>
  <si>
    <t>CR</t>
  </si>
  <si>
    <t>APm</t>
  </si>
  <si>
    <t>Availability Payment (Sched F - A.1)</t>
  </si>
  <si>
    <t>Acm</t>
  </si>
  <si>
    <t>Unavailability Charge (Sched F - A.2.2)</t>
  </si>
  <si>
    <t>ULm</t>
  </si>
  <si>
    <t>Unrecovered Availability Rebate (Sched F - A.2.3)</t>
  </si>
  <si>
    <t>ARM</t>
  </si>
  <si>
    <t>Availability Rebate (Sched F - A.2.1)</t>
  </si>
  <si>
    <t>Net Cashflow</t>
  </si>
  <si>
    <t>Sum of monthly settlement payments prior to ARLfinal</t>
  </si>
  <si>
    <t>APy</t>
  </si>
  <si>
    <t>sum of Availability Payment ESO owes each month</t>
  </si>
  <si>
    <t>ARy</t>
  </si>
  <si>
    <t>sum of Availability Rebate for each month</t>
  </si>
  <si>
    <t>ACy</t>
  </si>
  <si>
    <t>Sum of Unavailability Charge that providers owe each month</t>
  </si>
  <si>
    <t>ARLfinal</t>
  </si>
  <si>
    <t>Annual Reconciliation Payment, where the absolute value of unrecovered rebate (Acy - ARy) is less than cashflow (Ay + ARy)</t>
  </si>
  <si>
    <t>Final Cashflow position</t>
  </si>
  <si>
    <t xml:space="preserve">After deducting any ARLfinal amount </t>
  </si>
  <si>
    <t>ARLfinal = Min ( Sum of APm for months 1 to 12) + Sum of ARm for months 1 to 12), ABS( ( Sum of ACm for months 1 to 12) - Sum of ARm for months 1 to 12))</t>
  </si>
  <si>
    <t>( Sum of APm for months 1 to 12) + Sum of ARm for months 1 to 12) - this shows the cashflow position upto the end of the year</t>
  </si>
  <si>
    <t>ABS( ( Sum of ACm for months 1 to 12) - Sum of ARm for months 1 to 12)) - this shows any rebate amount at the end of month 12 that has not been recovered.</t>
  </si>
  <si>
    <t>The MIN functions limits the ARL to the sum of what has been paid across the year so providers never pay back more than they are paid.</t>
  </si>
  <si>
    <r>
      <t xml:space="preserve">Cells highlighted in yellow can be amended by bidders to create different scenarios.
</t>
    </r>
    <r>
      <rPr>
        <b/>
        <sz val="11"/>
        <color theme="1"/>
        <rFont val="Calibri"/>
        <family val="2"/>
        <scheme val="minor"/>
      </rPr>
      <t>NOTE: The values currently entered are purely illustrative and should not be taken as a guide on what to submit in the tender.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</si>
</sst>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10"/>
      <color theme="0"/>
      <name val="Calibri"/>
      <family val="2"/>
      <scheme val="minor"/>
    </font>
    <font>
      <i/>
      <sz val="10"/>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s>
  <borders count="11">
    <border>
      <left/>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s>
  <cellStyleXfs count="2">
    <xf numFmtId="0" fontId="0" fillId="0" borderId="0"/>
    <xf numFmtId="44" fontId="1" fillId="0" borderId="0" applyFont="0" applyFill="0" applyBorder="0" applyAlignment="0" applyProtection="0"/>
  </cellStyleXfs>
  <cellXfs count="32">
    <xf numFmtId="0" fontId="0" fillId="0" borderId="0" xfId="0"/>
    <xf numFmtId="0" fontId="3" fillId="0" borderId="9" xfId="0" applyFont="1" applyBorder="1"/>
    <xf numFmtId="0" fontId="4" fillId="0" borderId="2" xfId="0" applyFont="1" applyBorder="1"/>
    <xf numFmtId="0" fontId="4" fillId="0" borderId="4" xfId="0" applyFont="1" applyBorder="1"/>
    <xf numFmtId="0" fontId="4" fillId="0" borderId="0" xfId="0" applyFont="1"/>
    <xf numFmtId="0" fontId="3" fillId="0" borderId="0" xfId="0" applyFont="1"/>
    <xf numFmtId="0" fontId="5" fillId="0" borderId="0" xfId="0" applyFont="1"/>
    <xf numFmtId="0" fontId="4" fillId="4" borderId="3" xfId="0" applyFont="1" applyFill="1" applyBorder="1"/>
    <xf numFmtId="0" fontId="4" fillId="4" borderId="1" xfId="0" applyFont="1" applyFill="1" applyBorder="1"/>
    <xf numFmtId="0" fontId="4" fillId="4" borderId="4" xfId="0" applyFont="1" applyFill="1" applyBorder="1"/>
    <xf numFmtId="0" fontId="3" fillId="4" borderId="5" xfId="0" applyFont="1" applyFill="1" applyBorder="1"/>
    <xf numFmtId="0" fontId="0" fillId="0" borderId="0" xfId="0" applyAlignment="1">
      <alignment wrapText="1"/>
    </xf>
    <xf numFmtId="0" fontId="3" fillId="0" borderId="7" xfId="0" applyFont="1" applyBorder="1"/>
    <xf numFmtId="9" fontId="4" fillId="0" borderId="6" xfId="0" applyNumberFormat="1" applyFont="1" applyBorder="1"/>
    <xf numFmtId="0" fontId="4" fillId="0" borderId="6" xfId="0" applyFont="1" applyBorder="1"/>
    <xf numFmtId="0" fontId="4" fillId="0" borderId="5" xfId="0" applyFont="1" applyBorder="1"/>
    <xf numFmtId="44" fontId="4" fillId="0" borderId="0" xfId="0" applyNumberFormat="1" applyFont="1"/>
    <xf numFmtId="0" fontId="6" fillId="0" borderId="0" xfId="0" applyFont="1"/>
    <xf numFmtId="44" fontId="3" fillId="0" borderId="0" xfId="0" applyNumberFormat="1" applyFont="1"/>
    <xf numFmtId="0" fontId="4" fillId="0" borderId="0" xfId="0" applyFont="1" applyAlignment="1">
      <alignment wrapText="1"/>
    </xf>
    <xf numFmtId="44" fontId="4" fillId="0" borderId="8" xfId="0" applyNumberFormat="1" applyFont="1" applyBorder="1"/>
    <xf numFmtId="0" fontId="4" fillId="3" borderId="0" xfId="0" applyFont="1" applyFill="1"/>
    <xf numFmtId="0" fontId="4" fillId="3" borderId="0" xfId="0" applyFont="1" applyFill="1" applyAlignment="1">
      <alignment wrapText="1"/>
    </xf>
    <xf numFmtId="44" fontId="3" fillId="0" borderId="10" xfId="0" applyNumberFormat="1" applyFont="1" applyBorder="1"/>
    <xf numFmtId="0" fontId="0" fillId="0" borderId="0" xfId="0" applyAlignment="1">
      <alignment horizontal="left" wrapText="1"/>
    </xf>
    <xf numFmtId="9" fontId="4" fillId="0" borderId="6" xfId="0" applyNumberFormat="1" applyFont="1" applyFill="1" applyBorder="1"/>
    <xf numFmtId="0" fontId="2" fillId="0" borderId="0" xfId="0" applyFont="1" applyAlignment="1">
      <alignment wrapText="1"/>
    </xf>
    <xf numFmtId="1" fontId="4" fillId="2" borderId="6" xfId="0" applyNumberFormat="1" applyFont="1" applyFill="1" applyBorder="1" applyProtection="1">
      <protection locked="0"/>
    </xf>
    <xf numFmtId="44" fontId="4" fillId="2" borderId="5" xfId="1" applyFont="1" applyFill="1" applyBorder="1" applyProtection="1">
      <protection locked="0"/>
    </xf>
    <xf numFmtId="0" fontId="4" fillId="2" borderId="0" xfId="0" applyFont="1" applyFill="1" applyProtection="1">
      <protection locked="0"/>
    </xf>
    <xf numFmtId="1" fontId="3" fillId="2" borderId="0" xfId="0" applyNumberFormat="1" applyFont="1" applyFill="1" applyProtection="1">
      <protection locked="0"/>
    </xf>
    <xf numFmtId="0" fontId="3" fillId="2" borderId="0" xfId="0" applyFont="1" applyFill="1" applyProtection="1">
      <protection locked="0"/>
    </xf>
  </cellXfs>
  <cellStyles count="2">
    <cellStyle name="Currency" xfId="1" builtinId="4"/>
    <cellStyle name="Normal" xfId="0" builtinId="0"/>
  </cellStyles>
  <dxfs count="0"/>
  <tableStyles count="0" defaultTableStyle="TableStyleMedium2" defaultPivotStyle="PivotStyleLight16"/>
  <colors>
    <mruColors>
      <color rgb="FFF4B0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AC83B-DD61-4110-9A74-9E71214B9057}">
  <dimension ref="A1:B19"/>
  <sheetViews>
    <sheetView tabSelected="1" zoomScaleNormal="100" workbookViewId="0">
      <selection activeCell="A16" sqref="A16"/>
    </sheetView>
  </sheetViews>
  <sheetFormatPr defaultColWidth="0" defaultRowHeight="14.5" zeroHeight="1" x14ac:dyDescent="0.35"/>
  <cols>
    <col min="1" max="1" width="130.1796875" style="11" customWidth="1"/>
    <col min="2" max="2" width="8.7265625" customWidth="1"/>
    <col min="3" max="16384" width="8.7265625" hidden="1"/>
  </cols>
  <sheetData>
    <row r="1" spans="1:1" x14ac:dyDescent="0.35">
      <c r="A1" s="26" t="s">
        <v>3</v>
      </c>
    </row>
    <row r="2" spans="1:1" ht="29" x14ac:dyDescent="0.35">
      <c r="A2" s="11" t="s">
        <v>4</v>
      </c>
    </row>
    <row r="3" spans="1:1" x14ac:dyDescent="0.35">
      <c r="A3" s="11" t="s">
        <v>5</v>
      </c>
    </row>
    <row r="4" spans="1:1" x14ac:dyDescent="0.35"/>
    <row r="5" spans="1:1" x14ac:dyDescent="0.35">
      <c r="A5" s="26" t="s">
        <v>6</v>
      </c>
    </row>
    <row r="6" spans="1:1" ht="29" x14ac:dyDescent="0.35">
      <c r="A6" s="11" t="s">
        <v>73</v>
      </c>
    </row>
    <row r="7" spans="1:1" x14ac:dyDescent="0.35">
      <c r="A7" s="11" t="s">
        <v>7</v>
      </c>
    </row>
    <row r="8" spans="1:1" x14ac:dyDescent="0.35">
      <c r="A8" s="11" t="s">
        <v>8</v>
      </c>
    </row>
    <row r="9" spans="1:1" x14ac:dyDescent="0.35">
      <c r="A9" s="11" t="s">
        <v>9</v>
      </c>
    </row>
    <row r="10" spans="1:1" x14ac:dyDescent="0.35"/>
    <row r="11" spans="1:1" x14ac:dyDescent="0.35">
      <c r="A11" s="26" t="s">
        <v>10</v>
      </c>
    </row>
    <row r="12" spans="1:1" ht="29" x14ac:dyDescent="0.35">
      <c r="A12" s="11" t="s">
        <v>11</v>
      </c>
    </row>
    <row r="13" spans="1:1" x14ac:dyDescent="0.35">
      <c r="A13" s="11" t="s">
        <v>12</v>
      </c>
    </row>
    <row r="14" spans="1:1" x14ac:dyDescent="0.35">
      <c r="A14" s="24" t="s">
        <v>13</v>
      </c>
    </row>
    <row r="15" spans="1:1" x14ac:dyDescent="0.35">
      <c r="A15" s="24" t="s">
        <v>14</v>
      </c>
    </row>
    <row r="16" spans="1:1" ht="29" x14ac:dyDescent="0.35">
      <c r="A16" s="24" t="s">
        <v>15</v>
      </c>
    </row>
    <row r="17" spans="1:1" x14ac:dyDescent="0.35">
      <c r="A17" s="11" t="s">
        <v>16</v>
      </c>
    </row>
    <row r="18" spans="1:1" x14ac:dyDescent="0.35">
      <c r="A18" s="24"/>
    </row>
    <row r="19" spans="1:1" x14ac:dyDescent="0.35">
      <c r="A19" s="24"/>
    </row>
  </sheetData>
  <sheetProtection algorithmName="SHA-512" hashValue="Vk3Gwy5m5P6G2+0tiCUh9cxCDc/4PTrk1/uEfpY4iBXOc5sbKRSJFE9jU2zl4GQqYXCuH2hkJrCUcSYW5XWdTA==" saltValue="j2BhUGK7MRV5MZaUMux5cg==" spinCount="100000" sheet="1" objects="1" scenarios="1"/>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26B8B-4ABF-4874-9DBB-853E7B694869}">
  <dimension ref="A1:S69"/>
  <sheetViews>
    <sheetView zoomScale="90" zoomScaleNormal="90" workbookViewId="0">
      <pane xSplit="3" ySplit="9" topLeftCell="E28" activePane="bottomRight" state="frozen"/>
      <selection pane="topRight" activeCell="D1" sqref="D1"/>
      <selection pane="bottomLeft" activeCell="A11" sqref="A11"/>
      <selection pane="bottomRight" activeCell="O38" sqref="O38"/>
    </sheetView>
  </sheetViews>
  <sheetFormatPr defaultColWidth="0" defaultRowHeight="13" zeroHeight="1" x14ac:dyDescent="0.3"/>
  <cols>
    <col min="1" max="1" width="25.54296875" style="4" bestFit="1" customWidth="1"/>
    <col min="2" max="2" width="30.7265625" style="4" bestFit="1" customWidth="1"/>
    <col min="3" max="3" width="8.54296875" style="4" bestFit="1" customWidth="1"/>
    <col min="4" max="4" width="13.81640625" style="4" customWidth="1"/>
    <col min="5" max="5" width="12.54296875" style="4" customWidth="1"/>
    <col min="6" max="6" width="13" style="4" customWidth="1"/>
    <col min="7" max="11" width="12" style="4" bestFit="1" customWidth="1"/>
    <col min="12" max="12" width="14.81640625" style="4" customWidth="1"/>
    <col min="13" max="14" width="13" style="4" bestFit="1" customWidth="1"/>
    <col min="15" max="15" width="12" style="4" bestFit="1" customWidth="1"/>
    <col min="16" max="16" width="11.7265625" style="4" customWidth="1"/>
    <col min="17" max="17" width="13.54296875" style="4" bestFit="1" customWidth="1"/>
    <col min="18" max="18" width="51.81640625" style="4" hidden="1" customWidth="1"/>
    <col min="19" max="19" width="0" style="4" hidden="1" customWidth="1"/>
    <col min="20" max="16384" width="11.7265625" style="4" hidden="1"/>
  </cols>
  <sheetData>
    <row r="1" spans="1:15" x14ac:dyDescent="0.3">
      <c r="A1" s="12" t="s">
        <v>25</v>
      </c>
      <c r="B1" s="1" t="s">
        <v>1</v>
      </c>
      <c r="C1" s="12" t="s">
        <v>0</v>
      </c>
    </row>
    <row r="2" spans="1:15" x14ac:dyDescent="0.3">
      <c r="A2" s="14" t="s">
        <v>20</v>
      </c>
      <c r="B2" s="2" t="s">
        <v>18</v>
      </c>
      <c r="C2" s="27">
        <v>800</v>
      </c>
      <c r="D2" s="6"/>
      <c r="E2" s="6"/>
      <c r="F2" s="6"/>
    </row>
    <row r="3" spans="1:15" x14ac:dyDescent="0.3">
      <c r="A3" s="14" t="s">
        <v>21</v>
      </c>
      <c r="B3" s="2" t="s">
        <v>2</v>
      </c>
      <c r="C3" s="25">
        <v>0.9</v>
      </c>
      <c r="D3" s="6"/>
      <c r="E3" s="6"/>
      <c r="F3" s="6"/>
    </row>
    <row r="4" spans="1:15" x14ac:dyDescent="0.3">
      <c r="A4" s="14" t="s">
        <v>17</v>
      </c>
      <c r="B4" s="2" t="s">
        <v>18</v>
      </c>
      <c r="C4" s="27">
        <v>800</v>
      </c>
    </row>
    <row r="5" spans="1:15" x14ac:dyDescent="0.3">
      <c r="A5" s="14" t="s">
        <v>19</v>
      </c>
      <c r="B5" s="2" t="s">
        <v>2</v>
      </c>
      <c r="C5" s="13">
        <v>0.9</v>
      </c>
    </row>
    <row r="6" spans="1:15" x14ac:dyDescent="0.3">
      <c r="A6" s="15" t="s">
        <v>22</v>
      </c>
      <c r="B6" s="3" t="s">
        <v>23</v>
      </c>
      <c r="C6" s="28">
        <v>100</v>
      </c>
    </row>
    <row r="7" spans="1:15" x14ac:dyDescent="0.3"/>
    <row r="8" spans="1:15" x14ac:dyDescent="0.3">
      <c r="C8" s="4" t="s">
        <v>24</v>
      </c>
      <c r="D8" s="4">
        <v>1</v>
      </c>
      <c r="E8" s="4">
        <v>2</v>
      </c>
      <c r="F8" s="4">
        <v>3</v>
      </c>
      <c r="G8" s="4">
        <v>4</v>
      </c>
      <c r="H8" s="4">
        <v>5</v>
      </c>
      <c r="I8" s="4">
        <v>6</v>
      </c>
      <c r="J8" s="4">
        <v>7</v>
      </c>
      <c r="K8" s="4">
        <v>8</v>
      </c>
      <c r="L8" s="4">
        <v>9</v>
      </c>
      <c r="M8" s="4">
        <v>10</v>
      </c>
      <c r="N8" s="4">
        <v>11</v>
      </c>
      <c r="O8" s="4">
        <v>12</v>
      </c>
    </row>
    <row r="9" spans="1:15" x14ac:dyDescent="0.3">
      <c r="A9" s="10" t="s">
        <v>26</v>
      </c>
      <c r="B9" s="7" t="s">
        <v>27</v>
      </c>
      <c r="C9" s="4" t="s">
        <v>28</v>
      </c>
      <c r="D9" s="7">
        <v>1440</v>
      </c>
      <c r="E9" s="8">
        <v>1440</v>
      </c>
      <c r="F9" s="8">
        <v>1440</v>
      </c>
      <c r="G9" s="8">
        <v>1440</v>
      </c>
      <c r="H9" s="8">
        <v>1440</v>
      </c>
      <c r="I9" s="8">
        <v>1440</v>
      </c>
      <c r="J9" s="8">
        <v>1440</v>
      </c>
      <c r="K9" s="8">
        <v>1440</v>
      </c>
      <c r="L9" s="8">
        <v>1440</v>
      </c>
      <c r="M9" s="8">
        <v>1440</v>
      </c>
      <c r="N9" s="8">
        <v>1440</v>
      </c>
      <c r="O9" s="9">
        <v>1440</v>
      </c>
    </row>
    <row r="10" spans="1:15" x14ac:dyDescent="0.3"/>
    <row r="11" spans="1:15" ht="39" x14ac:dyDescent="0.3">
      <c r="A11" s="17" t="s">
        <v>29</v>
      </c>
      <c r="B11" s="19" t="s">
        <v>30</v>
      </c>
      <c r="D11" s="29">
        <v>800</v>
      </c>
      <c r="E11" s="29">
        <v>800</v>
      </c>
      <c r="F11" s="29">
        <v>800</v>
      </c>
      <c r="G11" s="29">
        <v>800</v>
      </c>
      <c r="H11" s="29">
        <v>800</v>
      </c>
      <c r="I11" s="29">
        <v>800</v>
      </c>
      <c r="J11" s="29">
        <v>800</v>
      </c>
      <c r="K11" s="29">
        <v>800</v>
      </c>
      <c r="L11" s="29">
        <v>800</v>
      </c>
      <c r="M11" s="29">
        <v>800</v>
      </c>
      <c r="N11" s="29">
        <v>800</v>
      </c>
      <c r="O11" s="29">
        <v>800</v>
      </c>
    </row>
    <row r="12" spans="1:15" x14ac:dyDescent="0.3">
      <c r="A12" s="17"/>
      <c r="B12" s="19"/>
    </row>
    <row r="13" spans="1:15" ht="26" x14ac:dyDescent="0.3">
      <c r="A13" s="5" t="s">
        <v>31</v>
      </c>
      <c r="B13" s="19" t="s">
        <v>32</v>
      </c>
      <c r="D13" s="5">
        <f t="shared" ref="D13:O13" si="0">IFERROR(D11/$C$2,0)</f>
        <v>1</v>
      </c>
      <c r="E13" s="5">
        <f t="shared" si="0"/>
        <v>1</v>
      </c>
      <c r="F13" s="5">
        <f t="shared" si="0"/>
        <v>1</v>
      </c>
      <c r="G13" s="5">
        <f t="shared" si="0"/>
        <v>1</v>
      </c>
      <c r="H13" s="5">
        <f t="shared" si="0"/>
        <v>1</v>
      </c>
      <c r="I13" s="5">
        <f t="shared" si="0"/>
        <v>1</v>
      </c>
      <c r="J13" s="5">
        <f t="shared" si="0"/>
        <v>1</v>
      </c>
      <c r="K13" s="5">
        <f t="shared" si="0"/>
        <v>1</v>
      </c>
      <c r="L13" s="5">
        <f t="shared" si="0"/>
        <v>1</v>
      </c>
      <c r="M13" s="5">
        <f t="shared" si="0"/>
        <v>1</v>
      </c>
      <c r="N13" s="5">
        <f t="shared" si="0"/>
        <v>1</v>
      </c>
      <c r="O13" s="5">
        <f t="shared" si="0"/>
        <v>1</v>
      </c>
    </row>
    <row r="14" spans="1:15" x14ac:dyDescent="0.3">
      <c r="B14" s="19"/>
    </row>
    <row r="15" spans="1:15" ht="26" x14ac:dyDescent="0.3">
      <c r="A15" s="5" t="s">
        <v>33</v>
      </c>
      <c r="B15" s="19" t="s">
        <v>34</v>
      </c>
      <c r="D15" s="30">
        <v>1296</v>
      </c>
      <c r="E15" s="30">
        <v>1296</v>
      </c>
      <c r="F15" s="30">
        <v>1296</v>
      </c>
      <c r="G15" s="30">
        <v>1296</v>
      </c>
      <c r="H15" s="30">
        <v>1296</v>
      </c>
      <c r="I15" s="30">
        <v>1296</v>
      </c>
      <c r="J15" s="30">
        <v>1296</v>
      </c>
      <c r="K15" s="30">
        <v>1296</v>
      </c>
      <c r="L15" s="30">
        <v>1296</v>
      </c>
      <c r="M15" s="30">
        <v>1296</v>
      </c>
      <c r="N15" s="30">
        <v>1296</v>
      </c>
      <c r="O15" s="30">
        <v>1296</v>
      </c>
    </row>
    <row r="16" spans="1:15" x14ac:dyDescent="0.3">
      <c r="B16" s="19"/>
    </row>
    <row r="17" spans="1:17" ht="26" x14ac:dyDescent="0.3">
      <c r="A17" s="5" t="s">
        <v>35</v>
      </c>
      <c r="B17" s="19" t="s">
        <v>36</v>
      </c>
      <c r="D17" s="31">
        <v>0</v>
      </c>
      <c r="E17" s="31">
        <v>0</v>
      </c>
      <c r="F17" s="31">
        <v>0</v>
      </c>
      <c r="G17" s="31">
        <v>0</v>
      </c>
      <c r="H17" s="31">
        <v>0</v>
      </c>
      <c r="I17" s="31">
        <v>0</v>
      </c>
      <c r="J17" s="31">
        <v>0</v>
      </c>
      <c r="K17" s="31">
        <v>0</v>
      </c>
      <c r="L17" s="31">
        <v>0</v>
      </c>
      <c r="M17" s="31">
        <v>0</v>
      </c>
      <c r="N17" s="31">
        <v>0</v>
      </c>
      <c r="O17" s="31">
        <v>0</v>
      </c>
    </row>
    <row r="18" spans="1:17" x14ac:dyDescent="0.3">
      <c r="B18" s="19"/>
    </row>
    <row r="19" spans="1:17" ht="26" x14ac:dyDescent="0.3">
      <c r="A19" s="5" t="s">
        <v>37</v>
      </c>
      <c r="B19" s="19" t="s">
        <v>38</v>
      </c>
      <c r="D19" s="5">
        <f>IF(D13&lt;0.9,0.7,1)</f>
        <v>1</v>
      </c>
      <c r="E19" s="5">
        <f t="shared" ref="E19:O19" si="1">IF(E13&lt;0.9,0.7,1)</f>
        <v>1</v>
      </c>
      <c r="F19" s="5">
        <f t="shared" si="1"/>
        <v>1</v>
      </c>
      <c r="G19" s="5">
        <f t="shared" si="1"/>
        <v>1</v>
      </c>
      <c r="H19" s="5">
        <f t="shared" si="1"/>
        <v>1</v>
      </c>
      <c r="I19" s="5">
        <f t="shared" si="1"/>
        <v>1</v>
      </c>
      <c r="J19" s="5">
        <f t="shared" si="1"/>
        <v>1</v>
      </c>
      <c r="K19" s="5">
        <f t="shared" si="1"/>
        <v>1</v>
      </c>
      <c r="L19" s="5">
        <f t="shared" si="1"/>
        <v>1</v>
      </c>
      <c r="M19" s="5">
        <f t="shared" si="1"/>
        <v>1</v>
      </c>
      <c r="N19" s="5">
        <f t="shared" si="1"/>
        <v>1</v>
      </c>
      <c r="O19" s="5">
        <f t="shared" si="1"/>
        <v>1</v>
      </c>
    </row>
    <row r="20" spans="1:17" x14ac:dyDescent="0.3">
      <c r="B20" s="19"/>
    </row>
    <row r="21" spans="1:17" ht="39" x14ac:dyDescent="0.3">
      <c r="A21" s="17" t="s">
        <v>39</v>
      </c>
      <c r="B21" s="19" t="s">
        <v>40</v>
      </c>
      <c r="D21" s="29">
        <v>800</v>
      </c>
      <c r="E21" s="29">
        <v>800</v>
      </c>
      <c r="F21" s="29">
        <v>800</v>
      </c>
      <c r="G21" s="29">
        <v>800</v>
      </c>
      <c r="H21" s="29">
        <v>800</v>
      </c>
      <c r="I21" s="29">
        <v>800</v>
      </c>
      <c r="J21" s="29">
        <v>800</v>
      </c>
      <c r="K21" s="29">
        <v>800</v>
      </c>
      <c r="L21" s="29">
        <v>800</v>
      </c>
      <c r="M21" s="29">
        <v>800</v>
      </c>
      <c r="N21" s="29">
        <v>800</v>
      </c>
      <c r="O21" s="29">
        <v>800</v>
      </c>
    </row>
    <row r="22" spans="1:17" x14ac:dyDescent="0.3">
      <c r="A22" s="17"/>
      <c r="B22" s="19"/>
    </row>
    <row r="23" spans="1:17" ht="26" x14ac:dyDescent="0.3">
      <c r="A23" s="5" t="s">
        <v>41</v>
      </c>
      <c r="B23" s="19" t="s">
        <v>42</v>
      </c>
      <c r="D23" s="5">
        <f>IFERROR(D21/$C$4,0)</f>
        <v>1</v>
      </c>
      <c r="E23" s="5">
        <f t="shared" ref="E23:O23" si="2">IFERROR(E21/$C$4,0)</f>
        <v>1</v>
      </c>
      <c r="F23" s="5">
        <f t="shared" si="2"/>
        <v>1</v>
      </c>
      <c r="G23" s="5">
        <f t="shared" si="2"/>
        <v>1</v>
      </c>
      <c r="H23" s="5">
        <f t="shared" si="2"/>
        <v>1</v>
      </c>
      <c r="I23" s="5">
        <f t="shared" si="2"/>
        <v>1</v>
      </c>
      <c r="J23" s="5">
        <f t="shared" si="2"/>
        <v>1</v>
      </c>
      <c r="K23" s="5">
        <f t="shared" si="2"/>
        <v>1</v>
      </c>
      <c r="L23" s="5">
        <f t="shared" si="2"/>
        <v>1</v>
      </c>
      <c r="M23" s="5">
        <f t="shared" si="2"/>
        <v>1</v>
      </c>
      <c r="N23" s="5">
        <f t="shared" si="2"/>
        <v>1</v>
      </c>
      <c r="O23" s="5">
        <f t="shared" si="2"/>
        <v>1</v>
      </c>
      <c r="Q23" s="16"/>
    </row>
    <row r="24" spans="1:17" x14ac:dyDescent="0.3">
      <c r="B24" s="19"/>
      <c r="Q24" s="16"/>
    </row>
    <row r="25" spans="1:17" ht="26" x14ac:dyDescent="0.3">
      <c r="A25" s="5" t="s">
        <v>43</v>
      </c>
      <c r="B25" s="19" t="s">
        <v>44</v>
      </c>
      <c r="D25" s="30">
        <v>1296</v>
      </c>
      <c r="E25" s="30">
        <v>1296</v>
      </c>
      <c r="F25" s="30">
        <v>1296</v>
      </c>
      <c r="G25" s="30">
        <v>1296</v>
      </c>
      <c r="H25" s="30">
        <v>1296</v>
      </c>
      <c r="I25" s="30">
        <v>1296</v>
      </c>
      <c r="J25" s="30">
        <v>1296</v>
      </c>
      <c r="K25" s="30">
        <v>1296</v>
      </c>
      <c r="L25" s="30">
        <v>1296</v>
      </c>
      <c r="M25" s="30">
        <v>1296</v>
      </c>
      <c r="N25" s="30">
        <v>1296</v>
      </c>
      <c r="O25" s="30">
        <v>1296</v>
      </c>
      <c r="Q25" s="16"/>
    </row>
    <row r="26" spans="1:17" x14ac:dyDescent="0.3">
      <c r="B26" s="19"/>
      <c r="Q26" s="16"/>
    </row>
    <row r="27" spans="1:17" ht="26" x14ac:dyDescent="0.3">
      <c r="A27" s="5" t="s">
        <v>35</v>
      </c>
      <c r="B27" s="19" t="s">
        <v>36</v>
      </c>
      <c r="D27" s="31">
        <v>0</v>
      </c>
      <c r="E27" s="31">
        <v>0</v>
      </c>
      <c r="F27" s="31">
        <v>0</v>
      </c>
      <c r="G27" s="31">
        <v>0</v>
      </c>
      <c r="H27" s="31">
        <v>0</v>
      </c>
      <c r="I27" s="31">
        <v>0</v>
      </c>
      <c r="J27" s="31">
        <v>0</v>
      </c>
      <c r="K27" s="31">
        <v>0</v>
      </c>
      <c r="L27" s="31">
        <v>0</v>
      </c>
      <c r="M27" s="31">
        <v>0</v>
      </c>
      <c r="N27" s="31">
        <v>0</v>
      </c>
      <c r="O27" s="31">
        <v>0</v>
      </c>
      <c r="Q27" s="16"/>
    </row>
    <row r="28" spans="1:17" x14ac:dyDescent="0.3">
      <c r="B28" s="19"/>
      <c r="Q28" s="16"/>
    </row>
    <row r="29" spans="1:17" ht="26" x14ac:dyDescent="0.3">
      <c r="A29" s="5" t="s">
        <v>45</v>
      </c>
      <c r="B29" s="19" t="s">
        <v>38</v>
      </c>
      <c r="D29" s="5">
        <f>IF(D23&lt;0.9,0.7,1)</f>
        <v>1</v>
      </c>
      <c r="E29" s="5">
        <f t="shared" ref="E29:O29" si="3">IF(E23&lt;0.9,0.7,1)</f>
        <v>1</v>
      </c>
      <c r="F29" s="5">
        <f t="shared" si="3"/>
        <v>1</v>
      </c>
      <c r="G29" s="5">
        <f t="shared" si="3"/>
        <v>1</v>
      </c>
      <c r="H29" s="5">
        <f t="shared" si="3"/>
        <v>1</v>
      </c>
      <c r="I29" s="5">
        <f t="shared" si="3"/>
        <v>1</v>
      </c>
      <c r="J29" s="5">
        <f t="shared" si="3"/>
        <v>1</v>
      </c>
      <c r="K29" s="5">
        <f t="shared" si="3"/>
        <v>1</v>
      </c>
      <c r="L29" s="5">
        <f t="shared" si="3"/>
        <v>1</v>
      </c>
      <c r="M29" s="5">
        <f t="shared" si="3"/>
        <v>1</v>
      </c>
      <c r="N29" s="5">
        <f t="shared" si="3"/>
        <v>1</v>
      </c>
      <c r="O29" s="5">
        <f t="shared" si="3"/>
        <v>1</v>
      </c>
      <c r="Q29" s="16"/>
    </row>
    <row r="30" spans="1:17" x14ac:dyDescent="0.3">
      <c r="B30" s="19"/>
      <c r="Q30" s="16"/>
    </row>
    <row r="31" spans="1:17" ht="26" x14ac:dyDescent="0.3">
      <c r="A31" s="5" t="s">
        <v>46</v>
      </c>
      <c r="B31" s="19" t="s">
        <v>47</v>
      </c>
      <c r="D31" s="5">
        <f t="shared" ref="D31:O31" si="4">IF($C$2=0,1,2)</f>
        <v>2</v>
      </c>
      <c r="E31" s="5">
        <f t="shared" si="4"/>
        <v>2</v>
      </c>
      <c r="F31" s="5">
        <f t="shared" si="4"/>
        <v>2</v>
      </c>
      <c r="G31" s="5">
        <f t="shared" si="4"/>
        <v>2</v>
      </c>
      <c r="H31" s="5">
        <f t="shared" si="4"/>
        <v>2</v>
      </c>
      <c r="I31" s="5">
        <f t="shared" si="4"/>
        <v>2</v>
      </c>
      <c r="J31" s="5">
        <f t="shared" si="4"/>
        <v>2</v>
      </c>
      <c r="K31" s="5">
        <f t="shared" si="4"/>
        <v>2</v>
      </c>
      <c r="L31" s="5">
        <f t="shared" si="4"/>
        <v>2</v>
      </c>
      <c r="M31" s="5">
        <f t="shared" si="4"/>
        <v>2</v>
      </c>
      <c r="N31" s="5">
        <f t="shared" si="4"/>
        <v>2</v>
      </c>
      <c r="O31" s="5">
        <f t="shared" si="4"/>
        <v>2</v>
      </c>
      <c r="Q31" s="16"/>
    </row>
    <row r="32" spans="1:17" x14ac:dyDescent="0.3">
      <c r="B32" s="19"/>
    </row>
    <row r="33" spans="1:19" x14ac:dyDescent="0.3">
      <c r="A33" s="5" t="s">
        <v>48</v>
      </c>
      <c r="B33" s="19" t="s">
        <v>22</v>
      </c>
      <c r="D33" s="18">
        <f>$C$6</f>
        <v>100</v>
      </c>
      <c r="E33" s="18">
        <f t="shared" ref="E33:O33" si="5">$C$6</f>
        <v>100</v>
      </c>
      <c r="F33" s="18">
        <f t="shared" si="5"/>
        <v>100</v>
      </c>
      <c r="G33" s="18">
        <f t="shared" si="5"/>
        <v>100</v>
      </c>
      <c r="H33" s="18">
        <f t="shared" si="5"/>
        <v>100</v>
      </c>
      <c r="I33" s="18">
        <f t="shared" si="5"/>
        <v>100</v>
      </c>
      <c r="J33" s="18">
        <f t="shared" si="5"/>
        <v>100</v>
      </c>
      <c r="K33" s="18">
        <f t="shared" si="5"/>
        <v>100</v>
      </c>
      <c r="L33" s="18">
        <f t="shared" si="5"/>
        <v>100</v>
      </c>
      <c r="M33" s="18">
        <f t="shared" si="5"/>
        <v>100</v>
      </c>
      <c r="N33" s="18">
        <f t="shared" si="5"/>
        <v>100</v>
      </c>
      <c r="O33" s="18">
        <f t="shared" si="5"/>
        <v>100</v>
      </c>
    </row>
    <row r="34" spans="1:19" x14ac:dyDescent="0.3">
      <c r="B34" s="19"/>
    </row>
    <row r="35" spans="1:19" x14ac:dyDescent="0.3">
      <c r="B35" s="19"/>
    </row>
    <row r="36" spans="1:19" x14ac:dyDescent="0.3">
      <c r="A36" s="5" t="s">
        <v>49</v>
      </c>
      <c r="B36" s="19" t="s">
        <v>50</v>
      </c>
      <c r="D36" s="16">
        <f xml:space="preserve"> ((D13*(D15+D17)*D19) + (D23*(D25+D27)*D29))/D31*D33</f>
        <v>129600</v>
      </c>
      <c r="E36" s="16">
        <f t="shared" ref="E36:O36" si="6" xml:space="preserve"> ((E13*(E15+E17)*E19) + (E23*(E25+E27)*E29))/E31*E33</f>
        <v>129600</v>
      </c>
      <c r="F36" s="16">
        <f t="shared" si="6"/>
        <v>129600</v>
      </c>
      <c r="G36" s="16">
        <f t="shared" si="6"/>
        <v>129600</v>
      </c>
      <c r="H36" s="16">
        <f t="shared" si="6"/>
        <v>129600</v>
      </c>
      <c r="I36" s="16">
        <f t="shared" si="6"/>
        <v>129600</v>
      </c>
      <c r="J36" s="16">
        <f t="shared" si="6"/>
        <v>129600</v>
      </c>
      <c r="K36" s="16">
        <f t="shared" si="6"/>
        <v>129600</v>
      </c>
      <c r="L36" s="16">
        <f t="shared" si="6"/>
        <v>129600</v>
      </c>
      <c r="M36" s="16">
        <f t="shared" si="6"/>
        <v>129600</v>
      </c>
      <c r="N36" s="16">
        <f t="shared" si="6"/>
        <v>129600</v>
      </c>
      <c r="O36" s="16">
        <f t="shared" si="6"/>
        <v>129600</v>
      </c>
      <c r="Q36" s="16"/>
    </row>
    <row r="37" spans="1:19" x14ac:dyDescent="0.3">
      <c r="A37" s="5" t="s">
        <v>51</v>
      </c>
      <c r="B37" s="19" t="s">
        <v>52</v>
      </c>
      <c r="D37" s="16">
        <f>(MIN((D15/D$9)-$C$5,0)*D33/D31*1000) + MIN((D25/D$9)-$C$3,0)*D33/D31*1000</f>
        <v>0</v>
      </c>
      <c r="E37" s="16">
        <f t="shared" ref="E37:O37" si="7">(MIN((E15/E$9)-$C$5,0)*E33/E31*1000) + MIN((E25/E$9)-$C$3,0)*E33/E31*1000</f>
        <v>0</v>
      </c>
      <c r="F37" s="16">
        <f t="shared" si="7"/>
        <v>0</v>
      </c>
      <c r="G37" s="16">
        <f t="shared" si="7"/>
        <v>0</v>
      </c>
      <c r="H37" s="16">
        <f t="shared" si="7"/>
        <v>0</v>
      </c>
      <c r="I37" s="16">
        <f t="shared" si="7"/>
        <v>0</v>
      </c>
      <c r="J37" s="16">
        <f t="shared" si="7"/>
        <v>0</v>
      </c>
      <c r="K37" s="16">
        <f t="shared" si="7"/>
        <v>0</v>
      </c>
      <c r="L37" s="16">
        <f t="shared" si="7"/>
        <v>0</v>
      </c>
      <c r="M37" s="16">
        <f t="shared" si="7"/>
        <v>0</v>
      </c>
      <c r="N37" s="16">
        <f t="shared" si="7"/>
        <v>0</v>
      </c>
      <c r="O37" s="16">
        <f t="shared" si="7"/>
        <v>0</v>
      </c>
      <c r="Q37" s="16"/>
    </row>
    <row r="38" spans="1:19" ht="26" x14ac:dyDescent="0.3">
      <c r="A38" s="5" t="s">
        <v>53</v>
      </c>
      <c r="B38" s="19" t="s">
        <v>54</v>
      </c>
      <c r="D38" s="16">
        <v>0</v>
      </c>
      <c r="E38" s="16">
        <f>SUM($D$37:D37)-SUM($D$39:D39)</f>
        <v>0</v>
      </c>
      <c r="F38" s="16">
        <f>SUM($D$37:E37)-SUM($D$39:E39)</f>
        <v>0</v>
      </c>
      <c r="G38" s="16">
        <f>SUM($D$37:F37)-SUM($D$39:F39)</f>
        <v>0</v>
      </c>
      <c r="H38" s="16">
        <f>SUM($D$37:G37)-SUM($D$39:G39)</f>
        <v>0</v>
      </c>
      <c r="I38" s="16">
        <f>SUM($D$37:H37)-SUM($D$39:H39)</f>
        <v>0</v>
      </c>
      <c r="J38" s="16">
        <f>SUM($D$37:I37)-SUM($D$39:I39)</f>
        <v>0</v>
      </c>
      <c r="K38" s="16">
        <f>SUM($D$37:J37)-SUM($D$39:J39)</f>
        <v>0</v>
      </c>
      <c r="L38" s="16">
        <f>SUM($D$37:K37)-SUM($D$39:K39)</f>
        <v>0</v>
      </c>
      <c r="M38" s="16">
        <f>SUM($D$37:L37)-SUM($D$39:L39)</f>
        <v>0</v>
      </c>
      <c r="N38" s="16">
        <f>SUM($D$37:M37)-SUM($D$39:M39)</f>
        <v>0</v>
      </c>
      <c r="O38" s="16">
        <f>SUM($D$37:N37)-SUM($D$39:N39)</f>
        <v>0</v>
      </c>
      <c r="P38" s="16"/>
      <c r="Q38" s="16"/>
    </row>
    <row r="39" spans="1:19" x14ac:dyDescent="0.3">
      <c r="A39" s="5" t="s">
        <v>55</v>
      </c>
      <c r="B39" s="19" t="s">
        <v>56</v>
      </c>
      <c r="D39" s="16">
        <f>MAX((D37+D38),-D36)</f>
        <v>0</v>
      </c>
      <c r="E39" s="16">
        <f t="shared" ref="E39:O39" si="8">MAX((E37+E38),-E36)</f>
        <v>0</v>
      </c>
      <c r="F39" s="16">
        <f>MAX((F37+F38),-F36)</f>
        <v>0</v>
      </c>
      <c r="G39" s="16">
        <f t="shared" si="8"/>
        <v>0</v>
      </c>
      <c r="H39" s="16">
        <f t="shared" si="8"/>
        <v>0</v>
      </c>
      <c r="I39" s="16">
        <f t="shared" si="8"/>
        <v>0</v>
      </c>
      <c r="J39" s="16">
        <f t="shared" si="8"/>
        <v>0</v>
      </c>
      <c r="K39" s="16">
        <f t="shared" si="8"/>
        <v>0</v>
      </c>
      <c r="L39" s="16">
        <f>MAX((L37+L38),-L36)</f>
        <v>0</v>
      </c>
      <c r="M39" s="16">
        <f t="shared" si="8"/>
        <v>0</v>
      </c>
      <c r="N39" s="16">
        <f t="shared" si="8"/>
        <v>0</v>
      </c>
      <c r="O39" s="16">
        <f t="shared" si="8"/>
        <v>0</v>
      </c>
      <c r="Q39" s="16"/>
      <c r="S39" s="16"/>
    </row>
    <row r="40" spans="1:19" x14ac:dyDescent="0.3">
      <c r="B40" s="19"/>
      <c r="Q40" s="16"/>
    </row>
    <row r="41" spans="1:19" x14ac:dyDescent="0.3">
      <c r="B41" s="19"/>
    </row>
    <row r="42" spans="1:19" ht="26" x14ac:dyDescent="0.3">
      <c r="A42" s="5" t="s">
        <v>57</v>
      </c>
      <c r="B42" s="19" t="s">
        <v>58</v>
      </c>
      <c r="D42" s="20">
        <f>D36+D39</f>
        <v>129600</v>
      </c>
      <c r="E42" s="20">
        <f t="shared" ref="E42:N42" si="9">E36+E39</f>
        <v>129600</v>
      </c>
      <c r="F42" s="20">
        <f>F36+F39</f>
        <v>129600</v>
      </c>
      <c r="G42" s="20">
        <f t="shared" si="9"/>
        <v>129600</v>
      </c>
      <c r="H42" s="20">
        <f t="shared" si="9"/>
        <v>129600</v>
      </c>
      <c r="I42" s="20">
        <f t="shared" si="9"/>
        <v>129600</v>
      </c>
      <c r="J42" s="20">
        <f t="shared" si="9"/>
        <v>129600</v>
      </c>
      <c r="K42" s="20">
        <f t="shared" si="9"/>
        <v>129600</v>
      </c>
      <c r="L42" s="20">
        <f t="shared" si="9"/>
        <v>129600</v>
      </c>
      <c r="M42" s="20">
        <f t="shared" si="9"/>
        <v>129600</v>
      </c>
      <c r="N42" s="20">
        <f t="shared" si="9"/>
        <v>129600</v>
      </c>
      <c r="O42" s="20">
        <f>O36+O39</f>
        <v>129600</v>
      </c>
      <c r="Q42" s="16"/>
    </row>
    <row r="43" spans="1:19" x14ac:dyDescent="0.3">
      <c r="B43" s="19"/>
    </row>
    <row r="44" spans="1:19" s="21" customFormat="1" x14ac:dyDescent="0.3">
      <c r="B44" s="22"/>
    </row>
    <row r="45" spans="1:19" x14ac:dyDescent="0.3">
      <c r="B45" s="19"/>
    </row>
    <row r="46" spans="1:19" ht="26" x14ac:dyDescent="0.3">
      <c r="A46" s="5" t="s">
        <v>59</v>
      </c>
      <c r="B46" s="19" t="s">
        <v>60</v>
      </c>
      <c r="D46" s="16">
        <f>SUM($D$36:$O$36)</f>
        <v>1555200</v>
      </c>
    </row>
    <row r="47" spans="1:19" x14ac:dyDescent="0.3">
      <c r="B47" s="19"/>
    </row>
    <row r="48" spans="1:19" ht="26" x14ac:dyDescent="0.3">
      <c r="A48" s="5" t="s">
        <v>61</v>
      </c>
      <c r="B48" s="19" t="s">
        <v>62</v>
      </c>
      <c r="D48" s="16">
        <f>SUM($D$39:$O$39)</f>
        <v>0</v>
      </c>
    </row>
    <row r="49" spans="1:17" x14ac:dyDescent="0.3">
      <c r="B49" s="19"/>
    </row>
    <row r="50" spans="1:17" ht="26" x14ac:dyDescent="0.3">
      <c r="A50" s="5" t="s">
        <v>63</v>
      </c>
      <c r="B50" s="19" t="s">
        <v>64</v>
      </c>
      <c r="D50" s="16">
        <f>SUM($D$37:$O$37)</f>
        <v>0</v>
      </c>
    </row>
    <row r="51" spans="1:17" x14ac:dyDescent="0.3">
      <c r="B51" s="19"/>
    </row>
    <row r="52" spans="1:17" ht="52" x14ac:dyDescent="0.3">
      <c r="A52" s="5" t="s">
        <v>65</v>
      </c>
      <c r="B52" s="19" t="s">
        <v>66</v>
      </c>
      <c r="D52" s="16">
        <f>MIN((D46+D48),ABS(D50-D48))</f>
        <v>0</v>
      </c>
    </row>
    <row r="53" spans="1:17" x14ac:dyDescent="0.3">
      <c r="B53" s="19"/>
    </row>
    <row r="54" spans="1:17" ht="13.5" thickBot="1" x14ac:dyDescent="0.35">
      <c r="A54" s="4" t="s">
        <v>67</v>
      </c>
      <c r="B54" s="19" t="s">
        <v>68</v>
      </c>
      <c r="D54" s="23">
        <f>SUM(D42:O42)-D52</f>
        <v>1555200</v>
      </c>
    </row>
    <row r="55" spans="1:17" ht="13.5" thickTop="1" x14ac:dyDescent="0.3">
      <c r="B55" s="19"/>
    </row>
    <row r="56" spans="1:17" x14ac:dyDescent="0.3">
      <c r="B56" s="19"/>
    </row>
    <row r="57" spans="1:17" x14ac:dyDescent="0.3">
      <c r="A57" s="4" t="s">
        <v>69</v>
      </c>
    </row>
    <row r="58" spans="1:17" x14ac:dyDescent="0.3"/>
    <row r="59" spans="1:17" x14ac:dyDescent="0.3"/>
    <row r="60" spans="1:17" x14ac:dyDescent="0.3">
      <c r="A60" s="4" t="s">
        <v>70</v>
      </c>
      <c r="O60" s="16"/>
    </row>
    <row r="61" spans="1:17" x14ac:dyDescent="0.3">
      <c r="A61" s="4" t="s">
        <v>71</v>
      </c>
      <c r="O61" s="16"/>
      <c r="Q61" s="16"/>
    </row>
    <row r="62" spans="1:17" x14ac:dyDescent="0.3">
      <c r="A62" s="4" t="s">
        <v>72</v>
      </c>
      <c r="O62" s="16"/>
    </row>
    <row r="63" spans="1:17" x14ac:dyDescent="0.3">
      <c r="O63" s="16"/>
    </row>
    <row r="64" spans="1:17" x14ac:dyDescent="0.3"/>
    <row r="65" x14ac:dyDescent="0.3"/>
    <row r="66" x14ac:dyDescent="0.3"/>
    <row r="67" x14ac:dyDescent="0.3"/>
    <row r="68" x14ac:dyDescent="0.3"/>
    <row r="69" x14ac:dyDescent="0.3"/>
  </sheetData>
  <sheetProtection algorithmName="SHA-512" hashValue="C5Jw0yCHtE+DD4kLnOXWCR41UMtGwpFTkR85tzyPZwQSBnFBizCHwRd4htRb9QG3UKcDSxiPZ3iSPqvuVbukGg==" saltValue="QuzANYPaWFlVMUd5yr+HBA==" spinCount="100000" sheet="1" objects="1" scenarios="1"/>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NGESO_x0020_responded_x003f_ xmlns="28344a50-20ee-46b1-93e0-1faae7350029">true</NGESO_x0020_responded_x003f_>
    <NGESOowner xmlns="28344a50-20ee-46b1-93e0-1faae7350029">
      <UserInfo>
        <DisplayName/>
        <AccountId xsi:nil="true"/>
        <AccountType/>
      </UserInfo>
    </NGESOowner>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51C4DF7D45DB248AC86FE0097C440F5" ma:contentTypeVersion="17" ma:contentTypeDescription="Create a new document." ma:contentTypeScope="" ma:versionID="28d8cb3155c36fd3a03b4a20d562152c">
  <xsd:schema xmlns:xsd="http://www.w3.org/2001/XMLSchema" xmlns:xs="http://www.w3.org/2001/XMLSchema" xmlns:p="http://schemas.microsoft.com/office/2006/metadata/properties" xmlns:ns2="28344a50-20ee-46b1-93e0-1faae7350029" xmlns:ns3="66e1bbde-16dd-49de-9a92-988d359cd6e4" targetNamespace="http://schemas.microsoft.com/office/2006/metadata/properties" ma:root="true" ma:fieldsID="b78d34cbac13b11b30a3b685814b053c" ns2:_="" ns3:_="">
    <xsd:import namespace="28344a50-20ee-46b1-93e0-1faae7350029"/>
    <xsd:import namespace="66e1bbde-16dd-49de-9a92-988d359cd6e4"/>
    <xsd:element name="properties">
      <xsd:complexType>
        <xsd:sequence>
          <xsd:element name="documentManagement">
            <xsd:complexType>
              <xsd:all>
                <xsd:element ref="ns2:NGESOowner" minOccurs="0"/>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NGESO_x0020_responded_x003f_"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344a50-20ee-46b1-93e0-1faae7350029" elementFormDefault="qualified">
    <xsd:import namespace="http://schemas.microsoft.com/office/2006/documentManagement/types"/>
    <xsd:import namespace="http://schemas.microsoft.com/office/infopath/2007/PartnerControls"/>
    <xsd:element name="NGESOowner" ma:index="1" nillable="true" ma:displayName="NGESO owner" ma:format="Dropdown" ma:list="UserInfo" ma:SharePointGroup="0" ma:internalName="NGESOown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hidden="true"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hidden="true" ma:internalName="MediaServiceOCR"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hidden="true" ma:internalName="MediaServiceKeyPoints" ma:readOnly="true">
      <xsd:simpleType>
        <xsd:restriction base="dms:Note"/>
      </xsd:simpleType>
    </xsd:element>
    <xsd:element name="MediaServiceLocation" ma:index="17" nillable="true" ma:displayName="Location" ma:hidden="true" ma:internalName="MediaServiceLocation" ma:readOnly="true">
      <xsd:simpleType>
        <xsd:restriction base="dms:Text"/>
      </xsd:simpleType>
    </xsd:element>
    <xsd:element name="NGESO_x0020_responded_x003f_" ma:index="21" nillable="true" ma:displayName="NGESO responded?" ma:default="1" ma:internalName="NGESO_x0020_responded_x003f_">
      <xsd:simpleType>
        <xsd:restriction base="dms:Boolean"/>
      </xsd:simpleType>
    </xsd:element>
    <xsd:element name="MediaLengthInSeconds" ma:index="22"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6e1bbde-16dd-49de-9a92-988d359cd6e4" elementFormDefault="qualified">
    <xsd:import namespace="http://schemas.microsoft.com/office/2006/documentManagement/types"/>
    <xsd:import namespace="http://schemas.microsoft.com/office/infopath/2007/PartnerControls"/>
    <xsd:element name="SharedWithUsers" ma:index="18"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E00D94-4019-4B81-895C-A04209DA4374}">
  <ds:schemaRefs>
    <ds:schemaRef ds:uri="http://schemas.microsoft.com/sharepoint/v3/contenttype/forms"/>
  </ds:schemaRefs>
</ds:datastoreItem>
</file>

<file path=customXml/itemProps2.xml><?xml version="1.0" encoding="utf-8"?>
<ds:datastoreItem xmlns:ds="http://schemas.openxmlformats.org/officeDocument/2006/customXml" ds:itemID="{CBAFB279-2584-44E8-819E-03B6204EAD70}">
  <ds:schemaRefs>
    <ds:schemaRef ds:uri="66e1bbde-16dd-49de-9a92-988d359cd6e4"/>
    <ds:schemaRef ds:uri="28344a50-20ee-46b1-93e0-1faae7350029"/>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BE3F4D75-D23E-44A9-B481-A7F866ED8E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344a50-20ee-46b1-93e0-1faae7350029"/>
    <ds:schemaRef ds:uri="66e1bbde-16dd-49de-9a92-988d359cd6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vt:lpstr>
      <vt:lpstr>Calculation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Dhorat(ESO), Haarith</dc:creator>
  <cp:keywords/>
  <dc:description/>
  <cp:lastModifiedBy>Millar, Alexandra</cp:lastModifiedBy>
  <cp:revision/>
  <dcterms:created xsi:type="dcterms:W3CDTF">2020-06-22T09:00:09Z</dcterms:created>
  <dcterms:modified xsi:type="dcterms:W3CDTF">2021-12-20T18:25:48Z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0x010100951C4DF7D45DB248AC86FE0097C440F5</vt:lpwstr>
  </property>
</Properties>
</file>