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6.xml" ContentType="application/vnd.openxmlformats-officedocument.spreadsheetml.comments+xml"/>
  <Override PartName="/xl/comments8.xml" ContentType="application/vnd.openxmlformats-officedocument.spreadsheetml.comments+xml"/>
  <Override PartName="/xl/comments7.xml" ContentType="application/vnd.openxmlformats-officedocument.spreadsheetml.comments+xml"/>
  <Override PartName="/xl/comments9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4.xml" ContentType="application/vnd.openxmlformats-officedocument.spreadsheetml.comments+xml"/>
  <Override PartName="/xl/comments3.xml" ContentType="application/vnd.openxmlformats-officedocument.spreadsheetml.comments+xml"/>
  <Override PartName="/xl/comments2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gridplc-my.sharepoint.com/personal/nicola_white_uk_nationalgrid_com/Documents/Documents/My Work Tasks/CMP316 Co location/"/>
    </mc:Choice>
  </mc:AlternateContent>
  <xr:revisionPtr revIDLastSave="419" documentId="8_{51B518DA-5088-40E3-B321-D84A751743A9}" xr6:coauthVersionLast="45" xr6:coauthVersionMax="45" xr10:uidLastSave="{C36F2EBF-2946-4C1D-8023-2F620D299DF0}"/>
  <bookViews>
    <workbookView xWindow="-110" yWindow="-110" windowWidth="19420" windowHeight="10420" xr2:uid="{AC2D7D66-D0E1-4BDB-B894-EDF6457FC6E9}"/>
  </bookViews>
  <sheets>
    <sheet name="TNUoS tariffs" sheetId="1" r:id="rId1"/>
    <sheet name="ALFs and examples" sheetId="3" r:id="rId2"/>
    <sheet name="by technology type" sheetId="2" r:id="rId3"/>
    <sheet name="Solar_Battery ex" sheetId="4" r:id="rId4"/>
    <sheet name="Cat ex1" sheetId="5" r:id="rId5"/>
    <sheet name="Cat ex2" sheetId="6" r:id="rId6"/>
    <sheet name="Cat ex3" sheetId="7" r:id="rId7"/>
    <sheet name="Cat ex4" sheetId="8" r:id="rId8"/>
    <sheet name="Cat ex5" sheetId="9" r:id="rId9"/>
    <sheet name="Cat ex6" sheetId="10" r:id="rId10"/>
    <sheet name="Summary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8" l="1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AH8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AH7" i="11"/>
  <c r="AF7" i="11"/>
  <c r="AE7" i="11"/>
  <c r="AD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F6" i="11"/>
  <c r="AH5" i="11"/>
  <c r="AF5" i="11"/>
  <c r="AE5" i="11"/>
  <c r="AD5" i="11"/>
  <c r="AC5" i="11"/>
  <c r="AB5" i="11"/>
  <c r="AA5" i="11"/>
  <c r="Z5" i="11"/>
  <c r="Y5" i="11"/>
  <c r="X5" i="11"/>
  <c r="W5" i="11"/>
  <c r="V5" i="11"/>
  <c r="U5" i="11"/>
  <c r="T5" i="11"/>
  <c r="S5" i="11"/>
  <c r="R5" i="11"/>
  <c r="Q5" i="11"/>
  <c r="P5" i="11"/>
  <c r="O5" i="11"/>
  <c r="N5" i="11"/>
  <c r="M5" i="11"/>
  <c r="L5" i="11"/>
  <c r="K5" i="11"/>
  <c r="J5" i="11"/>
  <c r="I5" i="11"/>
  <c r="H5" i="11"/>
  <c r="G5" i="11"/>
  <c r="F5" i="11"/>
  <c r="AH4" i="11"/>
  <c r="AH3" i="11"/>
  <c r="AF4" i="11"/>
  <c r="AE4" i="11"/>
  <c r="AD4" i="11"/>
  <c r="AC4" i="11"/>
  <c r="AB4" i="11"/>
  <c r="AA4" i="11"/>
  <c r="Z4" i="11"/>
  <c r="Y4" i="11"/>
  <c r="X4" i="11"/>
  <c r="W4" i="11"/>
  <c r="V4" i="11"/>
  <c r="U4" i="11"/>
  <c r="T4" i="11"/>
  <c r="S4" i="11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AF3" i="11"/>
  <c r="AE3" i="11"/>
  <c r="AD3" i="11"/>
  <c r="AC3" i="11"/>
  <c r="AB3" i="11"/>
  <c r="AA3" i="11"/>
  <c r="Z3" i="11"/>
  <c r="Y3" i="11"/>
  <c r="X3" i="11"/>
  <c r="W3" i="11"/>
  <c r="V3" i="11"/>
  <c r="U3" i="11"/>
  <c r="T3" i="11"/>
  <c r="S3" i="11"/>
  <c r="R3" i="11"/>
  <c r="Q3" i="11"/>
  <c r="P3" i="11"/>
  <c r="O3" i="11"/>
  <c r="N3" i="11"/>
  <c r="M3" i="11"/>
  <c r="L3" i="11"/>
  <c r="K3" i="11"/>
  <c r="J3" i="11"/>
  <c r="I3" i="11"/>
  <c r="H3" i="11"/>
  <c r="G3" i="11"/>
  <c r="F3" i="11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D6" i="8"/>
  <c r="C6" i="8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K33" i="4"/>
  <c r="J33" i="4"/>
  <c r="K32" i="4"/>
  <c r="J32" i="4"/>
  <c r="K31" i="4"/>
  <c r="J31" i="4"/>
  <c r="K30" i="4"/>
  <c r="J30" i="4"/>
  <c r="K29" i="4"/>
  <c r="J29" i="4"/>
  <c r="K28" i="4"/>
  <c r="J28" i="4"/>
  <c r="K27" i="4"/>
  <c r="J27" i="4"/>
  <c r="K26" i="4"/>
  <c r="J26" i="4"/>
  <c r="K25" i="4"/>
  <c r="J25" i="4"/>
  <c r="K24" i="4"/>
  <c r="J24" i="4"/>
  <c r="K23" i="4"/>
  <c r="J23" i="4"/>
  <c r="K22" i="4"/>
  <c r="J22" i="4"/>
  <c r="K21" i="4"/>
  <c r="J21" i="4"/>
  <c r="K20" i="4"/>
  <c r="J20" i="4"/>
  <c r="K19" i="4"/>
  <c r="J19" i="4"/>
  <c r="K18" i="4"/>
  <c r="J18" i="4"/>
  <c r="K17" i="4"/>
  <c r="J17" i="4"/>
  <c r="K16" i="4"/>
  <c r="J16" i="4"/>
  <c r="K15" i="4"/>
  <c r="J15" i="4"/>
  <c r="K14" i="4"/>
  <c r="J14" i="4"/>
  <c r="K13" i="4"/>
  <c r="J13" i="4"/>
  <c r="K12" i="4"/>
  <c r="J12" i="4"/>
  <c r="K11" i="4"/>
  <c r="J11" i="4"/>
  <c r="K10" i="4"/>
  <c r="J10" i="4"/>
  <c r="K9" i="4"/>
  <c r="J9" i="4"/>
  <c r="K8" i="4"/>
  <c r="J8" i="4"/>
  <c r="K7" i="4"/>
  <c r="J7" i="4"/>
  <c r="K5" i="2" l="1"/>
  <c r="H4" i="10"/>
  <c r="H4" i="9"/>
  <c r="H4" i="8"/>
  <c r="H4" i="7"/>
  <c r="H4" i="6"/>
  <c r="H4" i="5"/>
  <c r="G32" i="10"/>
  <c r="F32" i="10"/>
  <c r="G31" i="10"/>
  <c r="F31" i="10"/>
  <c r="G30" i="10"/>
  <c r="F30" i="10"/>
  <c r="G29" i="10"/>
  <c r="F29" i="10"/>
  <c r="G28" i="10"/>
  <c r="F28" i="10"/>
  <c r="G27" i="10"/>
  <c r="H27" i="10" s="1"/>
  <c r="F27" i="10"/>
  <c r="G26" i="10"/>
  <c r="F26" i="10"/>
  <c r="G25" i="10"/>
  <c r="F25" i="10"/>
  <c r="G24" i="10"/>
  <c r="F24" i="10"/>
  <c r="G23" i="10"/>
  <c r="F23" i="10"/>
  <c r="G22" i="10"/>
  <c r="F22" i="10"/>
  <c r="G21" i="10"/>
  <c r="F21" i="10"/>
  <c r="G20" i="10"/>
  <c r="F20" i="10"/>
  <c r="G19" i="10"/>
  <c r="H19" i="10" s="1"/>
  <c r="F19" i="10"/>
  <c r="G18" i="10"/>
  <c r="F18" i="10"/>
  <c r="G17" i="10"/>
  <c r="F17" i="10"/>
  <c r="G16" i="10"/>
  <c r="F16" i="10"/>
  <c r="G15" i="10"/>
  <c r="F15" i="10"/>
  <c r="G14" i="10"/>
  <c r="F14" i="10"/>
  <c r="G13" i="10"/>
  <c r="F13" i="10"/>
  <c r="G12" i="10"/>
  <c r="F12" i="10"/>
  <c r="G11" i="10"/>
  <c r="H11" i="10" s="1"/>
  <c r="F11" i="10"/>
  <c r="G10" i="10"/>
  <c r="F10" i="10"/>
  <c r="G9" i="10"/>
  <c r="F9" i="10"/>
  <c r="G8" i="10"/>
  <c r="F8" i="10"/>
  <c r="G7" i="10"/>
  <c r="F7" i="10"/>
  <c r="G6" i="10"/>
  <c r="H6" i="10" s="1"/>
  <c r="F6" i="10"/>
  <c r="G32" i="9"/>
  <c r="H32" i="9" s="1"/>
  <c r="F32" i="9"/>
  <c r="G31" i="9"/>
  <c r="F31" i="9"/>
  <c r="G30" i="9"/>
  <c r="H30" i="9" s="1"/>
  <c r="F30" i="9"/>
  <c r="G29" i="9"/>
  <c r="H29" i="9" s="1"/>
  <c r="F29" i="9"/>
  <c r="G28" i="9"/>
  <c r="F28" i="9"/>
  <c r="G27" i="9"/>
  <c r="F27" i="9"/>
  <c r="G26" i="9"/>
  <c r="H26" i="9" s="1"/>
  <c r="F26" i="9"/>
  <c r="G25" i="9"/>
  <c r="H25" i="9" s="1"/>
  <c r="F25" i="9"/>
  <c r="G24" i="9"/>
  <c r="F24" i="9"/>
  <c r="G23" i="9"/>
  <c r="H23" i="9" s="1"/>
  <c r="F23" i="9"/>
  <c r="G22" i="9"/>
  <c r="H22" i="9" s="1"/>
  <c r="F22" i="9"/>
  <c r="G21" i="9"/>
  <c r="F21" i="9"/>
  <c r="G20" i="9"/>
  <c r="F20" i="9"/>
  <c r="G19" i="9"/>
  <c r="H19" i="9" s="1"/>
  <c r="F19" i="9"/>
  <c r="G18" i="9"/>
  <c r="F18" i="9"/>
  <c r="G17" i="9"/>
  <c r="H17" i="9" s="1"/>
  <c r="F17" i="9"/>
  <c r="G16" i="9"/>
  <c r="H16" i="9" s="1"/>
  <c r="F16" i="9"/>
  <c r="G15" i="9"/>
  <c r="F15" i="9"/>
  <c r="G14" i="9"/>
  <c r="H14" i="9" s="1"/>
  <c r="F14" i="9"/>
  <c r="G13" i="9"/>
  <c r="F13" i="9"/>
  <c r="G12" i="9"/>
  <c r="H12" i="9" s="1"/>
  <c r="F12" i="9"/>
  <c r="G11" i="9"/>
  <c r="F11" i="9"/>
  <c r="G10" i="9"/>
  <c r="H10" i="9" s="1"/>
  <c r="F10" i="9"/>
  <c r="G9" i="9"/>
  <c r="F9" i="9"/>
  <c r="G8" i="9"/>
  <c r="H8" i="9" s="1"/>
  <c r="F8" i="9"/>
  <c r="G7" i="9"/>
  <c r="F7" i="9"/>
  <c r="G6" i="9"/>
  <c r="H6" i="9" s="1"/>
  <c r="F6" i="9"/>
  <c r="G32" i="8"/>
  <c r="F32" i="8"/>
  <c r="G31" i="8"/>
  <c r="F31" i="8"/>
  <c r="G30" i="8"/>
  <c r="H30" i="8" s="1"/>
  <c r="AD6" i="11" s="1"/>
  <c r="F30" i="8"/>
  <c r="G29" i="8"/>
  <c r="H29" i="8" s="1"/>
  <c r="AC6" i="11" s="1"/>
  <c r="F29" i="8"/>
  <c r="G28" i="8"/>
  <c r="F28" i="8"/>
  <c r="G27" i="8"/>
  <c r="F27" i="8"/>
  <c r="G26" i="8"/>
  <c r="H26" i="8" s="1"/>
  <c r="Z6" i="11" s="1"/>
  <c r="F26" i="8"/>
  <c r="G25" i="8"/>
  <c r="H25" i="8" s="1"/>
  <c r="Y6" i="11" s="1"/>
  <c r="F25" i="8"/>
  <c r="G24" i="8"/>
  <c r="F24" i="8"/>
  <c r="G23" i="8"/>
  <c r="F23" i="8"/>
  <c r="G22" i="8"/>
  <c r="H22" i="8" s="1"/>
  <c r="V6" i="11" s="1"/>
  <c r="F22" i="8"/>
  <c r="G21" i="8"/>
  <c r="H21" i="8" s="1"/>
  <c r="U6" i="11" s="1"/>
  <c r="F21" i="8"/>
  <c r="G20" i="8"/>
  <c r="F20" i="8"/>
  <c r="G19" i="8"/>
  <c r="F19" i="8"/>
  <c r="G18" i="8"/>
  <c r="H18" i="8" s="1"/>
  <c r="R6" i="11" s="1"/>
  <c r="F18" i="8"/>
  <c r="G17" i="8"/>
  <c r="H17" i="8" s="1"/>
  <c r="Q6" i="11" s="1"/>
  <c r="F17" i="8"/>
  <c r="G16" i="8"/>
  <c r="F16" i="8"/>
  <c r="G15" i="8"/>
  <c r="F15" i="8"/>
  <c r="G14" i="8"/>
  <c r="H14" i="8" s="1"/>
  <c r="N6" i="11" s="1"/>
  <c r="F14" i="8"/>
  <c r="G13" i="8"/>
  <c r="H13" i="8" s="1"/>
  <c r="M6" i="11" s="1"/>
  <c r="F13" i="8"/>
  <c r="G12" i="8"/>
  <c r="F12" i="8"/>
  <c r="G11" i="8"/>
  <c r="F11" i="8"/>
  <c r="G10" i="8"/>
  <c r="H10" i="8" s="1"/>
  <c r="J6" i="11" s="1"/>
  <c r="F10" i="8"/>
  <c r="G9" i="8"/>
  <c r="H9" i="8" s="1"/>
  <c r="I6" i="11" s="1"/>
  <c r="F9" i="8"/>
  <c r="G8" i="8"/>
  <c r="F8" i="8"/>
  <c r="G7" i="8"/>
  <c r="F7" i="8"/>
  <c r="G6" i="8"/>
  <c r="H6" i="8" s="1"/>
  <c r="F6" i="8"/>
  <c r="H12" i="8" l="1"/>
  <c r="L6" i="11" s="1"/>
  <c r="H16" i="8"/>
  <c r="P6" i="11" s="1"/>
  <c r="H24" i="8"/>
  <c r="X6" i="11" s="1"/>
  <c r="H32" i="8"/>
  <c r="AF6" i="11" s="1"/>
  <c r="H8" i="8"/>
  <c r="H6" i="11" s="1"/>
  <c r="H20" i="8"/>
  <c r="T6" i="11" s="1"/>
  <c r="H12" i="10"/>
  <c r="H24" i="10"/>
  <c r="H9" i="10"/>
  <c r="H13" i="10"/>
  <c r="H17" i="10"/>
  <c r="H21" i="10"/>
  <c r="H25" i="10"/>
  <c r="H29" i="10"/>
  <c r="H16" i="10"/>
  <c r="H20" i="10"/>
  <c r="H14" i="10"/>
  <c r="H18" i="10"/>
  <c r="H22" i="10"/>
  <c r="H26" i="10"/>
  <c r="H30" i="10"/>
  <c r="H8" i="10"/>
  <c r="H32" i="10"/>
  <c r="H10" i="10"/>
  <c r="H7" i="10"/>
  <c r="H28" i="10"/>
  <c r="H11" i="9"/>
  <c r="H27" i="9"/>
  <c r="H7" i="8"/>
  <c r="G6" i="11" s="1"/>
  <c r="H31" i="8"/>
  <c r="AE6" i="11" s="1"/>
  <c r="H23" i="8"/>
  <c r="W6" i="11" s="1"/>
  <c r="H27" i="8"/>
  <c r="AA6" i="11" s="1"/>
  <c r="H11" i="8"/>
  <c r="K6" i="11" s="1"/>
  <c r="H15" i="8"/>
  <c r="O6" i="11" s="1"/>
  <c r="H19" i="8"/>
  <c r="S6" i="11" s="1"/>
  <c r="H15" i="10"/>
  <c r="H24" i="9"/>
  <c r="H23" i="10"/>
  <c r="H31" i="10"/>
  <c r="H21" i="9"/>
  <c r="H7" i="9"/>
  <c r="H15" i="9"/>
  <c r="H18" i="9"/>
  <c r="H31" i="9"/>
  <c r="H20" i="9"/>
  <c r="H28" i="9"/>
  <c r="H9" i="9"/>
  <c r="H13" i="9"/>
  <c r="H28" i="8"/>
  <c r="AB6" i="11" s="1"/>
  <c r="G32" i="7"/>
  <c r="F32" i="7"/>
  <c r="G31" i="7"/>
  <c r="F31" i="7"/>
  <c r="G30" i="7"/>
  <c r="H30" i="7" s="1"/>
  <c r="F30" i="7"/>
  <c r="G29" i="7"/>
  <c r="F29" i="7"/>
  <c r="G28" i="7"/>
  <c r="F28" i="7"/>
  <c r="G27" i="7"/>
  <c r="F27" i="7"/>
  <c r="G26" i="7"/>
  <c r="H26" i="7" s="1"/>
  <c r="F26" i="7"/>
  <c r="G25" i="7"/>
  <c r="F25" i="7"/>
  <c r="G24" i="7"/>
  <c r="F24" i="7"/>
  <c r="G23" i="7"/>
  <c r="F23" i="7"/>
  <c r="G22" i="7"/>
  <c r="H22" i="7" s="1"/>
  <c r="F22" i="7"/>
  <c r="G21" i="7"/>
  <c r="F21" i="7"/>
  <c r="G20" i="7"/>
  <c r="F20" i="7"/>
  <c r="G19" i="7"/>
  <c r="F19" i="7"/>
  <c r="G18" i="7"/>
  <c r="H18" i="7" s="1"/>
  <c r="F18" i="7"/>
  <c r="G17" i="7"/>
  <c r="F17" i="7"/>
  <c r="G16" i="7"/>
  <c r="F16" i="7"/>
  <c r="G15" i="7"/>
  <c r="F15" i="7"/>
  <c r="G14" i="7"/>
  <c r="H14" i="7" s="1"/>
  <c r="F14" i="7"/>
  <c r="G13" i="7"/>
  <c r="F13" i="7"/>
  <c r="G12" i="7"/>
  <c r="F12" i="7"/>
  <c r="G11" i="7"/>
  <c r="F11" i="7"/>
  <c r="G10" i="7"/>
  <c r="H10" i="7" s="1"/>
  <c r="F10" i="7"/>
  <c r="G9" i="7"/>
  <c r="F9" i="7"/>
  <c r="G8" i="7"/>
  <c r="F8" i="7"/>
  <c r="G7" i="7"/>
  <c r="H7" i="7" s="1"/>
  <c r="F7" i="7"/>
  <c r="G6" i="7"/>
  <c r="F6" i="7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AH6" i="11" l="1"/>
  <c r="H13" i="7"/>
  <c r="H29" i="7"/>
  <c r="H17" i="7"/>
  <c r="H25" i="7"/>
  <c r="H9" i="7"/>
  <c r="H21" i="7"/>
  <c r="H8" i="7"/>
  <c r="H19" i="7"/>
  <c r="H27" i="7"/>
  <c r="H12" i="7"/>
  <c r="H16" i="7"/>
  <c r="H20" i="7"/>
  <c r="H24" i="7"/>
  <c r="H28" i="7"/>
  <c r="H32" i="7"/>
  <c r="H15" i="7"/>
  <c r="H31" i="7"/>
  <c r="H6" i="7"/>
  <c r="H11" i="7"/>
  <c r="H23" i="7"/>
  <c r="G32" i="5"/>
  <c r="F32" i="5"/>
  <c r="G31" i="5"/>
  <c r="F31" i="5"/>
  <c r="G30" i="5"/>
  <c r="F30" i="5"/>
  <c r="G29" i="5"/>
  <c r="F29" i="5"/>
  <c r="G28" i="5"/>
  <c r="F28" i="5"/>
  <c r="G27" i="5"/>
  <c r="H27" i="5" s="1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G9" i="5"/>
  <c r="F9" i="5"/>
  <c r="G8" i="5"/>
  <c r="F8" i="5"/>
  <c r="G7" i="5"/>
  <c r="F7" i="5"/>
  <c r="G6" i="5"/>
  <c r="F6" i="5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H4" i="4"/>
  <c r="F7" i="4"/>
  <c r="E34" i="2"/>
  <c r="D34" i="2"/>
  <c r="C34" i="2"/>
  <c r="E33" i="2"/>
  <c r="D33" i="2"/>
  <c r="C33" i="2"/>
  <c r="E32" i="2"/>
  <c r="D32" i="2"/>
  <c r="C32" i="2"/>
  <c r="E31" i="2"/>
  <c r="D31" i="2"/>
  <c r="C31" i="2"/>
  <c r="E30" i="2"/>
  <c r="D30" i="2"/>
  <c r="C30" i="2"/>
  <c r="E29" i="2"/>
  <c r="G29" i="2" s="1"/>
  <c r="D29" i="2"/>
  <c r="C29" i="2"/>
  <c r="E28" i="2"/>
  <c r="D28" i="2"/>
  <c r="C28" i="2"/>
  <c r="E27" i="2"/>
  <c r="D27" i="2"/>
  <c r="C27" i="2"/>
  <c r="E26" i="2"/>
  <c r="D26" i="2"/>
  <c r="C26" i="2"/>
  <c r="E25" i="2"/>
  <c r="D25" i="2"/>
  <c r="C25" i="2"/>
  <c r="E24" i="2"/>
  <c r="D24" i="2"/>
  <c r="C24" i="2"/>
  <c r="E23" i="2"/>
  <c r="D23" i="2"/>
  <c r="C23" i="2"/>
  <c r="E22" i="2"/>
  <c r="D22" i="2"/>
  <c r="C22" i="2"/>
  <c r="E21" i="2"/>
  <c r="D21" i="2"/>
  <c r="C21" i="2"/>
  <c r="E20" i="2"/>
  <c r="D20" i="2"/>
  <c r="C20" i="2"/>
  <c r="E19" i="2"/>
  <c r="D19" i="2"/>
  <c r="C19" i="2"/>
  <c r="E18" i="2"/>
  <c r="D18" i="2"/>
  <c r="C18" i="2"/>
  <c r="E17" i="2"/>
  <c r="D17" i="2"/>
  <c r="C17" i="2"/>
  <c r="E16" i="2"/>
  <c r="D16" i="2"/>
  <c r="C16" i="2"/>
  <c r="E15" i="2"/>
  <c r="D15" i="2"/>
  <c r="C15" i="2"/>
  <c r="E14" i="2"/>
  <c r="D14" i="2"/>
  <c r="C14" i="2"/>
  <c r="E13" i="2"/>
  <c r="D13" i="2"/>
  <c r="C13" i="2"/>
  <c r="E12" i="2"/>
  <c r="D12" i="2"/>
  <c r="C12" i="2"/>
  <c r="E11" i="2"/>
  <c r="D11" i="2"/>
  <c r="C11" i="2"/>
  <c r="E10" i="2"/>
  <c r="D10" i="2"/>
  <c r="C10" i="2"/>
  <c r="E9" i="2"/>
  <c r="D9" i="2"/>
  <c r="C9" i="2"/>
  <c r="E8" i="2"/>
  <c r="D8" i="2"/>
  <c r="C8" i="2"/>
  <c r="H20" i="5" l="1"/>
  <c r="H12" i="5"/>
  <c r="H15" i="2"/>
  <c r="E38" i="2"/>
  <c r="E37" i="2"/>
  <c r="E36" i="2"/>
  <c r="D38" i="2"/>
  <c r="D37" i="2"/>
  <c r="D36" i="2"/>
  <c r="C38" i="2"/>
  <c r="C37" i="2"/>
  <c r="C36" i="2"/>
  <c r="H28" i="2"/>
  <c r="H10" i="5"/>
  <c r="H18" i="5"/>
  <c r="H29" i="5"/>
  <c r="H11" i="5"/>
  <c r="H19" i="5"/>
  <c r="H16" i="5"/>
  <c r="H31" i="5"/>
  <c r="H28" i="5"/>
  <c r="H26" i="5"/>
  <c r="H24" i="5"/>
  <c r="H21" i="5"/>
  <c r="H6" i="5"/>
  <c r="H13" i="5"/>
  <c r="H17" i="5"/>
  <c r="H7" i="5"/>
  <c r="H14" i="5"/>
  <c r="H25" i="5"/>
  <c r="H8" i="5"/>
  <c r="H15" i="5"/>
  <c r="H22" i="5"/>
  <c r="H9" i="5"/>
  <c r="H23" i="5"/>
  <c r="H30" i="5"/>
  <c r="H32" i="5"/>
  <c r="H13" i="2"/>
  <c r="H21" i="2"/>
  <c r="H29" i="2"/>
  <c r="H26" i="2"/>
  <c r="H10" i="2"/>
  <c r="H22" i="2"/>
  <c r="H30" i="2"/>
  <c r="H14" i="2"/>
  <c r="H34" i="2"/>
  <c r="H18" i="2"/>
  <c r="H16" i="2"/>
  <c r="H24" i="2"/>
  <c r="H32" i="2"/>
  <c r="H11" i="2"/>
  <c r="H19" i="2"/>
  <c r="H27" i="2"/>
  <c r="H9" i="2"/>
  <c r="H25" i="2"/>
  <c r="H33" i="2"/>
  <c r="H12" i="2"/>
  <c r="H20" i="2"/>
  <c r="H23" i="2"/>
  <c r="H31" i="2"/>
  <c r="H17" i="2"/>
  <c r="H8" i="2"/>
  <c r="G9" i="2"/>
  <c r="G8" i="2"/>
  <c r="H7" i="4"/>
  <c r="H9" i="4"/>
  <c r="G10" i="2"/>
  <c r="G14" i="2"/>
  <c r="G11" i="2"/>
  <c r="G12" i="2"/>
  <c r="D39" i="2" l="1"/>
  <c r="C39" i="2"/>
  <c r="E39" i="2"/>
  <c r="H8" i="4"/>
  <c r="I8" i="2"/>
  <c r="L7" i="4" s="1"/>
  <c r="I12" i="2"/>
  <c r="L11" i="4" s="1"/>
  <c r="H11" i="4"/>
  <c r="I11" i="2"/>
  <c r="L10" i="4" s="1"/>
  <c r="I9" i="2"/>
  <c r="L8" i="4" s="1"/>
  <c r="I10" i="2"/>
  <c r="L9" i="4" s="1"/>
  <c r="H10" i="4"/>
  <c r="I14" i="2"/>
  <c r="L13" i="4" s="1"/>
  <c r="G16" i="2" l="1"/>
  <c r="H15" i="4"/>
  <c r="H13" i="4"/>
  <c r="G13" i="2"/>
  <c r="G15" i="2" l="1"/>
  <c r="I15" i="2" s="1"/>
  <c r="L14" i="4" s="1"/>
  <c r="I16" i="2"/>
  <c r="L15" i="4" s="1"/>
  <c r="I13" i="2"/>
  <c r="L12" i="4" s="1"/>
  <c r="H12" i="4"/>
  <c r="G18" i="2"/>
  <c r="H14" i="4" l="1"/>
  <c r="I18" i="2"/>
  <c r="L17" i="4" s="1"/>
  <c r="G20" i="2"/>
  <c r="H16" i="4"/>
  <c r="G17" i="2"/>
  <c r="H17" i="4"/>
  <c r="I17" i="2" l="1"/>
  <c r="L16" i="4" s="1"/>
  <c r="G19" i="2"/>
  <c r="H18" i="4"/>
  <c r="I20" i="2"/>
  <c r="L19" i="4" s="1"/>
  <c r="G22" i="2"/>
  <c r="H19" i="4"/>
  <c r="I19" i="2" l="1"/>
  <c r="L18" i="4" s="1"/>
  <c r="I22" i="2"/>
  <c r="L21" i="4" s="1"/>
  <c r="G21" i="2"/>
  <c r="I21" i="2" s="1"/>
  <c r="L20" i="4" s="1"/>
  <c r="H21" i="4"/>
  <c r="G24" i="2"/>
  <c r="I24" i="2" s="1"/>
  <c r="L23" i="4" s="1"/>
  <c r="H25" i="4" l="1"/>
  <c r="G26" i="2"/>
  <c r="H20" i="4"/>
  <c r="H22" i="4"/>
  <c r="G23" i="2"/>
  <c r="H23" i="4"/>
  <c r="G25" i="2" l="1"/>
  <c r="I25" i="2" s="1"/>
  <c r="L24" i="4" s="1"/>
  <c r="I26" i="2"/>
  <c r="L25" i="4" s="1"/>
  <c r="I23" i="2"/>
  <c r="L22" i="4" s="1"/>
  <c r="G28" i="2"/>
  <c r="I28" i="2" l="1"/>
  <c r="L27" i="4" s="1"/>
  <c r="H29" i="4"/>
  <c r="G30" i="2"/>
  <c r="G27" i="2"/>
  <c r="H27" i="4"/>
  <c r="H24" i="4"/>
  <c r="H26" i="4" l="1"/>
  <c r="I29" i="2"/>
  <c r="L28" i="4" s="1"/>
  <c r="I30" i="2"/>
  <c r="L29" i="4" s="1"/>
  <c r="G32" i="2"/>
  <c r="I27" i="2"/>
  <c r="L26" i="4" s="1"/>
  <c r="H31" i="4" l="1"/>
  <c r="I32" i="2"/>
  <c r="L31" i="4" s="1"/>
  <c r="G34" i="2"/>
  <c r="H28" i="4"/>
  <c r="G31" i="2"/>
  <c r="H30" i="4" l="1"/>
  <c r="I34" i="2"/>
  <c r="L33" i="4" s="1"/>
  <c r="G33" i="2"/>
  <c r="I33" i="2" s="1"/>
  <c r="L32" i="4" s="1"/>
  <c r="H33" i="4"/>
  <c r="I31" i="2"/>
  <c r="L30" i="4" s="1"/>
  <c r="H32" i="4" l="1"/>
  <c r="G24" i="6"/>
  <c r="H24" i="6" s="1"/>
  <c r="G25" i="6"/>
  <c r="H25" i="6" s="1"/>
  <c r="G12" i="6"/>
  <c r="H12" i="6" s="1"/>
  <c r="G6" i="6"/>
  <c r="H6" i="6" s="1"/>
  <c r="G18" i="6"/>
  <c r="H18" i="6" s="1"/>
  <c r="G8" i="6"/>
  <c r="H8" i="6" s="1"/>
  <c r="G17" i="6"/>
  <c r="H17" i="6" s="1"/>
  <c r="G28" i="6"/>
  <c r="H28" i="6" s="1"/>
  <c r="G26" i="6"/>
  <c r="H26" i="6" s="1"/>
  <c r="G10" i="6"/>
  <c r="H10" i="6" s="1"/>
  <c r="G22" i="6"/>
  <c r="H22" i="6" s="1"/>
  <c r="G31" i="6"/>
  <c r="H31" i="6" s="1"/>
  <c r="G15" i="6"/>
  <c r="H15" i="6" s="1"/>
  <c r="G19" i="6"/>
  <c r="H19" i="6" s="1"/>
  <c r="G14" i="6"/>
  <c r="H14" i="6" s="1"/>
  <c r="G7" i="6"/>
  <c r="H7" i="6" s="1"/>
  <c r="G30" i="6"/>
  <c r="H30" i="6" s="1"/>
  <c r="G23" i="6"/>
  <c r="H23" i="6" s="1"/>
  <c r="G27" i="6"/>
  <c r="H27" i="6" s="1"/>
  <c r="G16" i="6"/>
  <c r="H16" i="6" s="1"/>
  <c r="G20" i="6"/>
  <c r="H20" i="6" s="1"/>
  <c r="G9" i="6"/>
  <c r="H9" i="6" s="1"/>
  <c r="G32" i="6"/>
  <c r="H32" i="6" s="1"/>
  <c r="G11" i="6"/>
  <c r="H11" i="6" s="1"/>
  <c r="G13" i="6"/>
  <c r="H13" i="6" s="1"/>
  <c r="G21" i="6"/>
  <c r="H21" i="6" s="1"/>
  <c r="G29" i="6"/>
  <c r="H29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White(ESO), Nicola</author>
  </authors>
  <commentList>
    <comment ref="D3" authorId="0" shapeId="0" xr:uid="{A324E042-2CCB-4F00-8BF1-AE60F9EBE311}">
      <text>
        <r>
          <rPr>
            <b/>
            <sz val="9"/>
            <color indexed="81"/>
            <rFont val="Tahoma"/>
            <charset val="1"/>
          </rPr>
          <t>White(ESO), Nicola:</t>
        </r>
        <r>
          <rPr>
            <sz val="9"/>
            <color indexed="81"/>
            <rFont val="Tahoma"/>
            <charset val="1"/>
          </rPr>
          <t xml:space="preserve">
Simplification: I have assumed that Peak Security Tariff is static. T&amp;T Model needs rerun to look at magnitude of change in T&amp;T model due to CMP316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White(ESO), Nicola</author>
  </authors>
  <commentList>
    <comment ref="C7" authorId="0" shapeId="0" xr:uid="{B4AB0A6C-E011-4DF3-A37E-4B173E4AB6DB}">
      <text>
        <r>
          <rPr>
            <b/>
            <sz val="9"/>
            <color indexed="81"/>
            <rFont val="Tahoma"/>
            <charset val="1"/>
          </rPr>
          <t>White(ESO), Nicola:</t>
        </r>
        <r>
          <rPr>
            <sz val="9"/>
            <color indexed="81"/>
            <rFont val="Tahoma"/>
            <charset val="1"/>
          </rPr>
          <t xml:space="preserve">
conventional carbon generation technology, the wider zonal generation tariff is the sum of the 
Peak Tariff and the Adjustment Tariff, and the Shared Year-Round Tariff and Shared Not Year Round Tariff scaled by the generator’s Annual Load Factor (ALF). </t>
        </r>
      </text>
    </comment>
    <comment ref="D7" authorId="0" shapeId="0" xr:uid="{AA56B349-FF70-4B9A-A4CA-B61C4D97205C}">
      <text>
        <r>
          <rPr>
            <b/>
            <sz val="9"/>
            <color indexed="81"/>
            <rFont val="Tahoma"/>
            <charset val="1"/>
          </rPr>
          <t>White(ESO), Nicola:</t>
        </r>
        <r>
          <rPr>
            <sz val="9"/>
            <color indexed="81"/>
            <rFont val="Tahoma"/>
            <charset val="1"/>
          </rPr>
          <t xml:space="preserve">
For conventional low-carbon generation technologies, the wider zonal generation tariff is the sum 
of the Peak Tariff, the Shared Year-Round Tariff scaled by the generator’s Annual Load Factor, 
the Not Shared Year-Round Tariff and the Adjustment Tariff</t>
        </r>
      </text>
    </comment>
    <comment ref="E7" authorId="0" shapeId="0" xr:uid="{3FCF4730-FDA1-4862-A377-76B71B161B80}">
      <text>
        <r>
          <rPr>
            <b/>
            <sz val="9"/>
            <color indexed="81"/>
            <rFont val="Tahoma"/>
            <charset val="1"/>
          </rPr>
          <t>White(ESO), Nicola:</t>
        </r>
        <r>
          <rPr>
            <sz val="9"/>
            <color indexed="81"/>
            <rFont val="Tahoma"/>
            <charset val="1"/>
          </rPr>
          <t xml:space="preserve">
 intermittent generation technologies, the wider zonal generation tariff is the sum of the Shared 
Year-Round Tariff scaled by the generator’s Annual Load Factor, the Not Shared Year-Round
Tariff and the Adjustment Tariff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White(ESO), Nicola</author>
  </authors>
  <commentList>
    <comment ref="C6" authorId="0" shapeId="0" xr:uid="{F85A4796-D0F5-4F66-AE28-F583FD8410FC}">
      <text>
        <r>
          <rPr>
            <b/>
            <sz val="9"/>
            <color indexed="81"/>
            <rFont val="Tahoma"/>
            <charset val="1"/>
          </rPr>
          <t>White(ESO), Nicola:</t>
        </r>
        <r>
          <rPr>
            <sz val="9"/>
            <color indexed="81"/>
            <rFont val="Tahoma"/>
            <charset val="1"/>
          </rPr>
          <t xml:space="preserve">
 intermittent generation technologies, the wider zonal generation tariff is the sum of the Shared 
Year-Round Tariff scaled by the generator’s Annual Load Factor, the Not Shared Year-Round
Tariff and the Adjustment Tariff</t>
        </r>
      </text>
    </comment>
    <comment ref="D6" authorId="0" shapeId="0" xr:uid="{42A3BCC2-3AA5-4A29-BC9E-A9CC3F59A916}">
      <text>
        <r>
          <rPr>
            <b/>
            <sz val="9"/>
            <color indexed="81"/>
            <rFont val="Tahoma"/>
            <charset val="1"/>
          </rPr>
          <t>White(ESO), Nicola:</t>
        </r>
        <r>
          <rPr>
            <sz val="9"/>
            <color indexed="81"/>
            <rFont val="Tahoma"/>
            <charset val="1"/>
          </rPr>
          <t xml:space="preserve">
conventional carbon generation technology, the wider zonal generation tariff is the sum of the 
Peak Tariff and the Adjustment Tariff, and the Shared Year-Round Tariff and Shared Not Year Round Tariff scaled by the generator’s Annual Load Factor (ALF).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White(ESO), Nicola</author>
  </authors>
  <commentList>
    <comment ref="C5" authorId="0" shapeId="0" xr:uid="{5BF8A062-E98A-4591-817D-A5C5E3A600A6}">
      <text>
        <r>
          <rPr>
            <b/>
            <sz val="9"/>
            <color indexed="81"/>
            <rFont val="Tahoma"/>
            <charset val="1"/>
          </rPr>
          <t>White(ESO), Nicola:</t>
        </r>
        <r>
          <rPr>
            <sz val="9"/>
            <color indexed="81"/>
            <rFont val="Tahoma"/>
            <charset val="1"/>
          </rPr>
          <t xml:space="preserve">
conventional carbon generation technology, the wider zonal generation tariff is the sum of the 
Peak Tariff and the Adjustment Tariff, and the Shared Year-Round Tariff and Shared Not Year Round Tariff scaled by the generator’s Annual Load Factor (ALF). </t>
        </r>
      </text>
    </comment>
    <comment ref="D5" authorId="0" shapeId="0" xr:uid="{144F8C96-0297-4349-B191-8368688A4AA4}">
      <text>
        <r>
          <rPr>
            <b/>
            <sz val="9"/>
            <color indexed="81"/>
            <rFont val="Tahoma"/>
            <charset val="1"/>
          </rPr>
          <t>White(ESO), Nicola:</t>
        </r>
        <r>
          <rPr>
            <sz val="9"/>
            <color indexed="81"/>
            <rFont val="Tahoma"/>
            <charset val="1"/>
          </rPr>
          <t xml:space="preserve">
For conventional low-carbon generation technologies, the wider zonal generation tariff is the sum 
of the Peak Tariff, the Shared Year-Round Tariff scaled by the generator’s Annual Load Factor, 
the Not Shared Year-Round Tariff and the Adjustment Tariff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White(ESO), Nicola</author>
  </authors>
  <commentList>
    <comment ref="C5" authorId="0" shapeId="0" xr:uid="{B4FC169E-AE1B-43CE-B7AF-15777FFA0BC3}">
      <text>
        <r>
          <rPr>
            <b/>
            <sz val="9"/>
            <color indexed="81"/>
            <rFont val="Tahoma"/>
            <charset val="1"/>
          </rPr>
          <t>White(ESO), Nicola:</t>
        </r>
        <r>
          <rPr>
            <sz val="9"/>
            <color indexed="81"/>
            <rFont val="Tahoma"/>
            <charset val="1"/>
          </rPr>
          <t xml:space="preserve">
conventional carbon generation technology, the wider zonal generation tariff is the sum of the 
Peak Tariff and the Adjustment Tariff, and the Shared Year-Round Tariff and Shared Not Year Round Tariff scaled by the generator’s Annual Load Factor (ALF). </t>
        </r>
      </text>
    </comment>
    <comment ref="D5" authorId="0" shapeId="0" xr:uid="{FFD845E1-F258-4BE8-95B3-C23245E46D8D}">
      <text>
        <r>
          <rPr>
            <b/>
            <sz val="9"/>
            <color indexed="81"/>
            <rFont val="Tahoma"/>
            <charset val="1"/>
          </rPr>
          <t>White(ESO), Nicola:</t>
        </r>
        <r>
          <rPr>
            <sz val="9"/>
            <color indexed="81"/>
            <rFont val="Tahoma"/>
            <charset val="1"/>
          </rPr>
          <t xml:space="preserve">
 intermittent generation technologies, the wider zonal generation tariff is the sum of the Shared 
Year-Round Tariff scaled by the generator’s Annual Load Factor, the Not Shared Year-Round
Tariff and the Adjustment Tariff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White(ESO), Nicola</author>
  </authors>
  <commentList>
    <comment ref="C5" authorId="0" shapeId="0" xr:uid="{DC4FDD74-A5C6-4F5A-AAA5-E22DC44950A1}">
      <text>
        <r>
          <rPr>
            <b/>
            <sz val="9"/>
            <color indexed="81"/>
            <rFont val="Tahoma"/>
            <charset val="1"/>
          </rPr>
          <t>White(ESO), Nicola:</t>
        </r>
        <r>
          <rPr>
            <sz val="9"/>
            <color indexed="81"/>
            <rFont val="Tahoma"/>
            <charset val="1"/>
          </rPr>
          <t xml:space="preserve">
For conventional low-carbon generation technologies, the wider zonal generation tariff is the sum 
of the Peak Tariff, the Shared Year-Round Tariff scaled by the generator’s Annual Load Factor, 
the Not Shared Year-Round Tariff and the Adjustment Tariff</t>
        </r>
      </text>
    </comment>
    <comment ref="D5" authorId="0" shapeId="0" xr:uid="{54A5B594-D3F9-4D66-91AC-47174EC5A1D2}">
      <text>
        <r>
          <rPr>
            <b/>
            <sz val="9"/>
            <color indexed="81"/>
            <rFont val="Tahoma"/>
            <charset val="1"/>
          </rPr>
          <t>White(ESO), Nicola:</t>
        </r>
        <r>
          <rPr>
            <sz val="9"/>
            <color indexed="81"/>
            <rFont val="Tahoma"/>
            <charset val="1"/>
          </rPr>
          <t xml:space="preserve">
conventional carbon generation technology, the wider zonal generation tariff is the sum of the 
Peak Tariff and the Adjustment Tariff, and the Shared Year-Round Tariff and Shared Not Year Round Tariff scaled by the generator’s Annual Load Factor (ALF).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White(ESO), Nicola</author>
  </authors>
  <commentList>
    <comment ref="C5" authorId="0" shapeId="0" xr:uid="{13F08740-8B0A-484C-B91F-99461BFCCAB5}">
      <text>
        <r>
          <rPr>
            <b/>
            <sz val="9"/>
            <color indexed="81"/>
            <rFont val="Tahoma"/>
            <charset val="1"/>
          </rPr>
          <t>White(ESO), Nicola:</t>
        </r>
        <r>
          <rPr>
            <sz val="9"/>
            <color indexed="81"/>
            <rFont val="Tahoma"/>
            <charset val="1"/>
          </rPr>
          <t xml:space="preserve">
For conventional low-carbon generation technologies, the wider zonal generation tariff is the sum 
of the Peak Tariff, the Shared Year-Round Tariff scaled by the generator’s Annual Load Factor, 
the Not Shared Year-Round Tariff and the Adjustment Tariff</t>
        </r>
      </text>
    </comment>
    <comment ref="D5" authorId="0" shapeId="0" xr:uid="{60634D02-A71D-493E-B957-F01B2C7F92DA}">
      <text>
        <r>
          <rPr>
            <b/>
            <sz val="9"/>
            <color indexed="81"/>
            <rFont val="Tahoma"/>
            <charset val="1"/>
          </rPr>
          <t>White(ESO), Nicola:</t>
        </r>
        <r>
          <rPr>
            <sz val="9"/>
            <color indexed="81"/>
            <rFont val="Tahoma"/>
            <charset val="1"/>
          </rPr>
          <t xml:space="preserve">
 intermittent generation technologies, the wider zonal generation tariff is the sum of the Shared 
Year-Round Tariff scaled by the generator’s Annual Load Factor, the Not Shared Year-Round
Tariff and the Adjustment Tariff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White(ESO), Nicola</author>
  </authors>
  <commentList>
    <comment ref="C5" authorId="0" shapeId="0" xr:uid="{ADC27C9A-A88A-4591-A2A2-B7D3442D8B63}">
      <text>
        <r>
          <rPr>
            <b/>
            <sz val="9"/>
            <color indexed="81"/>
            <rFont val="Tahoma"/>
            <charset val="1"/>
          </rPr>
          <t>White(ESO), Nicola:</t>
        </r>
        <r>
          <rPr>
            <sz val="9"/>
            <color indexed="81"/>
            <rFont val="Tahoma"/>
            <charset val="1"/>
          </rPr>
          <t xml:space="preserve">
 intermittent generation technologies, the wider zonal generation tariff is the sum of the Shared 
Year-Round Tariff scaled by the generator’s Annual Load Factor, the Not Shared Year-Round
Tariff and the Adjustment Tariff</t>
        </r>
      </text>
    </comment>
    <comment ref="D5" authorId="0" shapeId="0" xr:uid="{FF8D8B07-D72C-4897-9E4E-5539D1FD28A3}">
      <text>
        <r>
          <rPr>
            <b/>
            <sz val="9"/>
            <color indexed="81"/>
            <rFont val="Tahoma"/>
            <charset val="1"/>
          </rPr>
          <t>White(ESO), Nicola:</t>
        </r>
        <r>
          <rPr>
            <sz val="9"/>
            <color indexed="81"/>
            <rFont val="Tahoma"/>
            <charset val="1"/>
          </rPr>
          <t xml:space="preserve">
conventional carbon generation technology, the wider zonal generation tariff is the sum of the 
Peak Tariff and the Adjustment Tariff, and the Shared Year-Round Tariff and Shared Not Year Round Tariff scaled by the generator’s Annual Load Factor (ALF).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White(ESO), Nicola</author>
  </authors>
  <commentList>
    <comment ref="C5" authorId="0" shapeId="0" xr:uid="{64856FB6-E66E-40E6-8032-608CD1134B51}">
      <text>
        <r>
          <rPr>
            <b/>
            <sz val="9"/>
            <color indexed="81"/>
            <rFont val="Tahoma"/>
            <charset val="1"/>
          </rPr>
          <t>White(ESO), Nicola:</t>
        </r>
        <r>
          <rPr>
            <sz val="9"/>
            <color indexed="81"/>
            <rFont val="Tahoma"/>
            <charset val="1"/>
          </rPr>
          <t xml:space="preserve">
 intermittent generation technologies, the wider zonal generation tariff is the sum of the Shared 
Year-Round Tariff scaled by the generator’s Annual Load Factor, the Not Shared Year-Round
Tariff and the Adjustment Tariff</t>
        </r>
      </text>
    </comment>
    <comment ref="D5" authorId="0" shapeId="0" xr:uid="{D08F3A5B-294F-4976-8814-626A4D19C1E0}">
      <text>
        <r>
          <rPr>
            <b/>
            <sz val="9"/>
            <color indexed="81"/>
            <rFont val="Tahoma"/>
            <charset val="1"/>
          </rPr>
          <t>White(ESO), Nicola:</t>
        </r>
        <r>
          <rPr>
            <sz val="9"/>
            <color indexed="81"/>
            <rFont val="Tahoma"/>
            <charset val="1"/>
          </rPr>
          <t xml:space="preserve">
For conventional low-carbon generation technologies, the wider zonal generation tariff is the sum 
of the Peak Tariff, the Shared Year-Round Tariff scaled by the generator’s Annual Load Factor, 
the Not Shared Year-Round Tariff and the Adjustment Tariff</t>
        </r>
      </text>
    </comment>
  </commentList>
</comments>
</file>

<file path=xl/sharedStrings.xml><?xml version="1.0" encoding="utf-8"?>
<sst xmlns="http://schemas.openxmlformats.org/spreadsheetml/2006/main" count="446" uniqueCount="91">
  <si>
    <t>Generation Zone</t>
  </si>
  <si>
    <t>North Scotland</t>
  </si>
  <si>
    <t>East Aberdeenshire</t>
  </si>
  <si>
    <t>Western Highlands</t>
  </si>
  <si>
    <t>Skye and Lochalsh</t>
  </si>
  <si>
    <t>Eastern Grampian and Tayside</t>
  </si>
  <si>
    <t>Central Grampian</t>
  </si>
  <si>
    <t>Argyll</t>
  </si>
  <si>
    <t>The Trossachs</t>
  </si>
  <si>
    <t>Stirlingshire and Fife</t>
  </si>
  <si>
    <t>South West Scotland</t>
  </si>
  <si>
    <t>Lothian and Borders</t>
  </si>
  <si>
    <t>Solway and Cheviot</t>
  </si>
  <si>
    <t>North East England</t>
  </si>
  <si>
    <t>North Lancashire and The Lakes</t>
  </si>
  <si>
    <t>South Lancashire Yorkshire and Humber</t>
  </si>
  <si>
    <t>North Midlands and North Wales</t>
  </si>
  <si>
    <t>South Lincolnshire and North Norfolk</t>
  </si>
  <si>
    <t>Mid Wales and The Midlands</t>
  </si>
  <si>
    <t>Anglesey and Snowdon</t>
  </si>
  <si>
    <t>Pembrokeshire</t>
  </si>
  <si>
    <t>South Wales</t>
  </si>
  <si>
    <t>Cotswold</t>
  </si>
  <si>
    <t>Central London</t>
  </si>
  <si>
    <t>Essex and Kent</t>
  </si>
  <si>
    <t>Oxfordshire Surrey and Sussex</t>
  </si>
  <si>
    <t>Somerset and Wessex</t>
  </si>
  <si>
    <t>West Devon and Cornwall</t>
  </si>
  <si>
    <t>Peak Security</t>
  </si>
  <si>
    <t>Year Round Shared</t>
  </si>
  <si>
    <t>Year Round Not Shared</t>
  </si>
  <si>
    <t>Residual</t>
  </si>
  <si>
    <t>conventional low-carbon</t>
  </si>
  <si>
    <t>conventional carbon</t>
  </si>
  <si>
    <t>intermittent generation</t>
  </si>
  <si>
    <t>Solar</t>
  </si>
  <si>
    <t>Battery</t>
  </si>
  <si>
    <t>Predominant fuel type = Solar</t>
  </si>
  <si>
    <t>Biomass, CHP, Coal, Gas, Pumped Storage</t>
  </si>
  <si>
    <t>Wind, Wave, Tidal</t>
  </si>
  <si>
    <t>Hydro, Nuclear</t>
  </si>
  <si>
    <t>The Statement of Use of System Charges Effective from 1 April 2021</t>
  </si>
  <si>
    <t>Table 1.7 Generic Annual Load Factors</t>
  </si>
  <si>
    <t>Technology</t>
  </si>
  <si>
    <t>Generic ALF</t>
  </si>
  <si>
    <t>Gas_Oil</t>
  </si>
  <si>
    <t>Pumped_Storage</t>
  </si>
  <si>
    <t>Tidal</t>
  </si>
  <si>
    <t>Biomass</t>
  </si>
  <si>
    <t>Wave</t>
  </si>
  <si>
    <t>Onshore Wind</t>
  </si>
  <si>
    <t>CCGT_CHP</t>
  </si>
  <si>
    <t>Hydro</t>
  </si>
  <si>
    <t>Offshore Wind</t>
  </si>
  <si>
    <t>Coal</t>
  </si>
  <si>
    <t>Nuclear</t>
  </si>
  <si>
    <t>Example tariffs for a generator of each technology type provided in charging statement</t>
  </si>
  <si>
    <t>Example</t>
  </si>
  <si>
    <t>Example tariffs for a generator of multiple technology types</t>
  </si>
  <si>
    <t>Wider Generation Charging Categories</t>
  </si>
  <si>
    <t>intermittent generation, e.g. 10% ALF</t>
  </si>
  <si>
    <t>Solar 65% : Storage 35%</t>
  </si>
  <si>
    <t>co-located method = 65:35</t>
  </si>
  <si>
    <t>conventional carbon, e.g. 10% ALF</t>
  </si>
  <si>
    <t>Ex2</t>
  </si>
  <si>
    <t>Ex3</t>
  </si>
  <si>
    <t>Ex4</t>
  </si>
  <si>
    <t>Ex5</t>
  </si>
  <si>
    <t>Ex6</t>
  </si>
  <si>
    <t>Ex1</t>
  </si>
  <si>
    <t>proportions by technology type</t>
  </si>
  <si>
    <t>ALF=10%</t>
  </si>
  <si>
    <t>avg</t>
  </si>
  <si>
    <t>max</t>
  </si>
  <si>
    <t>min</t>
  </si>
  <si>
    <t>range</t>
  </si>
  <si>
    <t>Table 1.5 Wider Zonal Generation TNUoS Tariffs (£/kW)</t>
  </si>
  <si>
    <t>Example technology types per category</t>
  </si>
  <si>
    <t>avg. ALF per category</t>
  </si>
  <si>
    <t>Conventional Carbon</t>
  </si>
  <si>
    <t>Conventional Low-Carbon</t>
  </si>
  <si>
    <t>Intermittent Generation</t>
  </si>
  <si>
    <t>Co-located method = 65:35</t>
  </si>
  <si>
    <t>T&amp;T Model weighted ALF for each category (@Aug-21 forecast)</t>
  </si>
  <si>
    <t>Wider Zonal Generation TNUoS Tariffs Tariffs (£/kW) delta *</t>
  </si>
  <si>
    <t>*  for local circuits/sub-station charge there will be no change</t>
  </si>
  <si>
    <t>ALF 45%;40%</t>
  </si>
  <si>
    <t>conventional carbon, e.g. 40% ALF</t>
  </si>
  <si>
    <t>conventional low-carbon, e.g. 75% ALF</t>
  </si>
  <si>
    <t>conventional carbon, e.g. 75% ALF</t>
  </si>
  <si>
    <t>intermittent generation, e.g. 45% ALF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</si>
</sst>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1" fillId="0" borderId="3" xfId="3" applyBorder="1"/>
    <xf numFmtId="0" fontId="1" fillId="0" borderId="0" xfId="3"/>
    <xf numFmtId="0" fontId="3" fillId="0" borderId="3" xfId="3" applyFont="1" applyBorder="1"/>
    <xf numFmtId="0" fontId="2" fillId="0" borderId="3" xfId="3" applyFont="1" applyBorder="1" applyAlignment="1">
      <alignment wrapText="1"/>
    </xf>
    <xf numFmtId="164" fontId="1" fillId="0" borderId="3" xfId="3" applyNumberFormat="1" applyBorder="1"/>
    <xf numFmtId="1" fontId="0" fillId="0" borderId="0" xfId="0" applyNumberFormat="1"/>
    <xf numFmtId="0" fontId="0" fillId="0" borderId="0" xfId="0" applyFill="1" applyBorder="1" applyAlignment="1">
      <alignment wrapText="1"/>
    </xf>
    <xf numFmtId="9" fontId="0" fillId="0" borderId="0" xfId="2" applyFont="1"/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8" xfId="0" applyBorder="1" applyAlignment="1">
      <alignment wrapText="1"/>
    </xf>
    <xf numFmtId="1" fontId="0" fillId="0" borderId="7" xfId="0" applyNumberFormat="1" applyBorder="1"/>
    <xf numFmtId="1" fontId="0" fillId="0" borderId="0" xfId="0" applyNumberFormat="1" applyBorder="1"/>
    <xf numFmtId="1" fontId="0" fillId="0" borderId="8" xfId="0" applyNumberFormat="1" applyBorder="1"/>
    <xf numFmtId="1" fontId="0" fillId="0" borderId="9" xfId="0" applyNumberFormat="1" applyBorder="1"/>
    <xf numFmtId="1" fontId="0" fillId="0" borderId="10" xfId="0" applyNumberFormat="1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9" fontId="0" fillId="0" borderId="7" xfId="0" applyNumberFormat="1" applyBorder="1" applyAlignment="1">
      <alignment horizontal="center" vertical="center" wrapText="1"/>
    </xf>
    <xf numFmtId="9" fontId="0" fillId="0" borderId="0" xfId="0" applyNumberFormat="1" applyBorder="1" applyAlignment="1">
      <alignment horizontal="center" vertical="center" wrapText="1"/>
    </xf>
    <xf numFmtId="9" fontId="0" fillId="0" borderId="8" xfId="0" applyNumberFormat="1" applyBorder="1" applyAlignment="1">
      <alignment horizontal="center" vertical="center" wrapText="1"/>
    </xf>
    <xf numFmtId="43" fontId="0" fillId="0" borderId="0" xfId="1" applyFont="1"/>
    <xf numFmtId="0" fontId="1" fillId="0" borderId="1" xfId="3" applyBorder="1"/>
    <xf numFmtId="0" fontId="3" fillId="0" borderId="1" xfId="3" applyFont="1" applyBorder="1"/>
    <xf numFmtId="0" fontId="0" fillId="0" borderId="0" xfId="0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0" fillId="0" borderId="10" xfId="0" applyBorder="1"/>
    <xf numFmtId="0" fontId="0" fillId="0" borderId="0" xfId="0" applyAlignment="1">
      <alignment textRotation="90" wrapText="1"/>
    </xf>
    <xf numFmtId="0" fontId="0" fillId="0" borderId="3" xfId="0" applyBorder="1"/>
    <xf numFmtId="10" fontId="0" fillId="0" borderId="3" xfId="0" applyNumberFormat="1" applyBorder="1"/>
    <xf numFmtId="9" fontId="7" fillId="0" borderId="0" xfId="0" applyNumberFormat="1" applyFont="1"/>
    <xf numFmtId="0" fontId="0" fillId="2" borderId="0" xfId="0" applyFill="1" applyBorder="1"/>
    <xf numFmtId="0" fontId="0" fillId="3" borderId="0" xfId="0" applyFill="1" applyBorder="1"/>
    <xf numFmtId="0" fontId="0" fillId="4" borderId="0" xfId="0" applyFill="1" applyBorder="1"/>
    <xf numFmtId="9" fontId="7" fillId="0" borderId="0" xfId="0" applyNumberFormat="1" applyFont="1" applyBorder="1"/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quotePrefix="1"/>
    <xf numFmtId="0" fontId="2" fillId="0" borderId="3" xfId="3" applyFont="1" applyBorder="1" applyAlignment="1">
      <alignment horizontal="left"/>
    </xf>
    <xf numFmtId="0" fontId="2" fillId="0" borderId="1" xfId="3" applyFont="1" applyBorder="1" applyAlignment="1">
      <alignment horizontal="left"/>
    </xf>
    <xf numFmtId="0" fontId="2" fillId="0" borderId="2" xfId="3" applyFont="1" applyBorder="1" applyAlignment="1">
      <alignment horizontal="left"/>
    </xf>
    <xf numFmtId="0" fontId="2" fillId="0" borderId="11" xfId="3" applyFont="1" applyBorder="1" applyAlignment="1">
      <alignment horizontal="left"/>
    </xf>
  </cellXfs>
  <cellStyles count="4">
    <cellStyle name="Comma" xfId="1" builtinId="3"/>
    <cellStyle name="Normal" xfId="0" builtinId="0"/>
    <cellStyle name="Normal 2" xfId="3" xr:uid="{F2C55159-1A12-4D19-BCA9-14BD0B9F3B5F}"/>
    <cellStyle name="Percent" xfId="2" builtinId="5"/>
  </cellStyles>
  <dxfs count="18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2</xdr:col>
      <xdr:colOff>1492425</xdr:colOff>
      <xdr:row>21</xdr:row>
      <xdr:rowOff>19098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63D0D8-7CAD-46FF-8AB9-6DF0D2302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11550"/>
          <a:ext cx="3397425" cy="939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A016F-C7F9-484B-BAF7-55EEE7F2C53D}">
  <dimension ref="B1:N30"/>
  <sheetViews>
    <sheetView tabSelected="1" topLeftCell="B1" workbookViewId="0">
      <selection activeCell="L5" sqref="L5"/>
    </sheetView>
  </sheetViews>
  <sheetFormatPr defaultRowHeight="14.5" x14ac:dyDescent="0.35"/>
  <cols>
    <col min="3" max="3" width="34.6328125" bestFit="1" customWidth="1"/>
    <col min="4" max="4" width="9" bestFit="1" customWidth="1"/>
    <col min="5" max="6" width="9.36328125" bestFit="1" customWidth="1"/>
    <col min="7" max="7" width="9" bestFit="1" customWidth="1"/>
  </cols>
  <sheetData>
    <row r="1" spans="2:14" x14ac:dyDescent="0.35">
      <c r="B1" t="s">
        <v>41</v>
      </c>
    </row>
    <row r="2" spans="2:14" x14ac:dyDescent="0.35">
      <c r="B2" t="s">
        <v>76</v>
      </c>
    </row>
    <row r="3" spans="2:14" ht="58" x14ac:dyDescent="0.35">
      <c r="B3" s="49" t="s">
        <v>0</v>
      </c>
      <c r="C3" s="49"/>
      <c r="D3" s="4" t="s">
        <v>28</v>
      </c>
      <c r="E3" s="4" t="s">
        <v>29</v>
      </c>
      <c r="F3" s="4" t="s">
        <v>30</v>
      </c>
      <c r="G3" s="4" t="s">
        <v>31</v>
      </c>
    </row>
    <row r="4" spans="2:14" x14ac:dyDescent="0.35">
      <c r="B4" s="1">
        <v>1</v>
      </c>
      <c r="C4" s="1" t="s">
        <v>1</v>
      </c>
      <c r="D4" s="5">
        <v>4.1260820000000002</v>
      </c>
      <c r="E4" s="5">
        <v>19.849129999999999</v>
      </c>
      <c r="F4" s="5">
        <v>18.845468</v>
      </c>
      <c r="G4" s="5">
        <v>-0.43259999999999998</v>
      </c>
      <c r="N4" s="8"/>
    </row>
    <row r="5" spans="2:14" x14ac:dyDescent="0.35">
      <c r="B5" s="1">
        <v>2</v>
      </c>
      <c r="C5" s="1" t="s">
        <v>2</v>
      </c>
      <c r="D5" s="5">
        <v>3.1518489999999999</v>
      </c>
      <c r="E5" s="5">
        <v>10.476561999999999</v>
      </c>
      <c r="F5" s="5">
        <v>18.845468</v>
      </c>
      <c r="G5" s="5">
        <v>-0.43259999999999998</v>
      </c>
      <c r="N5" s="8"/>
    </row>
    <row r="6" spans="2:14" x14ac:dyDescent="0.35">
      <c r="B6" s="1">
        <v>3</v>
      </c>
      <c r="C6" s="3" t="s">
        <v>3</v>
      </c>
      <c r="D6" s="5">
        <v>3.8417750000000002</v>
      </c>
      <c r="E6" s="5">
        <v>18.124856000000001</v>
      </c>
      <c r="F6" s="5">
        <v>18.137065</v>
      </c>
      <c r="G6" s="5">
        <v>-0.43259999999999998</v>
      </c>
      <c r="N6" s="8"/>
    </row>
    <row r="7" spans="2:14" x14ac:dyDescent="0.35">
      <c r="B7" s="1">
        <v>4</v>
      </c>
      <c r="C7" s="1" t="s">
        <v>4</v>
      </c>
      <c r="D7" s="5">
        <v>-0.60028700000000002</v>
      </c>
      <c r="E7" s="5">
        <v>18.124856000000001</v>
      </c>
      <c r="F7" s="5">
        <v>19.911916999999999</v>
      </c>
      <c r="G7" s="5">
        <v>-0.43259999999999998</v>
      </c>
      <c r="N7" s="8"/>
    </row>
    <row r="8" spans="2:14" x14ac:dyDescent="0.35">
      <c r="B8" s="1">
        <v>5</v>
      </c>
      <c r="C8" s="3" t="s">
        <v>5</v>
      </c>
      <c r="D8" s="5">
        <v>4.6279279999999998</v>
      </c>
      <c r="E8" s="5">
        <v>13.37252</v>
      </c>
      <c r="F8" s="5">
        <v>15.294670999999999</v>
      </c>
      <c r="G8" s="5">
        <v>-0.43259999999999998</v>
      </c>
      <c r="N8" s="8"/>
    </row>
    <row r="9" spans="2:14" x14ac:dyDescent="0.35">
      <c r="B9" s="1">
        <v>6</v>
      </c>
      <c r="C9" s="1" t="s">
        <v>6</v>
      </c>
      <c r="D9" s="5">
        <v>4.271604</v>
      </c>
      <c r="E9" s="5">
        <v>14.302078</v>
      </c>
      <c r="F9" s="5">
        <v>16.361775000000002</v>
      </c>
      <c r="G9" s="5">
        <v>-0.43259999999999998</v>
      </c>
      <c r="N9" s="8"/>
    </row>
    <row r="10" spans="2:14" x14ac:dyDescent="0.35">
      <c r="B10" s="1">
        <v>7</v>
      </c>
      <c r="C10" s="1" t="s">
        <v>7</v>
      </c>
      <c r="D10" s="5">
        <v>2.6445280000000002</v>
      </c>
      <c r="E10" s="5">
        <v>12.371769</v>
      </c>
      <c r="F10" s="5">
        <v>24.994838999999999</v>
      </c>
      <c r="G10" s="5">
        <v>-0.43259999999999998</v>
      </c>
      <c r="N10" s="8"/>
    </row>
    <row r="11" spans="2:14" x14ac:dyDescent="0.35">
      <c r="B11" s="1">
        <v>8</v>
      </c>
      <c r="C11" s="1" t="s">
        <v>8</v>
      </c>
      <c r="D11" s="5">
        <v>3.7582390000000001</v>
      </c>
      <c r="E11" s="5">
        <v>12.371769</v>
      </c>
      <c r="F11" s="5">
        <v>14.104429</v>
      </c>
      <c r="G11" s="5">
        <v>-0.43259999999999998</v>
      </c>
      <c r="N11" s="8"/>
    </row>
    <row r="12" spans="2:14" x14ac:dyDescent="0.35">
      <c r="B12" s="1">
        <v>9</v>
      </c>
      <c r="C12" s="1" t="s">
        <v>9</v>
      </c>
      <c r="D12" s="5">
        <v>2.6663800000000002</v>
      </c>
      <c r="E12" s="5">
        <v>10.932124999999999</v>
      </c>
      <c r="F12" s="5">
        <v>12.879422999999999</v>
      </c>
      <c r="G12" s="5">
        <v>-0.43259999999999998</v>
      </c>
      <c r="N12" s="8"/>
    </row>
    <row r="13" spans="2:14" x14ac:dyDescent="0.35">
      <c r="B13" s="1">
        <v>10</v>
      </c>
      <c r="C13" s="1" t="s">
        <v>10</v>
      </c>
      <c r="D13" s="5">
        <v>2.9527399999999999</v>
      </c>
      <c r="E13" s="5">
        <v>11.283085</v>
      </c>
      <c r="F13" s="5">
        <v>13.150169</v>
      </c>
      <c r="G13" s="5">
        <v>-0.43259999999999998</v>
      </c>
      <c r="N13" s="8"/>
    </row>
    <row r="14" spans="2:14" x14ac:dyDescent="0.35">
      <c r="B14" s="1">
        <v>11</v>
      </c>
      <c r="C14" s="1" t="s">
        <v>11</v>
      </c>
      <c r="D14" s="5">
        <v>2.9202569999999999</v>
      </c>
      <c r="E14" s="5">
        <v>11.283085</v>
      </c>
      <c r="F14" s="5">
        <v>6.5107229999999996</v>
      </c>
      <c r="G14" s="5">
        <v>-0.43259999999999998</v>
      </c>
      <c r="N14" s="8"/>
    </row>
    <row r="15" spans="2:14" x14ac:dyDescent="0.35">
      <c r="B15" s="1">
        <v>12</v>
      </c>
      <c r="C15" s="1" t="s">
        <v>12</v>
      </c>
      <c r="D15" s="5">
        <v>2.524162</v>
      </c>
      <c r="E15" s="5">
        <v>7.6052999999999997</v>
      </c>
      <c r="F15" s="5">
        <v>7.2946850000000003</v>
      </c>
      <c r="G15" s="5">
        <v>-0.43259999999999998</v>
      </c>
      <c r="N15" s="8"/>
    </row>
    <row r="16" spans="2:14" x14ac:dyDescent="0.35">
      <c r="B16" s="1">
        <v>13</v>
      </c>
      <c r="C16" s="1" t="s">
        <v>13</v>
      </c>
      <c r="D16" s="5">
        <v>3.34518</v>
      </c>
      <c r="E16" s="5">
        <v>5.8869199999999999</v>
      </c>
      <c r="F16" s="5">
        <v>4.405551</v>
      </c>
      <c r="G16" s="5">
        <v>-0.43259999999999998</v>
      </c>
      <c r="N16" s="8"/>
    </row>
    <row r="17" spans="2:14" x14ac:dyDescent="0.35">
      <c r="B17" s="1">
        <v>14</v>
      </c>
      <c r="C17" s="1" t="s">
        <v>14</v>
      </c>
      <c r="D17" s="5">
        <v>2.4847990000000002</v>
      </c>
      <c r="E17" s="5">
        <v>5.8869199999999999</v>
      </c>
      <c r="F17" s="5">
        <v>1.2501640000000001</v>
      </c>
      <c r="G17" s="5">
        <v>-0.43259999999999998</v>
      </c>
      <c r="N17" s="8"/>
    </row>
    <row r="18" spans="2:14" x14ac:dyDescent="0.35">
      <c r="B18" s="1">
        <v>15</v>
      </c>
      <c r="C18" s="1" t="s">
        <v>15</v>
      </c>
      <c r="D18" s="5">
        <v>3.7911730000000001</v>
      </c>
      <c r="E18" s="5">
        <v>2.3967559999999999</v>
      </c>
      <c r="F18" s="5">
        <v>0.347999</v>
      </c>
      <c r="G18" s="5">
        <v>-0.43259999999999998</v>
      </c>
      <c r="N18" s="8"/>
    </row>
    <row r="19" spans="2:14" x14ac:dyDescent="0.35">
      <c r="B19" s="1">
        <v>16</v>
      </c>
      <c r="C19" s="1" t="s">
        <v>16</v>
      </c>
      <c r="D19" s="5">
        <v>3.1678069999999998</v>
      </c>
      <c r="E19" s="5">
        <v>0.86462300000000003</v>
      </c>
      <c r="F19" s="5">
        <v>0</v>
      </c>
      <c r="G19" s="5">
        <v>-0.43259999999999998</v>
      </c>
      <c r="N19" s="8"/>
    </row>
    <row r="20" spans="2:14" x14ac:dyDescent="0.35">
      <c r="B20" s="1">
        <v>17</v>
      </c>
      <c r="C20" s="1" t="s">
        <v>17</v>
      </c>
      <c r="D20" s="5">
        <v>1.311261</v>
      </c>
      <c r="E20" s="5">
        <v>1.55067</v>
      </c>
      <c r="F20" s="5">
        <v>0</v>
      </c>
      <c r="G20" s="5">
        <v>-0.43259999999999998</v>
      </c>
      <c r="N20" s="8"/>
    </row>
    <row r="21" spans="2:14" x14ac:dyDescent="0.35">
      <c r="B21" s="1">
        <v>18</v>
      </c>
      <c r="C21" s="1" t="s">
        <v>18</v>
      </c>
      <c r="D21" s="5">
        <v>1.6249670000000001</v>
      </c>
      <c r="E21" s="5">
        <v>1.7884580000000001</v>
      </c>
      <c r="F21" s="5">
        <v>0</v>
      </c>
      <c r="G21" s="5">
        <v>-0.43259999999999998</v>
      </c>
      <c r="N21" s="8"/>
    </row>
    <row r="22" spans="2:14" x14ac:dyDescent="0.35">
      <c r="B22" s="1">
        <v>19</v>
      </c>
      <c r="C22" s="1" t="s">
        <v>19</v>
      </c>
      <c r="D22" s="5">
        <v>4.7900200000000002</v>
      </c>
      <c r="E22" s="5">
        <v>1.0074149999999999</v>
      </c>
      <c r="F22" s="5">
        <v>0</v>
      </c>
      <c r="G22" s="5">
        <v>-0.43259999999999998</v>
      </c>
      <c r="N22" s="8"/>
    </row>
    <row r="23" spans="2:14" x14ac:dyDescent="0.35">
      <c r="B23" s="1">
        <v>20</v>
      </c>
      <c r="C23" s="1" t="s">
        <v>20</v>
      </c>
      <c r="D23" s="5">
        <v>7.4376639999999998</v>
      </c>
      <c r="E23" s="5">
        <v>-6.3016810000000003</v>
      </c>
      <c r="F23" s="5">
        <v>0</v>
      </c>
      <c r="G23" s="5">
        <v>-0.43259999999999998</v>
      </c>
      <c r="N23" s="8"/>
    </row>
    <row r="24" spans="2:14" x14ac:dyDescent="0.35">
      <c r="B24" s="1">
        <v>21</v>
      </c>
      <c r="C24" s="1" t="s">
        <v>21</v>
      </c>
      <c r="D24" s="5">
        <v>3.4111880000000001</v>
      </c>
      <c r="E24" s="5">
        <v>-6.636984</v>
      </c>
      <c r="F24" s="5">
        <v>0</v>
      </c>
      <c r="G24" s="5">
        <v>-0.43259999999999998</v>
      </c>
      <c r="N24" s="8"/>
    </row>
    <row r="25" spans="2:14" x14ac:dyDescent="0.35">
      <c r="B25" s="1">
        <v>22</v>
      </c>
      <c r="C25" s="1" t="s">
        <v>22</v>
      </c>
      <c r="D25" s="5">
        <v>2.2747850000000001</v>
      </c>
      <c r="E25" s="5">
        <v>3.5159310000000001</v>
      </c>
      <c r="F25" s="5">
        <v>-8.4555819999999997</v>
      </c>
      <c r="G25" s="5">
        <v>-0.43259999999999998</v>
      </c>
      <c r="N25" s="8"/>
    </row>
    <row r="26" spans="2:14" x14ac:dyDescent="0.35">
      <c r="B26" s="1">
        <v>23</v>
      </c>
      <c r="C26" s="1" t="s">
        <v>23</v>
      </c>
      <c r="D26" s="5">
        <v>-3.6810710000000002</v>
      </c>
      <c r="E26" s="5">
        <v>3.5159310000000001</v>
      </c>
      <c r="F26" s="5">
        <v>-5.5118260000000001</v>
      </c>
      <c r="G26" s="5">
        <v>-0.43259999999999998</v>
      </c>
      <c r="N26" s="8"/>
    </row>
    <row r="27" spans="2:14" x14ac:dyDescent="0.35">
      <c r="B27" s="1">
        <v>24</v>
      </c>
      <c r="C27" s="1" t="s">
        <v>24</v>
      </c>
      <c r="D27" s="5">
        <v>-3.3322569999999998</v>
      </c>
      <c r="E27" s="5">
        <v>3.5159310000000001</v>
      </c>
      <c r="F27" s="5">
        <v>0</v>
      </c>
      <c r="G27" s="5">
        <v>-0.43259999999999998</v>
      </c>
      <c r="N27" s="8"/>
    </row>
    <row r="28" spans="2:14" x14ac:dyDescent="0.35">
      <c r="B28" s="1">
        <v>25</v>
      </c>
      <c r="C28" s="1" t="s">
        <v>25</v>
      </c>
      <c r="D28" s="5">
        <v>-0.98543000000000003</v>
      </c>
      <c r="E28" s="5">
        <v>-1.8758189999999999</v>
      </c>
      <c r="F28" s="5">
        <v>0</v>
      </c>
      <c r="G28" s="5">
        <v>-0.43259999999999998</v>
      </c>
      <c r="N28" s="8"/>
    </row>
    <row r="29" spans="2:14" x14ac:dyDescent="0.35">
      <c r="B29" s="1">
        <v>26</v>
      </c>
      <c r="C29" s="1" t="s">
        <v>26</v>
      </c>
      <c r="D29" s="5">
        <v>-2.2467619999999999</v>
      </c>
      <c r="E29" s="5">
        <v>-3.3099219999999998</v>
      </c>
      <c r="F29" s="5">
        <v>0</v>
      </c>
      <c r="G29" s="5">
        <v>-0.43259999999999998</v>
      </c>
      <c r="N29" s="8"/>
    </row>
    <row r="30" spans="2:14" x14ac:dyDescent="0.35">
      <c r="B30" s="1">
        <v>27</v>
      </c>
      <c r="C30" s="1" t="s">
        <v>27</v>
      </c>
      <c r="D30" s="5">
        <v>-2.5249000000000001</v>
      </c>
      <c r="E30" s="5">
        <v>-8.3112689999999994</v>
      </c>
      <c r="F30" s="5">
        <v>0</v>
      </c>
      <c r="G30" s="5">
        <v>-0.43259999999999998</v>
      </c>
      <c r="N30" s="8"/>
    </row>
  </sheetData>
  <mergeCells count="1">
    <mergeCell ref="B3:C3"/>
  </mergeCell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192D0-837D-4CF0-89DA-90F5A2ABDA2D}">
  <dimension ref="A1:I32"/>
  <sheetViews>
    <sheetView workbookViewId="0"/>
  </sheetViews>
  <sheetFormatPr defaultRowHeight="14.5" x14ac:dyDescent="0.35"/>
  <cols>
    <col min="2" max="2" width="34.6328125" bestFit="1" customWidth="1"/>
    <col min="3" max="3" width="11.7265625" customWidth="1"/>
    <col min="4" max="4" width="12.26953125" customWidth="1"/>
    <col min="6" max="6" width="12.08984375" customWidth="1"/>
    <col min="7" max="7" width="11.90625" customWidth="1"/>
  </cols>
  <sheetData>
    <row r="1" spans="1:9" x14ac:dyDescent="0.35">
      <c r="A1" t="s">
        <v>58</v>
      </c>
    </row>
    <row r="2" spans="1:9" x14ac:dyDescent="0.35">
      <c r="A2" t="s">
        <v>41</v>
      </c>
    </row>
    <row r="3" spans="1:9" ht="29" x14ac:dyDescent="0.35">
      <c r="A3" t="s">
        <v>76</v>
      </c>
      <c r="F3" s="10" t="s">
        <v>34</v>
      </c>
      <c r="G3" s="10" t="s">
        <v>32</v>
      </c>
    </row>
    <row r="4" spans="1:9" ht="15" thickBot="1" x14ac:dyDescent="0.4">
      <c r="F4" s="39">
        <v>0.65</v>
      </c>
      <c r="G4" s="39">
        <v>0.35</v>
      </c>
      <c r="H4" s="23">
        <f>+G4+F4-100%</f>
        <v>0</v>
      </c>
      <c r="I4" s="39" t="s">
        <v>70</v>
      </c>
    </row>
    <row r="5" spans="1:9" ht="43.5" x14ac:dyDescent="0.35">
      <c r="A5" s="50" t="s">
        <v>0</v>
      </c>
      <c r="B5" s="52"/>
      <c r="C5" s="46" t="s">
        <v>90</v>
      </c>
      <c r="D5" s="47" t="s">
        <v>88</v>
      </c>
      <c r="F5" s="7" t="s">
        <v>37</v>
      </c>
      <c r="G5" s="7" t="s">
        <v>62</v>
      </c>
    </row>
    <row r="6" spans="1:9" x14ac:dyDescent="0.35">
      <c r="A6" s="1">
        <v>1</v>
      </c>
      <c r="B6" s="24" t="s">
        <v>1</v>
      </c>
      <c r="C6" s="12">
        <f>+'by technology type'!E8</f>
        <v>27.344976500000001</v>
      </c>
      <c r="D6" s="14">
        <f>+'by technology type'!D8</f>
        <v>37.425797499999994</v>
      </c>
      <c r="F6" s="6">
        <f t="shared" ref="F6:F32" si="0">+C6</f>
        <v>27.344976500000001</v>
      </c>
      <c r="G6" s="6">
        <f>+C6*F$4+D6*G$4</f>
        <v>30.873263850000001</v>
      </c>
      <c r="H6" s="6">
        <f t="shared" ref="H6:H32" si="1">+G6-F6</f>
        <v>3.5282873499999994</v>
      </c>
    </row>
    <row r="7" spans="1:9" x14ac:dyDescent="0.35">
      <c r="A7" s="1">
        <v>2</v>
      </c>
      <c r="B7" s="2" t="s">
        <v>2</v>
      </c>
      <c r="C7" s="12">
        <f>+'by technology type'!E9</f>
        <v>23.127320900000001</v>
      </c>
      <c r="D7" s="14">
        <f>+'by technology type'!D9</f>
        <v>29.422138499999999</v>
      </c>
      <c r="F7" s="6">
        <f t="shared" si="0"/>
        <v>23.127320900000001</v>
      </c>
      <c r="G7" s="6">
        <f t="shared" ref="G7:G32" si="2">+C7*F$4+D7*G$4</f>
        <v>25.330507060000002</v>
      </c>
      <c r="H7" s="6">
        <f t="shared" si="1"/>
        <v>2.2031861600000013</v>
      </c>
    </row>
    <row r="8" spans="1:9" x14ac:dyDescent="0.35">
      <c r="A8" s="1">
        <v>3</v>
      </c>
      <c r="B8" s="25" t="s">
        <v>3</v>
      </c>
      <c r="C8" s="12">
        <f>+'by technology type'!E10</f>
        <v>25.860650200000002</v>
      </c>
      <c r="D8" s="14">
        <f>+'by technology type'!D10</f>
        <v>35.139882</v>
      </c>
      <c r="F8" s="6">
        <f t="shared" si="0"/>
        <v>25.860650200000002</v>
      </c>
      <c r="G8" s="6">
        <f t="shared" si="2"/>
        <v>29.10838133</v>
      </c>
      <c r="H8" s="6">
        <f t="shared" si="1"/>
        <v>3.2477311299999982</v>
      </c>
    </row>
    <row r="9" spans="1:9" x14ac:dyDescent="0.35">
      <c r="A9" s="1">
        <v>4</v>
      </c>
      <c r="B9" s="24" t="s">
        <v>4</v>
      </c>
      <c r="C9" s="12">
        <f>+'by technology type'!E11</f>
        <v>27.635502199999998</v>
      </c>
      <c r="D9" s="14">
        <f>+'by technology type'!D11</f>
        <v>32.472671999999996</v>
      </c>
      <c r="F9" s="6">
        <f t="shared" si="0"/>
        <v>27.635502199999998</v>
      </c>
      <c r="G9" s="6">
        <f t="shared" si="2"/>
        <v>29.328511629999994</v>
      </c>
      <c r="H9" s="6">
        <f t="shared" si="1"/>
        <v>1.6930094299999965</v>
      </c>
    </row>
    <row r="10" spans="1:9" x14ac:dyDescent="0.35">
      <c r="A10" s="1">
        <v>5</v>
      </c>
      <c r="B10" s="25" t="s">
        <v>5</v>
      </c>
      <c r="C10" s="12">
        <f>+'by technology type'!E12</f>
        <v>20.879704999999998</v>
      </c>
      <c r="D10" s="14">
        <f>+'by technology type'!D12</f>
        <v>29.519388999999997</v>
      </c>
      <c r="F10" s="6">
        <f t="shared" si="0"/>
        <v>20.879704999999998</v>
      </c>
      <c r="G10" s="6">
        <f t="shared" si="2"/>
        <v>23.903594399999996</v>
      </c>
      <c r="H10" s="6">
        <f t="shared" si="1"/>
        <v>3.0238893999999981</v>
      </c>
    </row>
    <row r="11" spans="1:9" x14ac:dyDescent="0.35">
      <c r="A11" s="1">
        <v>6</v>
      </c>
      <c r="B11" s="24" t="s">
        <v>6</v>
      </c>
      <c r="C11" s="12">
        <f>+'by technology type'!E13</f>
        <v>22.365110100000003</v>
      </c>
      <c r="D11" s="14">
        <f>+'by technology type'!D13</f>
        <v>30.9273375</v>
      </c>
      <c r="F11" s="6">
        <f t="shared" si="0"/>
        <v>22.365110100000003</v>
      </c>
      <c r="G11" s="6">
        <f t="shared" si="2"/>
        <v>25.361889690000002</v>
      </c>
      <c r="H11" s="6">
        <f t="shared" si="1"/>
        <v>2.9967795899999992</v>
      </c>
    </row>
    <row r="12" spans="1:9" x14ac:dyDescent="0.35">
      <c r="A12" s="1">
        <v>7</v>
      </c>
      <c r="B12" s="24" t="s">
        <v>7</v>
      </c>
      <c r="C12" s="12">
        <f>+'by technology type'!E14</f>
        <v>30.129535049999998</v>
      </c>
      <c r="D12" s="14">
        <f>+'by technology type'!D14</f>
        <v>36.48559375</v>
      </c>
      <c r="F12" s="6">
        <f t="shared" si="0"/>
        <v>30.129535049999998</v>
      </c>
      <c r="G12" s="6">
        <f t="shared" si="2"/>
        <v>32.354155594999995</v>
      </c>
      <c r="H12" s="6">
        <f t="shared" si="1"/>
        <v>2.224620544999997</v>
      </c>
    </row>
    <row r="13" spans="1:9" x14ac:dyDescent="0.35">
      <c r="A13" s="1">
        <v>8</v>
      </c>
      <c r="B13" s="24" t="s">
        <v>8</v>
      </c>
      <c r="C13" s="12">
        <f>+'by technology type'!E15</f>
        <v>19.239125049999998</v>
      </c>
      <c r="D13" s="14">
        <f>+'by technology type'!D15</f>
        <v>26.708894749999999</v>
      </c>
      <c r="F13" s="6">
        <f t="shared" si="0"/>
        <v>19.239125049999998</v>
      </c>
      <c r="G13" s="6">
        <f t="shared" si="2"/>
        <v>21.853544444999997</v>
      </c>
      <c r="H13" s="6">
        <f t="shared" si="1"/>
        <v>2.6144193949999988</v>
      </c>
    </row>
    <row r="14" spans="1:9" x14ac:dyDescent="0.35">
      <c r="A14" s="1">
        <v>9</v>
      </c>
      <c r="B14" s="24" t="s">
        <v>9</v>
      </c>
      <c r="C14" s="12">
        <f>+'by technology type'!E16</f>
        <v>17.366279249999998</v>
      </c>
      <c r="D14" s="14">
        <f>+'by technology type'!D16</f>
        <v>23.312296749999998</v>
      </c>
      <c r="F14" s="6">
        <f t="shared" si="0"/>
        <v>17.366279249999998</v>
      </c>
      <c r="G14" s="6">
        <f t="shared" si="2"/>
        <v>19.447385374999996</v>
      </c>
      <c r="H14" s="6">
        <f t="shared" si="1"/>
        <v>2.081106124999998</v>
      </c>
    </row>
    <row r="15" spans="1:9" x14ac:dyDescent="0.35">
      <c r="A15" s="1">
        <v>10</v>
      </c>
      <c r="B15" s="24" t="s">
        <v>10</v>
      </c>
      <c r="C15" s="12">
        <f>+'by technology type'!E17</f>
        <v>17.79495725</v>
      </c>
      <c r="D15" s="14">
        <f>+'by technology type'!D17</f>
        <v>24.132622749999999</v>
      </c>
      <c r="F15" s="6">
        <f t="shared" si="0"/>
        <v>17.79495725</v>
      </c>
      <c r="G15" s="6">
        <f t="shared" si="2"/>
        <v>20.013140175</v>
      </c>
      <c r="H15" s="6">
        <f t="shared" si="1"/>
        <v>2.2181829250000007</v>
      </c>
    </row>
    <row r="16" spans="1:9" x14ac:dyDescent="0.35">
      <c r="A16" s="1">
        <v>11</v>
      </c>
      <c r="B16" s="24" t="s">
        <v>11</v>
      </c>
      <c r="C16" s="12">
        <f>+'by technology type'!E18</f>
        <v>11.15551125</v>
      </c>
      <c r="D16" s="14">
        <f>+'by technology type'!D18</f>
        <v>17.460693749999997</v>
      </c>
      <c r="F16" s="6">
        <f t="shared" si="0"/>
        <v>11.15551125</v>
      </c>
      <c r="G16" s="6">
        <f t="shared" si="2"/>
        <v>13.362325124999998</v>
      </c>
      <c r="H16" s="6">
        <f t="shared" si="1"/>
        <v>2.2068138749999981</v>
      </c>
    </row>
    <row r="17" spans="1:8" x14ac:dyDescent="0.35">
      <c r="A17" s="1">
        <v>12</v>
      </c>
      <c r="B17" s="24" t="s">
        <v>12</v>
      </c>
      <c r="C17" s="12">
        <f>+'by technology type'!E19</f>
        <v>10.284469999999999</v>
      </c>
      <c r="D17" s="14">
        <f>+'by technology type'!D19</f>
        <v>15.090222000000001</v>
      </c>
      <c r="F17" s="6">
        <f t="shared" si="0"/>
        <v>10.284469999999999</v>
      </c>
      <c r="G17" s="6">
        <f t="shared" si="2"/>
        <v>11.966483199999999</v>
      </c>
      <c r="H17" s="6">
        <f t="shared" si="1"/>
        <v>1.6820132000000001</v>
      </c>
    </row>
    <row r="18" spans="1:8" x14ac:dyDescent="0.35">
      <c r="A18" s="1">
        <v>13</v>
      </c>
      <c r="B18" s="24" t="s">
        <v>13</v>
      </c>
      <c r="C18" s="12">
        <f>+'by technology type'!E20</f>
        <v>6.6220650000000001</v>
      </c>
      <c r="D18" s="14">
        <f>+'by technology type'!D20</f>
        <v>11.733321</v>
      </c>
      <c r="F18" s="6">
        <f t="shared" si="0"/>
        <v>6.6220650000000001</v>
      </c>
      <c r="G18" s="6">
        <f t="shared" si="2"/>
        <v>8.4110046000000001</v>
      </c>
      <c r="H18" s="6">
        <f t="shared" si="1"/>
        <v>1.7889396</v>
      </c>
    </row>
    <row r="19" spans="1:8" x14ac:dyDescent="0.35">
      <c r="A19" s="1">
        <v>14</v>
      </c>
      <c r="B19" s="24" t="s">
        <v>14</v>
      </c>
      <c r="C19" s="12">
        <f>+'by technology type'!E21</f>
        <v>3.4666779999999999</v>
      </c>
      <c r="D19" s="14">
        <f>+'by technology type'!D21</f>
        <v>7.7175529999999997</v>
      </c>
      <c r="F19" s="6">
        <f t="shared" si="0"/>
        <v>3.4666779999999999</v>
      </c>
      <c r="G19" s="6">
        <f t="shared" si="2"/>
        <v>4.9544842500000001</v>
      </c>
      <c r="H19" s="6">
        <f t="shared" si="1"/>
        <v>1.4878062500000002</v>
      </c>
    </row>
    <row r="20" spans="1:8" x14ac:dyDescent="0.35">
      <c r="A20" s="1">
        <v>15</v>
      </c>
      <c r="B20" s="24" t="s">
        <v>15</v>
      </c>
      <c r="C20" s="12">
        <f>+'by technology type'!E22</f>
        <v>0.99393919999999991</v>
      </c>
      <c r="D20" s="14">
        <f>+'by technology type'!D22</f>
        <v>5.5041389999999994</v>
      </c>
      <c r="F20" s="6">
        <f t="shared" si="0"/>
        <v>0.99393919999999991</v>
      </c>
      <c r="G20" s="6">
        <f t="shared" si="2"/>
        <v>2.5725091299999998</v>
      </c>
      <c r="H20" s="6">
        <f t="shared" si="1"/>
        <v>1.57856993</v>
      </c>
    </row>
    <row r="21" spans="1:8" x14ac:dyDescent="0.35">
      <c r="A21" s="1">
        <v>16</v>
      </c>
      <c r="B21" s="24" t="s">
        <v>16</v>
      </c>
      <c r="C21" s="12">
        <f>+'by technology type'!E23</f>
        <v>-4.3519649999999965E-2</v>
      </c>
      <c r="D21" s="14">
        <f>+'by technology type'!D23</f>
        <v>3.3836742499999999</v>
      </c>
      <c r="F21" s="6">
        <f t="shared" si="0"/>
        <v>-4.3519649999999965E-2</v>
      </c>
      <c r="G21" s="6">
        <f t="shared" si="2"/>
        <v>1.1559982149999999</v>
      </c>
      <c r="H21" s="6">
        <f t="shared" si="1"/>
        <v>1.1995178649999998</v>
      </c>
    </row>
    <row r="22" spans="1:8" x14ac:dyDescent="0.35">
      <c r="A22" s="1">
        <v>17</v>
      </c>
      <c r="B22" s="24" t="s">
        <v>17</v>
      </c>
      <c r="C22" s="12">
        <f>+'by technology type'!E24</f>
        <v>0.26520149999999998</v>
      </c>
      <c r="D22" s="14">
        <f>+'by technology type'!D24</f>
        <v>2.0416635000000003</v>
      </c>
      <c r="F22" s="6">
        <f t="shared" si="0"/>
        <v>0.26520149999999998</v>
      </c>
      <c r="G22" s="6">
        <f t="shared" si="2"/>
        <v>0.88696320000000006</v>
      </c>
      <c r="H22" s="6">
        <f t="shared" si="1"/>
        <v>0.62176170000000008</v>
      </c>
    </row>
    <row r="23" spans="1:8" x14ac:dyDescent="0.35">
      <c r="A23" s="1">
        <v>18</v>
      </c>
      <c r="B23" s="24" t="s">
        <v>18</v>
      </c>
      <c r="C23" s="12">
        <f>+'by technology type'!E25</f>
        <v>0.3722061000000001</v>
      </c>
      <c r="D23" s="14">
        <f>+'by technology type'!D25</f>
        <v>2.5337105000000002</v>
      </c>
      <c r="F23" s="6">
        <f t="shared" si="0"/>
        <v>0.3722061000000001</v>
      </c>
      <c r="G23" s="6">
        <f t="shared" si="2"/>
        <v>1.12873264</v>
      </c>
      <c r="H23" s="6">
        <f t="shared" si="1"/>
        <v>0.75652653999999986</v>
      </c>
    </row>
    <row r="24" spans="1:8" x14ac:dyDescent="0.35">
      <c r="A24" s="1">
        <v>19</v>
      </c>
      <c r="B24" s="24" t="s">
        <v>19</v>
      </c>
      <c r="C24" s="12">
        <f>+'by technology type'!E26</f>
        <v>2.0736750000000026E-2</v>
      </c>
      <c r="D24" s="14">
        <f>+'by technology type'!D26</f>
        <v>5.1129812499999998</v>
      </c>
      <c r="F24" s="6">
        <f t="shared" si="0"/>
        <v>2.0736750000000026E-2</v>
      </c>
      <c r="G24" s="6">
        <f t="shared" si="2"/>
        <v>1.8030223249999999</v>
      </c>
      <c r="H24" s="6">
        <f t="shared" si="1"/>
        <v>1.782285575</v>
      </c>
    </row>
    <row r="25" spans="1:8" x14ac:dyDescent="0.35">
      <c r="A25" s="1">
        <v>20</v>
      </c>
      <c r="B25" s="24" t="s">
        <v>20</v>
      </c>
      <c r="C25" s="12">
        <f>+'by technology type'!E27</f>
        <v>-3.2683564500000002</v>
      </c>
      <c r="D25" s="14">
        <f>+'by technology type'!D27</f>
        <v>2.2788032500000002</v>
      </c>
      <c r="F25" s="6">
        <f t="shared" si="0"/>
        <v>-3.2683564500000002</v>
      </c>
      <c r="G25" s="6">
        <f t="shared" si="2"/>
        <v>-1.3268505550000005</v>
      </c>
      <c r="H25" s="6">
        <f t="shared" si="1"/>
        <v>1.9415058949999997</v>
      </c>
    </row>
    <row r="26" spans="1:8" x14ac:dyDescent="0.35">
      <c r="A26" s="1">
        <v>21</v>
      </c>
      <c r="B26" s="24" t="s">
        <v>21</v>
      </c>
      <c r="C26" s="12">
        <f>+'by technology type'!E28</f>
        <v>-3.4192428000000001</v>
      </c>
      <c r="D26" s="14">
        <f>+'by technology type'!D28</f>
        <v>-1.9991500000000002</v>
      </c>
      <c r="F26" s="6">
        <f t="shared" si="0"/>
        <v>-3.4192428000000001</v>
      </c>
      <c r="G26" s="6">
        <f t="shared" si="2"/>
        <v>-2.92221032</v>
      </c>
      <c r="H26" s="6">
        <f t="shared" si="1"/>
        <v>0.49703248000000011</v>
      </c>
    </row>
    <row r="27" spans="1:8" x14ac:dyDescent="0.35">
      <c r="A27" s="1">
        <v>22</v>
      </c>
      <c r="B27" s="24" t="s">
        <v>22</v>
      </c>
      <c r="C27" s="12">
        <f>+'by technology type'!E29</f>
        <v>-7.3060130499999998</v>
      </c>
      <c r="D27" s="14">
        <f>+'by technology type'!D29</f>
        <v>-3.9764487499999994</v>
      </c>
      <c r="F27" s="6">
        <f t="shared" si="0"/>
        <v>-7.3060130499999998</v>
      </c>
      <c r="G27" s="6">
        <f t="shared" si="2"/>
        <v>-6.1406655450000001</v>
      </c>
      <c r="H27" s="6">
        <f t="shared" si="1"/>
        <v>1.1653475049999997</v>
      </c>
    </row>
    <row r="28" spans="1:8" x14ac:dyDescent="0.35">
      <c r="A28" s="1">
        <v>23</v>
      </c>
      <c r="B28" s="24" t="s">
        <v>23</v>
      </c>
      <c r="C28" s="12">
        <f>+'by technology type'!E30</f>
        <v>-4.3622570500000002</v>
      </c>
      <c r="D28" s="14">
        <f>+'by technology type'!D30</f>
        <v>-6.9885487500000005</v>
      </c>
      <c r="F28" s="6">
        <f t="shared" si="0"/>
        <v>-4.3622570500000002</v>
      </c>
      <c r="G28" s="6">
        <f t="shared" si="2"/>
        <v>-5.2814591450000004</v>
      </c>
      <c r="H28" s="6">
        <f t="shared" si="1"/>
        <v>-0.91920209500000016</v>
      </c>
    </row>
    <row r="29" spans="1:8" x14ac:dyDescent="0.35">
      <c r="A29" s="1">
        <v>24</v>
      </c>
      <c r="B29" s="24" t="s">
        <v>24</v>
      </c>
      <c r="C29" s="12">
        <f>+'by technology type'!E31</f>
        <v>1.1495689499999999</v>
      </c>
      <c r="D29" s="14">
        <f>+'by technology type'!D31</f>
        <v>-1.1279087499999996</v>
      </c>
      <c r="F29" s="6">
        <f t="shared" si="0"/>
        <v>1.1495689499999999</v>
      </c>
      <c r="G29" s="6">
        <f t="shared" si="2"/>
        <v>0.35245175500000014</v>
      </c>
      <c r="H29" s="6">
        <f t="shared" si="1"/>
        <v>-0.79711719499999978</v>
      </c>
    </row>
    <row r="30" spans="1:8" x14ac:dyDescent="0.35">
      <c r="A30" s="1">
        <v>25</v>
      </c>
      <c r="B30" s="24" t="s">
        <v>25</v>
      </c>
      <c r="C30" s="12">
        <f>+'by technology type'!E32</f>
        <v>-1.27671855</v>
      </c>
      <c r="D30" s="14">
        <f>+'by technology type'!D32</f>
        <v>-2.8248942499999998</v>
      </c>
      <c r="F30" s="6">
        <f t="shared" si="0"/>
        <v>-1.27671855</v>
      </c>
      <c r="G30" s="6">
        <f t="shared" si="2"/>
        <v>-1.818580045</v>
      </c>
      <c r="H30" s="6">
        <f t="shared" si="1"/>
        <v>-0.54186149500000003</v>
      </c>
    </row>
    <row r="31" spans="1:8" x14ac:dyDescent="0.35">
      <c r="A31" s="1">
        <v>26</v>
      </c>
      <c r="B31" s="24" t="s">
        <v>26</v>
      </c>
      <c r="C31" s="12">
        <f>+'by technology type'!E33</f>
        <v>-1.9220649000000001</v>
      </c>
      <c r="D31" s="14">
        <f>+'by technology type'!D33</f>
        <v>-5.1618034999999995</v>
      </c>
      <c r="F31" s="6">
        <f t="shared" si="0"/>
        <v>-1.9220649000000001</v>
      </c>
      <c r="G31" s="6">
        <f t="shared" si="2"/>
        <v>-3.05597341</v>
      </c>
      <c r="H31" s="6">
        <f t="shared" si="1"/>
        <v>-1.1339085099999999</v>
      </c>
    </row>
    <row r="32" spans="1:8" ht="15" thickBot="1" x14ac:dyDescent="0.4">
      <c r="A32" s="1">
        <v>27</v>
      </c>
      <c r="B32" s="24" t="s">
        <v>27</v>
      </c>
      <c r="C32" s="15">
        <f>+'by technology type'!E34</f>
        <v>-4.1726710499999999</v>
      </c>
      <c r="D32" s="16">
        <f>+'by technology type'!D34</f>
        <v>-9.19095175</v>
      </c>
      <c r="F32" s="6">
        <f t="shared" si="0"/>
        <v>-4.1726710499999999</v>
      </c>
      <c r="G32" s="6">
        <f t="shared" si="2"/>
        <v>-5.9290692949999997</v>
      </c>
      <c r="H32" s="6">
        <f t="shared" si="1"/>
        <v>-1.7563982449999997</v>
      </c>
    </row>
  </sheetData>
  <mergeCells count="1">
    <mergeCell ref="A5:B5"/>
  </mergeCells>
  <conditionalFormatting sqref="H6:H32">
    <cfRule type="cellIs" dxfId="29" priority="31" operator="lessThan">
      <formula>0</formula>
    </cfRule>
    <cfRule type="cellIs" dxfId="28" priority="32" operator="greaterThan">
      <formula>0</formula>
    </cfRule>
  </conditionalFormatting>
  <conditionalFormatting sqref="C6">
    <cfRule type="aboveAverage" dxfId="27" priority="28" aboveAverage="0"/>
    <cfRule type="aboveAverage" dxfId="26" priority="29"/>
    <cfRule type="expression" priority="30">
      <formula>"max"</formula>
    </cfRule>
  </conditionalFormatting>
  <conditionalFormatting sqref="C7:C32">
    <cfRule type="aboveAverage" dxfId="25" priority="25" aboveAverage="0"/>
    <cfRule type="aboveAverage" dxfId="24" priority="26"/>
    <cfRule type="expression" priority="27">
      <formula>"max"</formula>
    </cfRule>
  </conditionalFormatting>
  <conditionalFormatting sqref="C6:C32">
    <cfRule type="cellIs" dxfId="23" priority="21" operator="lessThan">
      <formula>8</formula>
    </cfRule>
    <cfRule type="cellIs" dxfId="22" priority="22" operator="greaterThan">
      <formula>8</formula>
    </cfRule>
    <cfRule type="cellIs" dxfId="21" priority="23" operator="lessThan">
      <formula>5</formula>
    </cfRule>
    <cfRule type="cellIs" dxfId="20" priority="24" operator="greaterThan">
      <formula>5</formula>
    </cfRule>
  </conditionalFormatting>
  <conditionalFormatting sqref="D6">
    <cfRule type="aboveAverage" dxfId="19" priority="18" aboveAverage="0"/>
    <cfRule type="aboveAverage" dxfId="18" priority="19"/>
    <cfRule type="expression" priority="20">
      <formula>"max"</formula>
    </cfRule>
  </conditionalFormatting>
  <conditionalFormatting sqref="D7:D32">
    <cfRule type="aboveAverage" dxfId="17" priority="15" aboveAverage="0"/>
    <cfRule type="aboveAverage" dxfId="16" priority="16"/>
    <cfRule type="expression" priority="17">
      <formula>"max"</formula>
    </cfRule>
  </conditionalFormatting>
  <conditionalFormatting sqref="D6:D32">
    <cfRule type="cellIs" dxfId="15" priority="11" operator="lessThan">
      <formula>11</formula>
    </cfRule>
    <cfRule type="cellIs" dxfId="14" priority="12" operator="greaterThan">
      <formula>11</formula>
    </cfRule>
    <cfRule type="cellIs" dxfId="13" priority="13" operator="lessThan">
      <formula>10</formula>
    </cfRule>
    <cfRule type="cellIs" dxfId="12" priority="14" operator="greaterThan">
      <formula>10</formula>
    </cfRule>
  </conditionalFormatting>
  <conditionalFormatting sqref="C6:D32">
    <cfRule type="cellIs" dxfId="11" priority="1" operator="lessThan">
      <formula>11</formula>
    </cfRule>
    <cfRule type="cellIs" dxfId="10" priority="2" operator="greaterThan">
      <formula>11</formula>
    </cfRule>
    <cfRule type="cellIs" dxfId="9" priority="3" operator="lessThan">
      <formula>6</formula>
    </cfRule>
    <cfRule type="cellIs" dxfId="8" priority="4" operator="greaterThan">
      <formula>6</formula>
    </cfRule>
    <cfRule type="cellIs" dxfId="7" priority="5" operator="lessThan">
      <formula>10</formula>
    </cfRule>
    <cfRule type="cellIs" dxfId="6" priority="6" operator="greaterThan">
      <formula>10</formula>
    </cfRule>
    <cfRule type="cellIs" dxfId="5" priority="7" operator="lessThan">
      <formula>8</formula>
    </cfRule>
    <cfRule type="cellIs" dxfId="4" priority="8" operator="greaterThan">
      <formula>8</formula>
    </cfRule>
    <cfRule type="cellIs" dxfId="3" priority="9" operator="lessThan">
      <formula>6</formula>
    </cfRule>
    <cfRule type="cellIs" dxfId="2" priority="10" operator="greaterThan">
      <formula>6</formula>
    </cfRule>
  </conditionalFormatting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B61E6-EB43-4EEA-9FB5-6A4361D956FB}">
  <dimension ref="A1:AH10"/>
  <sheetViews>
    <sheetView workbookViewId="0"/>
  </sheetViews>
  <sheetFormatPr defaultRowHeight="14.5" x14ac:dyDescent="0.35"/>
  <cols>
    <col min="1" max="1" width="3.7265625" bestFit="1" customWidth="1"/>
    <col min="2" max="2" width="21.7265625" bestFit="1" customWidth="1"/>
    <col min="3" max="3" width="4.26953125" bestFit="1" customWidth="1"/>
    <col min="4" max="4" width="21.7265625" bestFit="1" customWidth="1"/>
    <col min="5" max="5" width="4.26953125" bestFit="1" customWidth="1"/>
  </cols>
  <sheetData>
    <row r="1" spans="1:34" x14ac:dyDescent="0.35">
      <c r="A1" t="s">
        <v>84</v>
      </c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  <c r="R1">
        <v>13</v>
      </c>
      <c r="S1">
        <v>14</v>
      </c>
      <c r="T1">
        <v>15</v>
      </c>
      <c r="U1">
        <v>16</v>
      </c>
      <c r="V1">
        <v>17</v>
      </c>
      <c r="W1">
        <v>18</v>
      </c>
      <c r="X1">
        <v>19</v>
      </c>
      <c r="Y1">
        <v>20</v>
      </c>
      <c r="Z1">
        <v>21</v>
      </c>
      <c r="AA1">
        <v>22</v>
      </c>
      <c r="AB1">
        <v>23</v>
      </c>
      <c r="AC1">
        <v>24</v>
      </c>
      <c r="AD1">
        <v>25</v>
      </c>
      <c r="AE1">
        <v>26</v>
      </c>
      <c r="AF1">
        <v>27</v>
      </c>
    </row>
    <row r="2" spans="1:34" ht="81.5" customHeight="1" x14ac:dyDescent="0.35">
      <c r="F2" s="36" t="s">
        <v>1</v>
      </c>
      <c r="G2" s="36" t="s">
        <v>2</v>
      </c>
      <c r="H2" s="36" t="s">
        <v>3</v>
      </c>
      <c r="I2" s="36" t="s">
        <v>4</v>
      </c>
      <c r="J2" s="36" t="s">
        <v>5</v>
      </c>
      <c r="K2" s="36" t="s">
        <v>6</v>
      </c>
      <c r="L2" s="36" t="s">
        <v>7</v>
      </c>
      <c r="M2" s="36" t="s">
        <v>8</v>
      </c>
      <c r="N2" s="36" t="s">
        <v>9</v>
      </c>
      <c r="O2" s="36" t="s">
        <v>10</v>
      </c>
      <c r="P2" s="36" t="s">
        <v>11</v>
      </c>
      <c r="Q2" s="36" t="s">
        <v>12</v>
      </c>
      <c r="R2" s="36" t="s">
        <v>13</v>
      </c>
      <c r="S2" s="36" t="s">
        <v>14</v>
      </c>
      <c r="T2" s="36" t="s">
        <v>15</v>
      </c>
      <c r="U2" s="36" t="s">
        <v>16</v>
      </c>
      <c r="V2" s="36" t="s">
        <v>17</v>
      </c>
      <c r="W2" s="36" t="s">
        <v>18</v>
      </c>
      <c r="X2" s="36" t="s">
        <v>19</v>
      </c>
      <c r="Y2" s="36" t="s">
        <v>20</v>
      </c>
      <c r="Z2" s="36" t="s">
        <v>21</v>
      </c>
      <c r="AA2" s="36" t="s">
        <v>22</v>
      </c>
      <c r="AB2" s="36" t="s">
        <v>23</v>
      </c>
      <c r="AC2" s="36" t="s">
        <v>24</v>
      </c>
      <c r="AD2" s="36" t="s">
        <v>25</v>
      </c>
      <c r="AE2" s="36" t="s">
        <v>26</v>
      </c>
      <c r="AF2" s="36" t="s">
        <v>27</v>
      </c>
    </row>
    <row r="3" spans="1:34" x14ac:dyDescent="0.35">
      <c r="A3" s="31" t="s">
        <v>69</v>
      </c>
      <c r="B3" s="40" t="s">
        <v>33</v>
      </c>
      <c r="C3" s="43">
        <v>0.65</v>
      </c>
      <c r="D3" s="42" t="s">
        <v>32</v>
      </c>
      <c r="E3" s="39">
        <v>0.35</v>
      </c>
      <c r="F3" s="6">
        <f>+'Cat ex1'!H$6</f>
        <v>6.3890667049999976</v>
      </c>
      <c r="G3" s="6">
        <f>+'Cat ex1'!H$7</f>
        <v>5.2409271249999989</v>
      </c>
      <c r="H3" s="6">
        <f>+'Cat ex1'!H$8</f>
        <v>6.0290785099999979</v>
      </c>
      <c r="I3" s="6">
        <f>+'Cat ex1'!H$9</f>
        <v>6.4017974299999985</v>
      </c>
      <c r="J3" s="6">
        <f>+'Cat ex1'!H$10</f>
        <v>4.8500146099999952</v>
      </c>
      <c r="K3" s="6">
        <f>+'Cat ex1'!H$11</f>
        <v>5.1879773050000004</v>
      </c>
      <c r="L3" s="6">
        <f>+'Cat ex1'!H$12</f>
        <v>6.7644578925000012</v>
      </c>
      <c r="M3" s="6">
        <f>+'Cat ex1'!H$13</f>
        <v>4.4774717924999994</v>
      </c>
      <c r="N3" s="6">
        <f>+'Cat ex1'!H$14</f>
        <v>4.0438641424999986</v>
      </c>
      <c r="O3" s="6">
        <f>+'Cat ex1'!H$15</f>
        <v>4.1437134024999995</v>
      </c>
      <c r="P3" s="6">
        <f>+'Cat ex1'!H$16</f>
        <v>2.7494297424999985</v>
      </c>
      <c r="Q3" s="6">
        <f>+'Cat ex1'!H$17</f>
        <v>2.4635330999999994</v>
      </c>
      <c r="R3" s="6">
        <f>+'Cat ex1'!H$18</f>
        <v>1.6463134100000003</v>
      </c>
      <c r="S3" s="6">
        <f>+'Cat ex1'!H$19</f>
        <v>0.98368213999999909</v>
      </c>
      <c r="T3" s="6">
        <f>+'Cat ex1'!H$20</f>
        <v>0.3666823999999993</v>
      </c>
      <c r="U3" s="6">
        <f>+'Cat ex1'!H$21</f>
        <v>0.10591631750000019</v>
      </c>
      <c r="V3" s="6">
        <f>+'Cat ex1'!H$22</f>
        <v>0.18995707500000014</v>
      </c>
      <c r="W3" s="6">
        <f>+'Cat ex1'!H$23</f>
        <v>0.21908610500000014</v>
      </c>
      <c r="X3" s="6">
        <f>+'Cat ex1'!H$24</f>
        <v>0.12340833749999991</v>
      </c>
      <c r="Y3" s="6">
        <f>+'Cat ex1'!H$25</f>
        <v>-0.77195592249999967</v>
      </c>
      <c r="Z3" s="6">
        <f>+'Cat ex1'!H$26</f>
        <v>-0.81303054000000008</v>
      </c>
      <c r="AA3" s="6">
        <f>+'Cat ex1'!H$27</f>
        <v>-1.3449706724999999</v>
      </c>
      <c r="AB3" s="6">
        <f>+'Cat ex1'!H$28</f>
        <v>-0.7267819124999999</v>
      </c>
      <c r="AC3" s="6">
        <f>+'Cat ex1'!H$29</f>
        <v>0.4307015475</v>
      </c>
      <c r="AD3" s="6">
        <f>+'Cat ex1'!H$30</f>
        <v>-0.22978782750000004</v>
      </c>
      <c r="AE3" s="6">
        <f>+'Cat ex1'!H$31</f>
        <v>-0.40546544499999992</v>
      </c>
      <c r="AF3" s="6">
        <f>+'Cat ex1'!H$32</f>
        <v>-1.0181304525000003</v>
      </c>
      <c r="AH3" s="23">
        <f>SUM(F3:AF3)-SUM('Cat ex1'!H$6:H$32)</f>
        <v>0</v>
      </c>
    </row>
    <row r="4" spans="1:34" x14ac:dyDescent="0.35">
      <c r="A4" s="31" t="s">
        <v>64</v>
      </c>
      <c r="B4" s="40" t="s">
        <v>33</v>
      </c>
      <c r="C4" s="43">
        <v>0.65</v>
      </c>
      <c r="D4" s="41" t="s">
        <v>34</v>
      </c>
      <c r="E4" s="39">
        <v>0.35</v>
      </c>
      <c r="F4" s="6">
        <f>+'Cat ex2'!H$6</f>
        <v>2.8607793549999982</v>
      </c>
      <c r="G4" s="6">
        <f>+'Cat ex2'!H$7</f>
        <v>3.0377409650000011</v>
      </c>
      <c r="H4" s="6">
        <f>+'Cat ex2'!H$8</f>
        <v>2.7813473799999997</v>
      </c>
      <c r="I4" s="6">
        <f>+'Cat ex2'!H$9</f>
        <v>4.7087879999999984</v>
      </c>
      <c r="J4" s="6">
        <f>+'Cat ex2'!H$10</f>
        <v>1.8261252099999972</v>
      </c>
      <c r="K4" s="6">
        <f>+'Cat ex2'!H$11</f>
        <v>2.1911977150000013</v>
      </c>
      <c r="L4" s="6">
        <f>+'Cat ex2'!H$12</f>
        <v>4.5398373475000007</v>
      </c>
      <c r="M4" s="6">
        <f>+'Cat ex2'!H$13</f>
        <v>1.8630523975000006</v>
      </c>
      <c r="N4" s="6">
        <f>+'Cat ex2'!H$14</f>
        <v>1.9627580175000006</v>
      </c>
      <c r="O4" s="6">
        <f>+'Cat ex2'!H$15</f>
        <v>1.9255304774999988</v>
      </c>
      <c r="P4" s="6">
        <f>+'Cat ex2'!H$16</f>
        <v>0.54261586750000035</v>
      </c>
      <c r="Q4" s="6">
        <f>+'Cat ex2'!H$17</f>
        <v>0.78151989999999927</v>
      </c>
      <c r="R4" s="6">
        <f>+'Cat ex2'!H$18</f>
        <v>-0.14262618999999965</v>
      </c>
      <c r="S4" s="6">
        <f>+'Cat ex2'!H$19</f>
        <v>-0.50412411000000024</v>
      </c>
      <c r="T4" s="6">
        <f>+'Cat ex2'!H$20</f>
        <v>-1.2118875300000003</v>
      </c>
      <c r="U4" s="6">
        <f>+'Cat ex2'!H$21</f>
        <v>-1.0936015474999998</v>
      </c>
      <c r="V4" s="6">
        <f>+'Cat ex2'!H$22</f>
        <v>-0.43180462500000005</v>
      </c>
      <c r="W4" s="6">
        <f>+'Cat ex2'!H$23</f>
        <v>-0.53744043499999994</v>
      </c>
      <c r="X4" s="6">
        <f>+'Cat ex2'!H$24</f>
        <v>-1.6588772375</v>
      </c>
      <c r="Y4" s="6">
        <f>+'Cat ex2'!H$25</f>
        <v>-2.7134618174999998</v>
      </c>
      <c r="Z4" s="6">
        <f>+'Cat ex2'!H$26</f>
        <v>-1.3100630200000001</v>
      </c>
      <c r="AA4" s="6">
        <f>+'Cat ex2'!H$27</f>
        <v>-2.5103181774999994</v>
      </c>
      <c r="AB4" s="6">
        <f>+'Cat ex2'!H$28</f>
        <v>0.19242018249999937</v>
      </c>
      <c r="AC4" s="6">
        <f>+'Cat ex2'!H$29</f>
        <v>1.2278187424999998</v>
      </c>
      <c r="AD4" s="6">
        <f>+'Cat ex2'!H$30</f>
        <v>0.31207366749999976</v>
      </c>
      <c r="AE4" s="6">
        <f>+'Cat ex2'!H$31</f>
        <v>0.728443065</v>
      </c>
      <c r="AF4" s="6">
        <f>+'Cat ex2'!H$32</f>
        <v>0.73826779249999941</v>
      </c>
      <c r="AH4" s="23">
        <f>SUM(F4:AF4)-SUM('Cat ex2'!H$6:H$32)</f>
        <v>0</v>
      </c>
    </row>
    <row r="5" spans="1:34" x14ac:dyDescent="0.35">
      <c r="A5" s="31" t="s">
        <v>65</v>
      </c>
      <c r="B5" s="42" t="s">
        <v>32</v>
      </c>
      <c r="C5" s="43">
        <v>0.65</v>
      </c>
      <c r="D5" s="40" t="s">
        <v>33</v>
      </c>
      <c r="E5" s="39">
        <v>0.35</v>
      </c>
      <c r="F5" s="6">
        <f>+'Cat ex3'!H$6</f>
        <v>-6.3890667049999976</v>
      </c>
      <c r="G5" s="6">
        <f>+'Cat ex3'!H$7</f>
        <v>-5.2409271249999989</v>
      </c>
      <c r="H5" s="6">
        <f>+'Cat ex3'!H$8</f>
        <v>-6.0290785099999979</v>
      </c>
      <c r="I5" s="6">
        <f>+'Cat ex3'!H$9</f>
        <v>-6.4017974299999985</v>
      </c>
      <c r="J5" s="6">
        <f>+'Cat ex3'!H$10</f>
        <v>-4.8500146099999988</v>
      </c>
      <c r="K5" s="6">
        <f>+'Cat ex3'!H$11</f>
        <v>-5.1879773050000004</v>
      </c>
      <c r="L5" s="6">
        <f>+'Cat ex3'!H$12</f>
        <v>-6.7644578924999976</v>
      </c>
      <c r="M5" s="6">
        <f>+'Cat ex3'!H$13</f>
        <v>-4.4774717924999976</v>
      </c>
      <c r="N5" s="6">
        <f>+'Cat ex3'!H$14</f>
        <v>-4.0438641424999986</v>
      </c>
      <c r="O5" s="6">
        <f>+'Cat ex3'!H$15</f>
        <v>-4.1437134025000013</v>
      </c>
      <c r="P5" s="6">
        <f>+'Cat ex3'!H$16</f>
        <v>-2.7494297424999985</v>
      </c>
      <c r="Q5" s="6">
        <f>+'Cat ex3'!H$17</f>
        <v>-2.4635330999999994</v>
      </c>
      <c r="R5" s="6">
        <f>+'Cat ex3'!H$18</f>
        <v>-1.6463134099999994</v>
      </c>
      <c r="S5" s="6">
        <f>+'Cat ex3'!H$19</f>
        <v>-0.98368213999999909</v>
      </c>
      <c r="T5" s="6">
        <f>+'Cat ex3'!H$20</f>
        <v>-0.3666823999999993</v>
      </c>
      <c r="U5" s="6">
        <f>+'Cat ex3'!H$21</f>
        <v>-0.10591631750000019</v>
      </c>
      <c r="V5" s="6">
        <f>+'Cat ex3'!H$22</f>
        <v>-0.18995707500000014</v>
      </c>
      <c r="W5" s="6">
        <f>+'Cat ex3'!H$23</f>
        <v>-0.21908610500000014</v>
      </c>
      <c r="X5" s="6">
        <f>+'Cat ex3'!H$24</f>
        <v>-0.12340833749999991</v>
      </c>
      <c r="Y5" s="6">
        <f>+'Cat ex3'!H$25</f>
        <v>0.77195592250000011</v>
      </c>
      <c r="Z5" s="6">
        <f>+'Cat ex3'!H$26</f>
        <v>0.81303054000000019</v>
      </c>
      <c r="AA5" s="6">
        <f>+'Cat ex3'!H$27</f>
        <v>1.3449706724999997</v>
      </c>
      <c r="AB5" s="6">
        <f>+'Cat ex3'!H$28</f>
        <v>0.7267819124999999</v>
      </c>
      <c r="AC5" s="6">
        <f>+'Cat ex3'!H$29</f>
        <v>-0.4307015475</v>
      </c>
      <c r="AD5" s="6">
        <f>+'Cat ex3'!H$30</f>
        <v>0.22978782750000004</v>
      </c>
      <c r="AE5" s="6">
        <f>+'Cat ex3'!H$31</f>
        <v>0.40546544499999992</v>
      </c>
      <c r="AF5" s="6">
        <f>+'Cat ex3'!H$32</f>
        <v>1.0181304524999994</v>
      </c>
      <c r="AH5" s="23">
        <f>SUM(F5:AF5)-SUM('Cat ex3'!H$6:H$32)</f>
        <v>0</v>
      </c>
    </row>
    <row r="6" spans="1:34" x14ac:dyDescent="0.35">
      <c r="A6" s="31" t="s">
        <v>66</v>
      </c>
      <c r="B6" s="42" t="s">
        <v>32</v>
      </c>
      <c r="C6" s="43">
        <v>0.65</v>
      </c>
      <c r="D6" s="41" t="s">
        <v>34</v>
      </c>
      <c r="E6" s="39">
        <v>0.35</v>
      </c>
      <c r="F6" s="6">
        <f>+'Cat ex4'!H$6</f>
        <v>-3.5282873499999994</v>
      </c>
      <c r="G6" s="6">
        <f>+'Cat ex4'!H$7</f>
        <v>-2.2031861599999978</v>
      </c>
      <c r="H6" s="6">
        <f>+'Cat ex4'!H$8</f>
        <v>-3.2477311299999982</v>
      </c>
      <c r="I6" s="6">
        <f>+'Cat ex4'!H$9</f>
        <v>-1.6930094299999965</v>
      </c>
      <c r="J6" s="6">
        <f>+'Cat ex4'!H$10</f>
        <v>-3.0238894000000016</v>
      </c>
      <c r="K6" s="6">
        <f>+'Cat ex4'!H$11</f>
        <v>-2.9967795899999992</v>
      </c>
      <c r="L6" s="6">
        <f>+'Cat ex4'!H$12</f>
        <v>-2.2246205450000005</v>
      </c>
      <c r="M6" s="6">
        <f>+'Cat ex4'!H$13</f>
        <v>-2.6144193949999988</v>
      </c>
      <c r="N6" s="6">
        <f>+'Cat ex4'!H$14</f>
        <v>-2.081106124999998</v>
      </c>
      <c r="O6" s="6">
        <f>+'Cat ex4'!H$15</f>
        <v>-2.2181829250000007</v>
      </c>
      <c r="P6" s="6">
        <f>+'Cat ex4'!H$16</f>
        <v>-2.2068138749999981</v>
      </c>
      <c r="Q6" s="6">
        <f>+'Cat ex4'!H$17</f>
        <v>-1.6820132000000001</v>
      </c>
      <c r="R6" s="6">
        <f>+'Cat ex4'!H$18</f>
        <v>-1.7889395999999991</v>
      </c>
      <c r="S6" s="6">
        <f>+'Cat ex4'!H$19</f>
        <v>-1.4878062499999993</v>
      </c>
      <c r="T6" s="6">
        <f>+'Cat ex4'!H$20</f>
        <v>-1.5785699299999996</v>
      </c>
      <c r="U6" s="6">
        <f>+'Cat ex4'!H$21</f>
        <v>-1.1995178649999998</v>
      </c>
      <c r="V6" s="6">
        <f>+'Cat ex4'!H$22</f>
        <v>-0.62176169999999997</v>
      </c>
      <c r="W6" s="6">
        <f>+'Cat ex4'!H$23</f>
        <v>-0.75652654000000008</v>
      </c>
      <c r="X6" s="6">
        <f>+'Cat ex4'!H$24</f>
        <v>-1.782285575</v>
      </c>
      <c r="Y6" s="6">
        <f>+'Cat ex4'!H$25</f>
        <v>-1.9415058949999999</v>
      </c>
      <c r="Z6" s="6">
        <f>+'Cat ex4'!H$26</f>
        <v>-0.49703247999999967</v>
      </c>
      <c r="AA6" s="6">
        <f>+'Cat ex4'!H$27</f>
        <v>-1.1653475049999997</v>
      </c>
      <c r="AB6" s="6">
        <f>+'Cat ex4'!H$28</f>
        <v>0.91920209500000016</v>
      </c>
      <c r="AC6" s="6">
        <f>+'Cat ex4'!H$29</f>
        <v>0.79711719499999978</v>
      </c>
      <c r="AD6" s="6">
        <f>+'Cat ex4'!H$30</f>
        <v>0.54186149500000003</v>
      </c>
      <c r="AE6" s="6">
        <f>+'Cat ex4'!H$31</f>
        <v>1.1339085099999995</v>
      </c>
      <c r="AF6" s="6">
        <f>+'Cat ex4'!H$32</f>
        <v>1.7563982449999997</v>
      </c>
      <c r="AH6" s="23">
        <f>SUM(F6:AF6)-SUM('Cat ex4'!H$6:H$32)</f>
        <v>0</v>
      </c>
    </row>
    <row r="7" spans="1:34" x14ac:dyDescent="0.35">
      <c r="A7" s="31" t="s">
        <v>67</v>
      </c>
      <c r="B7" s="41" t="s">
        <v>34</v>
      </c>
      <c r="C7" s="43">
        <v>0.65</v>
      </c>
      <c r="D7" s="40" t="s">
        <v>33</v>
      </c>
      <c r="E7" s="39">
        <v>0.35</v>
      </c>
      <c r="F7" s="6">
        <f>+'Cat ex5'!H$6</f>
        <v>-2.8607793549999982</v>
      </c>
      <c r="G7" s="6">
        <f>+'Cat ex5'!H$7</f>
        <v>-3.0377409650000011</v>
      </c>
      <c r="H7" s="6">
        <f>+'Cat ex5'!H$8</f>
        <v>-2.7813473799999997</v>
      </c>
      <c r="I7" s="6">
        <f>+'Cat ex5'!H$9</f>
        <v>-4.708788000000002</v>
      </c>
      <c r="J7" s="6">
        <f>+'Cat ex5'!H$10</f>
        <v>-1.8261252100000007</v>
      </c>
      <c r="K7" s="6">
        <f>+'Cat ex5'!H$11</f>
        <v>-2.1911977150000013</v>
      </c>
      <c r="L7" s="6">
        <f>+'Cat ex5'!H$12</f>
        <v>-4.5398373475000007</v>
      </c>
      <c r="M7" s="6">
        <f>+'Cat ex5'!H$13</f>
        <v>-1.8630523974999988</v>
      </c>
      <c r="N7" s="6">
        <f>+'Cat ex5'!H$14</f>
        <v>-1.9627580174999988</v>
      </c>
      <c r="O7" s="6">
        <f>+'Cat ex5'!H$15</f>
        <v>-1.9255304775000006</v>
      </c>
      <c r="P7" s="6">
        <f>+'Cat ex5'!H$16</f>
        <v>-0.54261586750000035</v>
      </c>
      <c r="Q7" s="6">
        <f>+'Cat ex5'!H$17</f>
        <v>-0.78151989999999927</v>
      </c>
      <c r="R7" s="6">
        <f>+'Cat ex5'!H$18</f>
        <v>0.14262619000000054</v>
      </c>
      <c r="S7" s="6">
        <f>+'Cat ex5'!H$19</f>
        <v>0.50412411000000024</v>
      </c>
      <c r="T7" s="6">
        <f>+'Cat ex5'!H$20</f>
        <v>1.2118875300000003</v>
      </c>
      <c r="U7" s="6">
        <f>+'Cat ex5'!H$21</f>
        <v>1.0936015474999998</v>
      </c>
      <c r="V7" s="6">
        <f>+'Cat ex5'!H$22</f>
        <v>0.43180462499999994</v>
      </c>
      <c r="W7" s="6">
        <f>+'Cat ex5'!H$23</f>
        <v>0.53744043500000005</v>
      </c>
      <c r="X7" s="6">
        <f>+'Cat ex5'!H$24</f>
        <v>1.6588772375</v>
      </c>
      <c r="Y7" s="6">
        <f>+'Cat ex5'!H$25</f>
        <v>2.7134618174999998</v>
      </c>
      <c r="Z7" s="6">
        <f>+'Cat ex5'!H$26</f>
        <v>1.3100630199999999</v>
      </c>
      <c r="AA7" s="6">
        <f>+'Cat ex5'!H$27</f>
        <v>2.5103181774999994</v>
      </c>
      <c r="AB7" s="6">
        <f>+'Cat ex5'!H$28</f>
        <v>-0.19242018250000026</v>
      </c>
      <c r="AC7" s="6">
        <f>+'Cat ex5'!H$29</f>
        <v>-1.2278187424999998</v>
      </c>
      <c r="AD7" s="6">
        <f>+'Cat ex5'!H$30</f>
        <v>-0.31207366749999998</v>
      </c>
      <c r="AE7" s="6">
        <f>+'Cat ex5'!H$31</f>
        <v>-0.728443065</v>
      </c>
      <c r="AF7" s="6">
        <f>+'Cat ex5'!H$32</f>
        <v>-0.7382677925000003</v>
      </c>
      <c r="AH7" s="23">
        <f>SUM(F7:AF7)-SUM('Cat ex5'!H$6:H$32)</f>
        <v>0</v>
      </c>
    </row>
    <row r="8" spans="1:34" x14ac:dyDescent="0.35">
      <c r="A8" s="31" t="s">
        <v>68</v>
      </c>
      <c r="B8" s="41" t="s">
        <v>34</v>
      </c>
      <c r="C8" s="43">
        <v>0.65</v>
      </c>
      <c r="D8" s="42" t="s">
        <v>32</v>
      </c>
      <c r="E8" s="39">
        <v>0.35</v>
      </c>
      <c r="F8" s="6">
        <f>+'Cat ex6'!H$6</f>
        <v>3.5282873499999994</v>
      </c>
      <c r="G8" s="6">
        <f>+'Cat ex6'!H$7</f>
        <v>2.2031861600000013</v>
      </c>
      <c r="H8" s="6">
        <f>+'Cat ex6'!H$8</f>
        <v>3.2477311299999982</v>
      </c>
      <c r="I8" s="6">
        <f>+'Cat ex6'!H$9</f>
        <v>1.6930094299999965</v>
      </c>
      <c r="J8" s="6">
        <f>+'Cat ex6'!H$10</f>
        <v>3.0238893999999981</v>
      </c>
      <c r="K8" s="6">
        <f>+'Cat ex6'!H$11</f>
        <v>2.9967795899999992</v>
      </c>
      <c r="L8" s="6">
        <f>+'Cat ex6'!H$12</f>
        <v>2.224620544999997</v>
      </c>
      <c r="M8" s="6">
        <f>+'Cat ex6'!H$13</f>
        <v>2.6144193949999988</v>
      </c>
      <c r="N8" s="6">
        <f>+'Cat ex6'!H$14</f>
        <v>2.081106124999998</v>
      </c>
      <c r="O8" s="6">
        <f>+'Cat ex6'!H$15</f>
        <v>2.2181829250000007</v>
      </c>
      <c r="P8" s="6">
        <f>+'Cat ex6'!H$16</f>
        <v>2.2068138749999981</v>
      </c>
      <c r="Q8" s="6">
        <f>+'Cat ex6'!H$17</f>
        <v>1.6820132000000001</v>
      </c>
      <c r="R8" s="6">
        <f>+'Cat ex6'!H$18</f>
        <v>1.7889396</v>
      </c>
      <c r="S8" s="6">
        <f>+'Cat ex6'!H$19</f>
        <v>1.4878062500000002</v>
      </c>
      <c r="T8" s="6">
        <f>+'Cat ex6'!H$20</f>
        <v>1.57856993</v>
      </c>
      <c r="U8" s="6">
        <f>+'Cat ex6'!H$21</f>
        <v>1.1995178649999998</v>
      </c>
      <c r="V8" s="6">
        <f>+'Cat ex6'!H$22</f>
        <v>0.62176170000000008</v>
      </c>
      <c r="W8" s="6">
        <f>+'Cat ex6'!H$23</f>
        <v>0.75652653999999986</v>
      </c>
      <c r="X8" s="6">
        <f>+'Cat ex6'!H$24</f>
        <v>1.782285575</v>
      </c>
      <c r="Y8" s="6">
        <f>+'Cat ex6'!H$25</f>
        <v>1.9415058949999997</v>
      </c>
      <c r="Z8" s="6">
        <f>+'Cat ex6'!H$26</f>
        <v>0.49703248000000011</v>
      </c>
      <c r="AA8" s="6">
        <f>+'Cat ex6'!H$27</f>
        <v>1.1653475049999997</v>
      </c>
      <c r="AB8" s="6">
        <f>+'Cat ex6'!H$28</f>
        <v>-0.91920209500000016</v>
      </c>
      <c r="AC8" s="6">
        <f>+'Cat ex6'!H$29</f>
        <v>-0.79711719499999978</v>
      </c>
      <c r="AD8" s="6">
        <f>+'Cat ex6'!H$30</f>
        <v>-0.54186149500000003</v>
      </c>
      <c r="AE8" s="6">
        <f>+'Cat ex6'!H$31</f>
        <v>-1.1339085099999999</v>
      </c>
      <c r="AF8" s="6">
        <f>+'Cat ex6'!H$32</f>
        <v>-1.7563982449999997</v>
      </c>
      <c r="AH8" s="23">
        <f>SUM(F8:AF8)-SUM('Cat ex6'!H$6:H$32)</f>
        <v>0</v>
      </c>
    </row>
    <row r="10" spans="1:34" x14ac:dyDescent="0.35">
      <c r="A10" s="48" t="s">
        <v>85</v>
      </c>
    </row>
  </sheetData>
  <conditionalFormatting sqref="F3:AF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083DB-8E32-4F67-A09B-22A554D0A77F}">
  <dimension ref="A1:G22"/>
  <sheetViews>
    <sheetView workbookViewId="0">
      <selection activeCell="D14" sqref="D14"/>
    </sheetView>
  </sheetViews>
  <sheetFormatPr defaultRowHeight="14.5" x14ac:dyDescent="0.35"/>
  <cols>
    <col min="1" max="1" width="16.7265625" customWidth="1"/>
    <col min="2" max="2" width="10.54296875" bestFit="1" customWidth="1"/>
    <col min="3" max="3" width="33.08984375" bestFit="1" customWidth="1"/>
    <col min="6" max="7" width="21.7265625" bestFit="1" customWidth="1"/>
  </cols>
  <sheetData>
    <row r="1" spans="1:7" ht="15" thickBot="1" x14ac:dyDescent="0.4">
      <c r="A1" t="s">
        <v>42</v>
      </c>
    </row>
    <row r="2" spans="1:7" x14ac:dyDescent="0.35">
      <c r="A2" s="37" t="s">
        <v>43</v>
      </c>
      <c r="B2" s="37" t="s">
        <v>44</v>
      </c>
      <c r="C2" s="37" t="s">
        <v>59</v>
      </c>
      <c r="E2" s="27" t="s">
        <v>69</v>
      </c>
      <c r="F2" s="28" t="s">
        <v>33</v>
      </c>
      <c r="G2" s="29" t="s">
        <v>32</v>
      </c>
    </row>
    <row r="3" spans="1:7" x14ac:dyDescent="0.35">
      <c r="A3" s="37" t="s">
        <v>45</v>
      </c>
      <c r="B3" s="38">
        <v>4.6020000000000002E-3</v>
      </c>
      <c r="C3" s="37" t="s">
        <v>33</v>
      </c>
      <c r="E3" s="30" t="s">
        <v>64</v>
      </c>
      <c r="F3" s="31" t="s">
        <v>33</v>
      </c>
      <c r="G3" s="32" t="s">
        <v>34</v>
      </c>
    </row>
    <row r="4" spans="1:7" x14ac:dyDescent="0.35">
      <c r="A4" s="37" t="s">
        <v>46</v>
      </c>
      <c r="B4" s="38">
        <v>9.7925999999999999E-2</v>
      </c>
      <c r="C4" s="37" t="s">
        <v>33</v>
      </c>
      <c r="E4" s="30" t="s">
        <v>65</v>
      </c>
      <c r="F4" s="31" t="s">
        <v>32</v>
      </c>
      <c r="G4" s="32" t="s">
        <v>33</v>
      </c>
    </row>
    <row r="5" spans="1:7" x14ac:dyDescent="0.35">
      <c r="A5" s="37" t="s">
        <v>47</v>
      </c>
      <c r="B5" s="38">
        <v>0.23100000000000001</v>
      </c>
      <c r="C5" s="37" t="s">
        <v>34</v>
      </c>
      <c r="E5" s="30" t="s">
        <v>66</v>
      </c>
      <c r="F5" s="31" t="s">
        <v>32</v>
      </c>
      <c r="G5" s="32" t="s">
        <v>34</v>
      </c>
    </row>
    <row r="6" spans="1:7" x14ac:dyDescent="0.35">
      <c r="A6" s="37" t="s">
        <v>48</v>
      </c>
      <c r="B6" s="38">
        <v>0.495396</v>
      </c>
      <c r="C6" s="37" t="s">
        <v>33</v>
      </c>
      <c r="E6" s="30" t="s">
        <v>67</v>
      </c>
      <c r="F6" s="31" t="s">
        <v>34</v>
      </c>
      <c r="G6" s="32" t="s">
        <v>33</v>
      </c>
    </row>
    <row r="7" spans="1:7" ht="15" thickBot="1" x14ac:dyDescent="0.4">
      <c r="A7" s="37" t="s">
        <v>49</v>
      </c>
      <c r="B7" s="38">
        <v>2.9000000000000001E-2</v>
      </c>
      <c r="C7" s="37" t="s">
        <v>34</v>
      </c>
      <c r="E7" s="33" t="s">
        <v>68</v>
      </c>
      <c r="F7" s="34" t="s">
        <v>34</v>
      </c>
      <c r="G7" s="35" t="s">
        <v>32</v>
      </c>
    </row>
    <row r="8" spans="1:7" x14ac:dyDescent="0.35">
      <c r="A8" s="37" t="s">
        <v>50</v>
      </c>
      <c r="B8" s="38">
        <v>0.36071900000000001</v>
      </c>
      <c r="C8" s="37" t="s">
        <v>34</v>
      </c>
    </row>
    <row r="9" spans="1:7" x14ac:dyDescent="0.35">
      <c r="A9" s="37" t="s">
        <v>51</v>
      </c>
      <c r="B9" s="38">
        <v>0.51063499999999995</v>
      </c>
      <c r="C9" s="37" t="s">
        <v>33</v>
      </c>
    </row>
    <row r="10" spans="1:7" x14ac:dyDescent="0.35">
      <c r="A10" s="37" t="s">
        <v>52</v>
      </c>
      <c r="B10" s="38">
        <v>0.41888700000000001</v>
      </c>
      <c r="C10" s="37" t="s">
        <v>32</v>
      </c>
    </row>
    <row r="11" spans="1:7" x14ac:dyDescent="0.35">
      <c r="A11" s="37" t="s">
        <v>53</v>
      </c>
      <c r="B11" s="38">
        <v>0.494981</v>
      </c>
      <c r="C11" s="37" t="s">
        <v>34</v>
      </c>
    </row>
    <row r="12" spans="1:7" x14ac:dyDescent="0.35">
      <c r="A12" s="37" t="s">
        <v>54</v>
      </c>
      <c r="B12" s="38">
        <v>0.20385900000000001</v>
      </c>
      <c r="C12" s="37" t="s">
        <v>33</v>
      </c>
    </row>
    <row r="13" spans="1:7" x14ac:dyDescent="0.35">
      <c r="A13" s="37" t="s">
        <v>55</v>
      </c>
      <c r="B13" s="38">
        <v>0.75843400000000005</v>
      </c>
      <c r="C13" s="37" t="s">
        <v>32</v>
      </c>
    </row>
    <row r="14" spans="1:7" x14ac:dyDescent="0.35">
      <c r="A14" s="37" t="s">
        <v>35</v>
      </c>
      <c r="B14" s="38">
        <v>0.108</v>
      </c>
      <c r="C14" s="37" t="s">
        <v>33</v>
      </c>
    </row>
    <row r="22" spans="1:1" x14ac:dyDescent="0.35">
      <c r="A22" s="48" t="s">
        <v>83</v>
      </c>
    </row>
  </sheetData>
  <phoneticPr fontId="6" type="noConversion"/>
  <pageMargins left="0.7" right="0.7" top="0.75" bottom="0.75" header="0.3" footer="0.3"/>
  <pageSetup paperSize="9"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2887D-FBC4-4B5D-B1CD-7CDC5313DD9A}">
  <dimension ref="A1:L39"/>
  <sheetViews>
    <sheetView workbookViewId="0">
      <selection activeCell="I3" sqref="I3"/>
    </sheetView>
  </sheetViews>
  <sheetFormatPr defaultRowHeight="14.5" x14ac:dyDescent="0.35"/>
  <cols>
    <col min="2" max="2" width="34.6328125" bestFit="1" customWidth="1"/>
    <col min="3" max="3" width="11.7265625" customWidth="1"/>
    <col min="4" max="4" width="12" customWidth="1"/>
    <col min="5" max="5" width="10.81640625" customWidth="1"/>
    <col min="7" max="7" width="12.08984375" customWidth="1"/>
    <col min="8" max="8" width="11" bestFit="1" customWidth="1"/>
  </cols>
  <sheetData>
    <row r="1" spans="1:12" x14ac:dyDescent="0.35">
      <c r="A1" t="s">
        <v>56</v>
      </c>
    </row>
    <row r="2" spans="1:12" x14ac:dyDescent="0.35">
      <c r="A2" t="s">
        <v>41</v>
      </c>
    </row>
    <row r="3" spans="1:12" x14ac:dyDescent="0.35">
      <c r="A3" t="s">
        <v>76</v>
      </c>
    </row>
    <row r="4" spans="1:12" ht="15" thickBot="1" x14ac:dyDescent="0.4">
      <c r="G4" t="s">
        <v>57</v>
      </c>
    </row>
    <row r="5" spans="1:12" ht="58" x14ac:dyDescent="0.35">
      <c r="A5" t="s">
        <v>77</v>
      </c>
      <c r="C5" s="17" t="s">
        <v>38</v>
      </c>
      <c r="D5" s="18" t="s">
        <v>40</v>
      </c>
      <c r="E5" s="19" t="s">
        <v>39</v>
      </c>
      <c r="G5" t="s">
        <v>61</v>
      </c>
      <c r="I5" s="39">
        <v>0.65</v>
      </c>
      <c r="J5" s="39">
        <v>0.35</v>
      </c>
      <c r="K5" s="23">
        <f>+J5+I5-100%</f>
        <v>0</v>
      </c>
      <c r="L5" s="39" t="s">
        <v>70</v>
      </c>
    </row>
    <row r="6" spans="1:12" x14ac:dyDescent="0.35">
      <c r="B6" t="s">
        <v>78</v>
      </c>
      <c r="C6" s="20">
        <v>0.4</v>
      </c>
      <c r="D6" s="21">
        <v>0.75</v>
      </c>
      <c r="E6" s="22">
        <v>0.45</v>
      </c>
    </row>
    <row r="7" spans="1:12" ht="43.5" x14ac:dyDescent="0.35">
      <c r="A7" s="50" t="s">
        <v>0</v>
      </c>
      <c r="B7" s="51"/>
      <c r="C7" s="9" t="s">
        <v>79</v>
      </c>
      <c r="D7" s="10" t="s">
        <v>80</v>
      </c>
      <c r="E7" s="11" t="s">
        <v>81</v>
      </c>
      <c r="G7" s="7" t="s">
        <v>37</v>
      </c>
      <c r="H7" s="7" t="s">
        <v>82</v>
      </c>
    </row>
    <row r="8" spans="1:12" x14ac:dyDescent="0.35">
      <c r="A8" s="1">
        <v>1</v>
      </c>
      <c r="B8" s="1" t="s">
        <v>1</v>
      </c>
      <c r="C8" s="12">
        <f>+'TNUoS tariffs'!D4+'TNUoS tariffs'!G4+('TNUoS tariffs'!E4+'TNUoS tariffs'!F4)*C$6</f>
        <v>19.171321200000001</v>
      </c>
      <c r="D8" s="13">
        <f>+'TNUoS tariffs'!D4+'TNUoS tariffs'!E4*D$6+'TNUoS tariffs'!F4+'TNUoS tariffs'!G4</f>
        <v>37.425797499999994</v>
      </c>
      <c r="E8" s="14">
        <f>+'TNUoS tariffs'!E4*E$6+'TNUoS tariffs'!F4+'TNUoS tariffs'!G4</f>
        <v>27.344976500000001</v>
      </c>
      <c r="G8" s="6">
        <f>+'by technology type'!E8</f>
        <v>27.344976500000001</v>
      </c>
      <c r="H8" s="6">
        <f>+'by technology type'!E8*0.65+'by technology type'!C8*0.35</f>
        <v>24.484197145000003</v>
      </c>
      <c r="I8" s="6">
        <f t="shared" ref="I8:I34" si="0">+H8-G8</f>
        <v>-2.8607793549999982</v>
      </c>
    </row>
    <row r="9" spans="1:12" x14ac:dyDescent="0.35">
      <c r="A9" s="1">
        <v>2</v>
      </c>
      <c r="B9" s="2" t="s">
        <v>2</v>
      </c>
      <c r="C9" s="12">
        <f>+'TNUoS tariffs'!D5+'TNUoS tariffs'!G5+('TNUoS tariffs'!E5+'TNUoS tariffs'!F5)*C$6</f>
        <v>14.448060999999999</v>
      </c>
      <c r="D9" s="13">
        <f>+'TNUoS tariffs'!D5+'TNUoS tariffs'!E5*D$6+'TNUoS tariffs'!F5+'TNUoS tariffs'!G5</f>
        <v>29.422138499999999</v>
      </c>
      <c r="E9" s="14">
        <f>+'TNUoS tariffs'!E5*E$6+'TNUoS tariffs'!F5+'TNUoS tariffs'!G5</f>
        <v>23.127320900000001</v>
      </c>
      <c r="G9" s="6">
        <f>+'by technology type'!E9</f>
        <v>23.127320900000001</v>
      </c>
      <c r="H9" s="6">
        <f>+'by technology type'!E9*0.65+'by technology type'!C9*0.35</f>
        <v>20.089579935</v>
      </c>
      <c r="I9" s="6">
        <f t="shared" si="0"/>
        <v>-3.0377409650000011</v>
      </c>
    </row>
    <row r="10" spans="1:12" x14ac:dyDescent="0.35">
      <c r="A10" s="1">
        <v>3</v>
      </c>
      <c r="B10" s="3" t="s">
        <v>3</v>
      </c>
      <c r="C10" s="12">
        <f>+'TNUoS tariffs'!D6+'TNUoS tariffs'!G6+('TNUoS tariffs'!E6+'TNUoS tariffs'!F6)*C$6</f>
        <v>17.913943400000001</v>
      </c>
      <c r="D10" s="13">
        <f>+'TNUoS tariffs'!D6+'TNUoS tariffs'!E6*D$6+'TNUoS tariffs'!F6+'TNUoS tariffs'!G6</f>
        <v>35.139882</v>
      </c>
      <c r="E10" s="14">
        <f>+'TNUoS tariffs'!E6*E$6+'TNUoS tariffs'!F6+'TNUoS tariffs'!G6</f>
        <v>25.860650200000002</v>
      </c>
      <c r="G10" s="6">
        <f>+'by technology type'!E10</f>
        <v>25.860650200000002</v>
      </c>
      <c r="H10" s="6">
        <f>+'by technology type'!E10*0.65+'by technology type'!C10*0.35</f>
        <v>23.079302820000002</v>
      </c>
      <c r="I10" s="6">
        <f t="shared" si="0"/>
        <v>-2.7813473799999997</v>
      </c>
    </row>
    <row r="11" spans="1:12" x14ac:dyDescent="0.35">
      <c r="A11" s="1">
        <v>4</v>
      </c>
      <c r="B11" s="1" t="s">
        <v>4</v>
      </c>
      <c r="C11" s="12">
        <f>+'TNUoS tariffs'!D7+'TNUoS tariffs'!G7+('TNUoS tariffs'!E7+'TNUoS tariffs'!F7)*C$6</f>
        <v>14.181822199999999</v>
      </c>
      <c r="D11" s="13">
        <f>+'TNUoS tariffs'!D7+'TNUoS tariffs'!E7*D$6+'TNUoS tariffs'!F7+'TNUoS tariffs'!G7</f>
        <v>32.472671999999996</v>
      </c>
      <c r="E11" s="14">
        <f>+'TNUoS tariffs'!E7*E$6+'TNUoS tariffs'!F7+'TNUoS tariffs'!G7</f>
        <v>27.635502199999998</v>
      </c>
      <c r="G11" s="6">
        <f>+'by technology type'!E11</f>
        <v>27.635502199999998</v>
      </c>
      <c r="H11" s="6">
        <f>+'by technology type'!E11*0.65+'by technology type'!C11*0.35</f>
        <v>22.926714199999996</v>
      </c>
      <c r="I11" s="6">
        <f t="shared" si="0"/>
        <v>-4.708788000000002</v>
      </c>
    </row>
    <row r="12" spans="1:12" x14ac:dyDescent="0.35">
      <c r="A12" s="1">
        <v>5</v>
      </c>
      <c r="B12" s="3" t="s">
        <v>5</v>
      </c>
      <c r="C12" s="12">
        <f>+'TNUoS tariffs'!D8+'TNUoS tariffs'!G8+('TNUoS tariffs'!E8+'TNUoS tariffs'!F8)*C$6</f>
        <v>15.6622044</v>
      </c>
      <c r="D12" s="13">
        <f>+'TNUoS tariffs'!D8+'TNUoS tariffs'!E8*D$6+'TNUoS tariffs'!F8+'TNUoS tariffs'!G8</f>
        <v>29.519388999999997</v>
      </c>
      <c r="E12" s="14">
        <f>+'TNUoS tariffs'!E8*E$6+'TNUoS tariffs'!F8+'TNUoS tariffs'!G8</f>
        <v>20.879704999999998</v>
      </c>
      <c r="G12" s="6">
        <f>+'by technology type'!E12</f>
        <v>20.879704999999998</v>
      </c>
      <c r="H12" s="6">
        <f>+'by technology type'!E12*0.65+'by technology type'!C12*0.35</f>
        <v>19.053579789999997</v>
      </c>
      <c r="I12" s="6">
        <f t="shared" si="0"/>
        <v>-1.8261252100000007</v>
      </c>
    </row>
    <row r="13" spans="1:12" x14ac:dyDescent="0.35">
      <c r="A13" s="1">
        <v>6</v>
      </c>
      <c r="B13" s="1" t="s">
        <v>6</v>
      </c>
      <c r="C13" s="12">
        <f>+'TNUoS tariffs'!D9+'TNUoS tariffs'!G9+('TNUoS tariffs'!E9+'TNUoS tariffs'!F9)*C$6</f>
        <v>16.1045452</v>
      </c>
      <c r="D13" s="13">
        <f>+'TNUoS tariffs'!D9+'TNUoS tariffs'!E9*D$6+'TNUoS tariffs'!F9+'TNUoS tariffs'!G9</f>
        <v>30.9273375</v>
      </c>
      <c r="E13" s="14">
        <f>+'TNUoS tariffs'!E9*E$6+'TNUoS tariffs'!F9+'TNUoS tariffs'!G9</f>
        <v>22.365110100000003</v>
      </c>
      <c r="G13" s="6">
        <f>+'by technology type'!E13</f>
        <v>22.365110100000003</v>
      </c>
      <c r="H13" s="6">
        <f>+'by technology type'!E13*0.65+'by technology type'!C13*0.35</f>
        <v>20.173912385000001</v>
      </c>
      <c r="I13" s="6">
        <f t="shared" si="0"/>
        <v>-2.1911977150000013</v>
      </c>
    </row>
    <row r="14" spans="1:12" x14ac:dyDescent="0.35">
      <c r="A14" s="1">
        <v>7</v>
      </c>
      <c r="B14" s="1" t="s">
        <v>7</v>
      </c>
      <c r="C14" s="12">
        <f>+'TNUoS tariffs'!D10+'TNUoS tariffs'!G10+('TNUoS tariffs'!E10+'TNUoS tariffs'!F10)*C$6</f>
        <v>17.158571200000001</v>
      </c>
      <c r="D14" s="13">
        <f>+'TNUoS tariffs'!D10+'TNUoS tariffs'!E10*D$6+'TNUoS tariffs'!F10+'TNUoS tariffs'!G10</f>
        <v>36.48559375</v>
      </c>
      <c r="E14" s="14">
        <f>+'TNUoS tariffs'!E10*E$6+'TNUoS tariffs'!F10+'TNUoS tariffs'!G10</f>
        <v>30.129535049999998</v>
      </c>
      <c r="G14" s="6">
        <f>+'by technology type'!E14</f>
        <v>30.129535049999998</v>
      </c>
      <c r="H14" s="6">
        <f>+'by technology type'!E14*0.65+'by technology type'!C14*0.35</f>
        <v>25.589697702499997</v>
      </c>
      <c r="I14" s="6">
        <f t="shared" si="0"/>
        <v>-4.5398373475000007</v>
      </c>
    </row>
    <row r="15" spans="1:12" x14ac:dyDescent="0.35">
      <c r="A15" s="1">
        <v>8</v>
      </c>
      <c r="B15" s="1" t="s">
        <v>8</v>
      </c>
      <c r="C15" s="12">
        <f>+'TNUoS tariffs'!D11+'TNUoS tariffs'!G11+('TNUoS tariffs'!E11+'TNUoS tariffs'!F11)*C$6</f>
        <v>13.916118200000001</v>
      </c>
      <c r="D15" s="13">
        <f>+'TNUoS tariffs'!D11+'TNUoS tariffs'!E11*D$6+'TNUoS tariffs'!F11+'TNUoS tariffs'!G11</f>
        <v>26.708894749999999</v>
      </c>
      <c r="E15" s="14">
        <f>+'TNUoS tariffs'!E11*E$6+'TNUoS tariffs'!F11+'TNUoS tariffs'!G11</f>
        <v>19.239125049999998</v>
      </c>
      <c r="G15" s="6">
        <f>+'by technology type'!E15</f>
        <v>19.239125049999998</v>
      </c>
      <c r="H15" s="6">
        <f>+'by technology type'!E15*0.65+'by technology type'!C15*0.35</f>
        <v>17.3760726525</v>
      </c>
      <c r="I15" s="6">
        <f t="shared" si="0"/>
        <v>-1.8630523974999988</v>
      </c>
    </row>
    <row r="16" spans="1:12" x14ac:dyDescent="0.35">
      <c r="A16" s="1">
        <v>9</v>
      </c>
      <c r="B16" s="1" t="s">
        <v>9</v>
      </c>
      <c r="C16" s="12">
        <f>+'TNUoS tariffs'!D12+'TNUoS tariffs'!G12+('TNUoS tariffs'!E12+'TNUoS tariffs'!F12)*C$6</f>
        <v>11.758399199999999</v>
      </c>
      <c r="D16" s="13">
        <f>+'TNUoS tariffs'!D12+'TNUoS tariffs'!E12*D$6+'TNUoS tariffs'!F12+'TNUoS tariffs'!G12</f>
        <v>23.312296749999998</v>
      </c>
      <c r="E16" s="14">
        <f>+'TNUoS tariffs'!E12*E$6+'TNUoS tariffs'!F12+'TNUoS tariffs'!G12</f>
        <v>17.366279249999998</v>
      </c>
      <c r="G16" s="6">
        <f>+'by technology type'!E16</f>
        <v>17.366279249999998</v>
      </c>
      <c r="H16" s="6">
        <f>+'by technology type'!E16*0.65+'by technology type'!C16*0.35</f>
        <v>15.403521232499999</v>
      </c>
      <c r="I16" s="6">
        <f t="shared" si="0"/>
        <v>-1.9627580174999988</v>
      </c>
    </row>
    <row r="17" spans="1:9" x14ac:dyDescent="0.35">
      <c r="A17" s="1">
        <v>10</v>
      </c>
      <c r="B17" s="1" t="s">
        <v>10</v>
      </c>
      <c r="C17" s="12">
        <f>+'TNUoS tariffs'!D13+'TNUoS tariffs'!G13+('TNUoS tariffs'!E13+'TNUoS tariffs'!F13)*C$6</f>
        <v>12.2934416</v>
      </c>
      <c r="D17" s="13">
        <f>+'TNUoS tariffs'!D13+'TNUoS tariffs'!E13*D$6+'TNUoS tariffs'!F13+'TNUoS tariffs'!G13</f>
        <v>24.132622749999999</v>
      </c>
      <c r="E17" s="14">
        <f>+'TNUoS tariffs'!E13*E$6+'TNUoS tariffs'!F13+'TNUoS tariffs'!G13</f>
        <v>17.79495725</v>
      </c>
      <c r="G17" s="6">
        <f>+'by technology type'!E17</f>
        <v>17.79495725</v>
      </c>
      <c r="H17" s="6">
        <f>+'by technology type'!E17*0.65+'by technology type'!C17*0.35</f>
        <v>15.869426772499999</v>
      </c>
      <c r="I17" s="6">
        <f t="shared" si="0"/>
        <v>-1.9255304775000006</v>
      </c>
    </row>
    <row r="18" spans="1:9" x14ac:dyDescent="0.35">
      <c r="A18" s="1">
        <v>11</v>
      </c>
      <c r="B18" s="1" t="s">
        <v>11</v>
      </c>
      <c r="C18" s="12">
        <f>+'TNUoS tariffs'!D14+'TNUoS tariffs'!G14+('TNUoS tariffs'!E14+'TNUoS tariffs'!F14)*C$6</f>
        <v>9.6051801999999995</v>
      </c>
      <c r="D18" s="13">
        <f>+'TNUoS tariffs'!D14+'TNUoS tariffs'!E14*D$6+'TNUoS tariffs'!F14+'TNUoS tariffs'!G14</f>
        <v>17.460693749999997</v>
      </c>
      <c r="E18" s="14">
        <f>+'TNUoS tariffs'!E14*E$6+'TNUoS tariffs'!F14+'TNUoS tariffs'!G14</f>
        <v>11.15551125</v>
      </c>
      <c r="G18" s="6">
        <f>+'by technology type'!E18</f>
        <v>11.15551125</v>
      </c>
      <c r="H18" s="6">
        <f>+'by technology type'!E18*0.65+'by technology type'!C18*0.35</f>
        <v>10.6128953825</v>
      </c>
      <c r="I18" s="6">
        <f t="shared" si="0"/>
        <v>-0.54261586750000035</v>
      </c>
    </row>
    <row r="19" spans="1:9" x14ac:dyDescent="0.35">
      <c r="A19" s="1">
        <v>12</v>
      </c>
      <c r="B19" s="1" t="s">
        <v>12</v>
      </c>
      <c r="C19" s="12">
        <f>+'TNUoS tariffs'!D15+'TNUoS tariffs'!G15+('TNUoS tariffs'!E15+'TNUoS tariffs'!F15)*C$6</f>
        <v>8.0515560000000015</v>
      </c>
      <c r="D19" s="13">
        <f>+'TNUoS tariffs'!D15+'TNUoS tariffs'!E15*D$6+'TNUoS tariffs'!F15+'TNUoS tariffs'!G15</f>
        <v>15.090222000000001</v>
      </c>
      <c r="E19" s="14">
        <f>+'TNUoS tariffs'!E15*E$6+'TNUoS tariffs'!F15+'TNUoS tariffs'!G15</f>
        <v>10.284469999999999</v>
      </c>
      <c r="G19" s="6">
        <f>+'by technology type'!E19</f>
        <v>10.284469999999999</v>
      </c>
      <c r="H19" s="6">
        <f>+'by technology type'!E19*0.65+'by technology type'!C19*0.35</f>
        <v>9.5029500999999996</v>
      </c>
      <c r="I19" s="6">
        <f t="shared" si="0"/>
        <v>-0.78151989999999927</v>
      </c>
    </row>
    <row r="20" spans="1:9" x14ac:dyDescent="0.35">
      <c r="A20" s="1">
        <v>13</v>
      </c>
      <c r="B20" s="1" t="s">
        <v>13</v>
      </c>
      <c r="C20" s="12">
        <f>+'TNUoS tariffs'!D16+'TNUoS tariffs'!G16+('TNUoS tariffs'!E16+'TNUoS tariffs'!F16)*C$6</f>
        <v>7.0295683999999996</v>
      </c>
      <c r="D20" s="13">
        <f>+'TNUoS tariffs'!D16+'TNUoS tariffs'!E16*D$6+'TNUoS tariffs'!F16+'TNUoS tariffs'!G16</f>
        <v>11.733321</v>
      </c>
      <c r="E20" s="14">
        <f>+'TNUoS tariffs'!E16*E$6+'TNUoS tariffs'!F16+'TNUoS tariffs'!G16</f>
        <v>6.6220650000000001</v>
      </c>
      <c r="G20" s="6">
        <f>+'by technology type'!E20</f>
        <v>6.6220650000000001</v>
      </c>
      <c r="H20" s="6">
        <f>+'by technology type'!E20*0.65+'by technology type'!C20*0.35</f>
        <v>6.7646911900000006</v>
      </c>
      <c r="I20" s="6">
        <f t="shared" si="0"/>
        <v>0.14262619000000054</v>
      </c>
    </row>
    <row r="21" spans="1:9" x14ac:dyDescent="0.35">
      <c r="A21" s="1">
        <v>14</v>
      </c>
      <c r="B21" s="1" t="s">
        <v>14</v>
      </c>
      <c r="C21" s="12">
        <f>+'TNUoS tariffs'!D17+'TNUoS tariffs'!G17+('TNUoS tariffs'!E17+'TNUoS tariffs'!F17)*C$6</f>
        <v>4.9070326000000009</v>
      </c>
      <c r="D21" s="13">
        <f>+'TNUoS tariffs'!D17+'TNUoS tariffs'!E17*D$6+'TNUoS tariffs'!F17+'TNUoS tariffs'!G17</f>
        <v>7.7175529999999997</v>
      </c>
      <c r="E21" s="14">
        <f>+'TNUoS tariffs'!E17*E$6+'TNUoS tariffs'!F17+'TNUoS tariffs'!G17</f>
        <v>3.4666779999999999</v>
      </c>
      <c r="G21" s="6">
        <f>+'by technology type'!E21</f>
        <v>3.4666779999999999</v>
      </c>
      <c r="H21" s="6">
        <f>+'by technology type'!E21*0.65+'by technology type'!C21*0.35</f>
        <v>3.9708021100000002</v>
      </c>
      <c r="I21" s="6">
        <f t="shared" si="0"/>
        <v>0.50412411000000024</v>
      </c>
    </row>
    <row r="22" spans="1:9" x14ac:dyDescent="0.35">
      <c r="A22" s="1">
        <v>15</v>
      </c>
      <c r="B22" s="1" t="s">
        <v>15</v>
      </c>
      <c r="C22" s="12">
        <f>+'TNUoS tariffs'!D18+'TNUoS tariffs'!G18+('TNUoS tariffs'!E18+'TNUoS tariffs'!F18)*C$6</f>
        <v>4.4564750000000002</v>
      </c>
      <c r="D22" s="13">
        <f>+'TNUoS tariffs'!D18+'TNUoS tariffs'!E18*D$6+'TNUoS tariffs'!F18+'TNUoS tariffs'!G18</f>
        <v>5.5041389999999994</v>
      </c>
      <c r="E22" s="14">
        <f>+'TNUoS tariffs'!E18*E$6+'TNUoS tariffs'!F18+'TNUoS tariffs'!G18</f>
        <v>0.99393919999999991</v>
      </c>
      <c r="G22" s="6">
        <f>+'by technology type'!E22</f>
        <v>0.99393919999999991</v>
      </c>
      <c r="H22" s="6">
        <f>+'by technology type'!E22*0.65+'by technology type'!C22*0.35</f>
        <v>2.2058267300000001</v>
      </c>
      <c r="I22" s="6">
        <f t="shared" si="0"/>
        <v>1.2118875300000003</v>
      </c>
    </row>
    <row r="23" spans="1:9" x14ac:dyDescent="0.35">
      <c r="A23" s="1">
        <v>16</v>
      </c>
      <c r="B23" s="1" t="s">
        <v>16</v>
      </c>
      <c r="C23" s="12">
        <f>+'TNUoS tariffs'!D19+'TNUoS tariffs'!G19+('TNUoS tariffs'!E19+'TNUoS tariffs'!F19)*C$6</f>
        <v>3.0810561999999999</v>
      </c>
      <c r="D23" s="13">
        <f>+'TNUoS tariffs'!D19+'TNUoS tariffs'!E19*D$6+'TNUoS tariffs'!F19+'TNUoS tariffs'!G19</f>
        <v>3.3836742499999999</v>
      </c>
      <c r="E23" s="14">
        <f>+'TNUoS tariffs'!E19*E$6+'TNUoS tariffs'!F19+'TNUoS tariffs'!G19</f>
        <v>-4.3519649999999965E-2</v>
      </c>
      <c r="G23" s="6">
        <f>+'by technology type'!E23</f>
        <v>-4.3519649999999965E-2</v>
      </c>
      <c r="H23" s="6">
        <f>+'by technology type'!E23*0.65+'by technology type'!C23*0.35</f>
        <v>1.0500818974999999</v>
      </c>
      <c r="I23" s="6">
        <f t="shared" si="0"/>
        <v>1.0936015474999998</v>
      </c>
    </row>
    <row r="24" spans="1:9" x14ac:dyDescent="0.35">
      <c r="A24" s="1">
        <v>17</v>
      </c>
      <c r="B24" s="1" t="s">
        <v>17</v>
      </c>
      <c r="C24" s="12">
        <f>+'TNUoS tariffs'!D20+'TNUoS tariffs'!G20+('TNUoS tariffs'!E20+'TNUoS tariffs'!F20)*C$6</f>
        <v>1.498929</v>
      </c>
      <c r="D24" s="13">
        <f>+'TNUoS tariffs'!D20+'TNUoS tariffs'!E20*D$6+'TNUoS tariffs'!F20+'TNUoS tariffs'!G20</f>
        <v>2.0416635000000003</v>
      </c>
      <c r="E24" s="14">
        <f>+'TNUoS tariffs'!E20*E$6+'TNUoS tariffs'!F20+'TNUoS tariffs'!G20</f>
        <v>0.26520149999999998</v>
      </c>
      <c r="G24" s="6">
        <f>+'by technology type'!E24</f>
        <v>0.26520149999999998</v>
      </c>
      <c r="H24" s="6">
        <f>+'by technology type'!E24*0.65+'by technology type'!C24*0.35</f>
        <v>0.69700612499999992</v>
      </c>
      <c r="I24" s="6">
        <f t="shared" si="0"/>
        <v>0.43180462499999994</v>
      </c>
    </row>
    <row r="25" spans="1:9" x14ac:dyDescent="0.35">
      <c r="A25" s="1">
        <v>18</v>
      </c>
      <c r="B25" s="1" t="s">
        <v>18</v>
      </c>
      <c r="C25" s="12">
        <f>+'TNUoS tariffs'!D21+'TNUoS tariffs'!G21+('TNUoS tariffs'!E21+'TNUoS tariffs'!F21)*C$6</f>
        <v>1.9077502000000002</v>
      </c>
      <c r="D25" s="13">
        <f>+'TNUoS tariffs'!D21+'TNUoS tariffs'!E21*D$6+'TNUoS tariffs'!F21+'TNUoS tariffs'!G21</f>
        <v>2.5337105000000002</v>
      </c>
      <c r="E25" s="14">
        <f>+'TNUoS tariffs'!E21*E$6+'TNUoS tariffs'!F21+'TNUoS tariffs'!G21</f>
        <v>0.3722061000000001</v>
      </c>
      <c r="G25" s="6">
        <f>+'by technology type'!E25</f>
        <v>0.3722061000000001</v>
      </c>
      <c r="H25" s="6">
        <f>+'by technology type'!E25*0.65+'by technology type'!C25*0.35</f>
        <v>0.90964653500000014</v>
      </c>
      <c r="I25" s="6">
        <f t="shared" si="0"/>
        <v>0.53744043500000005</v>
      </c>
    </row>
    <row r="26" spans="1:9" x14ac:dyDescent="0.35">
      <c r="A26" s="1">
        <v>19</v>
      </c>
      <c r="B26" s="1" t="s">
        <v>19</v>
      </c>
      <c r="C26" s="12">
        <f>+'TNUoS tariffs'!D22+'TNUoS tariffs'!G22+('TNUoS tariffs'!E22+'TNUoS tariffs'!F22)*C$6</f>
        <v>4.7603860000000005</v>
      </c>
      <c r="D26" s="13">
        <f>+'TNUoS tariffs'!D22+'TNUoS tariffs'!E22*D$6+'TNUoS tariffs'!F22+'TNUoS tariffs'!G22</f>
        <v>5.1129812499999998</v>
      </c>
      <c r="E26" s="14">
        <f>+'TNUoS tariffs'!E22*E$6+'TNUoS tariffs'!F22+'TNUoS tariffs'!G22</f>
        <v>2.0736750000000026E-2</v>
      </c>
      <c r="G26" s="6">
        <f>+'by technology type'!E26</f>
        <v>2.0736750000000026E-2</v>
      </c>
      <c r="H26" s="6">
        <f>+'by technology type'!E26*0.65+'by technology type'!C26*0.35</f>
        <v>1.6796139875</v>
      </c>
      <c r="I26" s="6">
        <f t="shared" si="0"/>
        <v>1.6588772375</v>
      </c>
    </row>
    <row r="27" spans="1:9" x14ac:dyDescent="0.35">
      <c r="A27" s="1">
        <v>20</v>
      </c>
      <c r="B27" s="1" t="s">
        <v>20</v>
      </c>
      <c r="C27" s="12">
        <f>+'TNUoS tariffs'!D23+'TNUoS tariffs'!G23+('TNUoS tariffs'!E23+'TNUoS tariffs'!F23)*C$6</f>
        <v>4.4843915999999995</v>
      </c>
      <c r="D27" s="13">
        <f>+'TNUoS tariffs'!D23+'TNUoS tariffs'!E23*D$6+'TNUoS tariffs'!F23+'TNUoS tariffs'!G23</f>
        <v>2.2788032500000002</v>
      </c>
      <c r="E27" s="14">
        <f>+'TNUoS tariffs'!E23*E$6+'TNUoS tariffs'!F23+'TNUoS tariffs'!G23</f>
        <v>-3.2683564500000002</v>
      </c>
      <c r="G27" s="6">
        <f>+'by technology type'!E27</f>
        <v>-3.2683564500000002</v>
      </c>
      <c r="H27" s="6">
        <f>+'by technology type'!E27*0.65+'by technology type'!C27*0.35</f>
        <v>-0.5548946325000006</v>
      </c>
      <c r="I27" s="6">
        <f t="shared" si="0"/>
        <v>2.7134618174999998</v>
      </c>
    </row>
    <row r="28" spans="1:9" x14ac:dyDescent="0.35">
      <c r="A28" s="1">
        <v>21</v>
      </c>
      <c r="B28" s="1" t="s">
        <v>21</v>
      </c>
      <c r="C28" s="12">
        <f>+'TNUoS tariffs'!D24+'TNUoS tariffs'!G24+('TNUoS tariffs'!E24+'TNUoS tariffs'!F24)*C$6</f>
        <v>0.32379440000000015</v>
      </c>
      <c r="D28" s="13">
        <f>+'TNUoS tariffs'!D24+'TNUoS tariffs'!E24*D$6+'TNUoS tariffs'!F24+'TNUoS tariffs'!G24</f>
        <v>-1.9991500000000002</v>
      </c>
      <c r="E28" s="14">
        <f>+'TNUoS tariffs'!E24*E$6+'TNUoS tariffs'!F24+'TNUoS tariffs'!G24</f>
        <v>-3.4192428000000001</v>
      </c>
      <c r="G28" s="6">
        <f>+'by technology type'!E28</f>
        <v>-3.4192428000000001</v>
      </c>
      <c r="H28" s="6">
        <f>+'by technology type'!E28*0.65+'by technology type'!C28*0.35</f>
        <v>-2.1091797800000003</v>
      </c>
      <c r="I28" s="6">
        <f t="shared" si="0"/>
        <v>1.3100630199999999</v>
      </c>
    </row>
    <row r="29" spans="1:9" x14ac:dyDescent="0.35">
      <c r="A29" s="1">
        <v>22</v>
      </c>
      <c r="B29" s="1" t="s">
        <v>22</v>
      </c>
      <c r="C29" s="12">
        <f>+'TNUoS tariffs'!D25+'TNUoS tariffs'!G25+('TNUoS tariffs'!E25+'TNUoS tariffs'!F25)*C$6</f>
        <v>-0.13367539999999978</v>
      </c>
      <c r="D29" s="13">
        <f>+'TNUoS tariffs'!D25+'TNUoS tariffs'!E25*D$6+'TNUoS tariffs'!F25+'TNUoS tariffs'!G25</f>
        <v>-3.9764487499999994</v>
      </c>
      <c r="E29" s="14">
        <f>+'TNUoS tariffs'!E25*E$6+'TNUoS tariffs'!F25+'TNUoS tariffs'!G25</f>
        <v>-7.3060130499999998</v>
      </c>
      <c r="G29" s="6">
        <f>+'by technology type'!E29</f>
        <v>-7.3060130499999998</v>
      </c>
      <c r="H29" s="6">
        <f>+'by technology type'!E29*0.65+'by technology type'!C29*0.35</f>
        <v>-4.7956948725000004</v>
      </c>
      <c r="I29" s="6">
        <f t="shared" si="0"/>
        <v>2.5103181774999994</v>
      </c>
    </row>
    <row r="30" spans="1:9" x14ac:dyDescent="0.35">
      <c r="A30" s="1">
        <v>23</v>
      </c>
      <c r="B30" s="1" t="s">
        <v>23</v>
      </c>
      <c r="C30" s="12">
        <f>+'TNUoS tariffs'!D26+'TNUoS tariffs'!G26+('TNUoS tariffs'!E26+'TNUoS tariffs'!F26)*C$6</f>
        <v>-4.9120290000000004</v>
      </c>
      <c r="D30" s="13">
        <f>+'TNUoS tariffs'!D26+'TNUoS tariffs'!E26*D$6+'TNUoS tariffs'!F26+'TNUoS tariffs'!G26</f>
        <v>-6.9885487500000005</v>
      </c>
      <c r="E30" s="14">
        <f>+'TNUoS tariffs'!E26*E$6+'TNUoS tariffs'!F26+'TNUoS tariffs'!G26</f>
        <v>-4.3622570500000002</v>
      </c>
      <c r="G30" s="6">
        <f>+'by technology type'!E30</f>
        <v>-4.3622570500000002</v>
      </c>
      <c r="H30" s="6">
        <f>+'by technology type'!E30*0.65+'by technology type'!C30*0.35</f>
        <v>-4.5546772325000004</v>
      </c>
      <c r="I30" s="6">
        <f t="shared" si="0"/>
        <v>-0.19242018250000026</v>
      </c>
    </row>
    <row r="31" spans="1:9" x14ac:dyDescent="0.35">
      <c r="A31" s="1">
        <v>24</v>
      </c>
      <c r="B31" s="1" t="s">
        <v>24</v>
      </c>
      <c r="C31" s="12">
        <f>+'TNUoS tariffs'!D27+'TNUoS tariffs'!G27+('TNUoS tariffs'!E27+'TNUoS tariffs'!F27)*C$6</f>
        <v>-2.3584845999999997</v>
      </c>
      <c r="D31" s="13">
        <f>+'TNUoS tariffs'!D27+'TNUoS tariffs'!E27*D$6+'TNUoS tariffs'!F27+'TNUoS tariffs'!G27</f>
        <v>-1.1279087499999996</v>
      </c>
      <c r="E31" s="14">
        <f>+'TNUoS tariffs'!E27*E$6+'TNUoS tariffs'!F27+'TNUoS tariffs'!G27</f>
        <v>1.1495689499999999</v>
      </c>
      <c r="G31" s="6">
        <f>+'by technology type'!E31</f>
        <v>1.1495689499999999</v>
      </c>
      <c r="H31" s="6">
        <f>+'by technology type'!E31*0.65+'by technology type'!C31*0.35</f>
        <v>-7.824979249999986E-2</v>
      </c>
      <c r="I31" s="6">
        <f t="shared" si="0"/>
        <v>-1.2278187424999998</v>
      </c>
    </row>
    <row r="32" spans="1:9" x14ac:dyDescent="0.35">
      <c r="A32" s="1">
        <v>25</v>
      </c>
      <c r="B32" s="1" t="s">
        <v>25</v>
      </c>
      <c r="C32" s="12">
        <f>+'TNUoS tariffs'!D28+'TNUoS tariffs'!G28+('TNUoS tariffs'!E28+'TNUoS tariffs'!F28)*C$6</f>
        <v>-2.1683575999999998</v>
      </c>
      <c r="D32" s="13">
        <f>+'TNUoS tariffs'!D28+'TNUoS tariffs'!E28*D$6+'TNUoS tariffs'!F28+'TNUoS tariffs'!G28</f>
        <v>-2.8248942499999998</v>
      </c>
      <c r="E32" s="14">
        <f>+'TNUoS tariffs'!E28*E$6+'TNUoS tariffs'!F28+'TNUoS tariffs'!G28</f>
        <v>-1.27671855</v>
      </c>
      <c r="G32" s="6">
        <f>+'by technology type'!E32</f>
        <v>-1.27671855</v>
      </c>
      <c r="H32" s="6">
        <f>+'by technology type'!E32*0.65+'by technology type'!C32*0.35</f>
        <v>-1.5887922175</v>
      </c>
      <c r="I32" s="6">
        <f t="shared" si="0"/>
        <v>-0.31207366749999998</v>
      </c>
    </row>
    <row r="33" spans="1:9" x14ac:dyDescent="0.35">
      <c r="A33" s="1">
        <v>26</v>
      </c>
      <c r="B33" s="1" t="s">
        <v>26</v>
      </c>
      <c r="C33" s="12">
        <f>+'TNUoS tariffs'!D29+'TNUoS tariffs'!G29+('TNUoS tariffs'!E29+'TNUoS tariffs'!F29)*C$6</f>
        <v>-4.0033307999999996</v>
      </c>
      <c r="D33" s="13">
        <f>+'TNUoS tariffs'!D29+'TNUoS tariffs'!E29*D$6+'TNUoS tariffs'!F29+'TNUoS tariffs'!G29</f>
        <v>-5.1618034999999995</v>
      </c>
      <c r="E33" s="14">
        <f>+'TNUoS tariffs'!E29*E$6+'TNUoS tariffs'!F29+'TNUoS tariffs'!G29</f>
        <v>-1.9220649000000001</v>
      </c>
      <c r="G33" s="6">
        <f>+'by technology type'!E33</f>
        <v>-1.9220649000000001</v>
      </c>
      <c r="H33" s="6">
        <f>+'by technology type'!E33*0.65+'by technology type'!C33*0.35</f>
        <v>-2.6505079650000001</v>
      </c>
      <c r="I33" s="6">
        <f t="shared" si="0"/>
        <v>-0.728443065</v>
      </c>
    </row>
    <row r="34" spans="1:9" x14ac:dyDescent="0.35">
      <c r="A34" s="1">
        <v>27</v>
      </c>
      <c r="B34" s="1" t="s">
        <v>27</v>
      </c>
      <c r="C34" s="12">
        <f>+'TNUoS tariffs'!D30+'TNUoS tariffs'!G30+('TNUoS tariffs'!E30+'TNUoS tariffs'!F30)*C$6</f>
        <v>-6.2820076</v>
      </c>
      <c r="D34" s="13">
        <f>+'TNUoS tariffs'!D30+'TNUoS tariffs'!E30*D$6+'TNUoS tariffs'!F30+'TNUoS tariffs'!G30</f>
        <v>-9.19095175</v>
      </c>
      <c r="E34" s="14">
        <f>+'TNUoS tariffs'!E30*E$6+'TNUoS tariffs'!F30+'TNUoS tariffs'!G30</f>
        <v>-4.1726710499999999</v>
      </c>
      <c r="G34" s="6">
        <f>+'by technology type'!E34</f>
        <v>-4.1726710499999999</v>
      </c>
      <c r="H34" s="6">
        <f>+'by technology type'!E34*0.65+'by technology type'!C34*0.35</f>
        <v>-4.9109388425000002</v>
      </c>
      <c r="I34" s="6">
        <f t="shared" si="0"/>
        <v>-0.7382677925000003</v>
      </c>
    </row>
    <row r="36" spans="1:9" x14ac:dyDescent="0.35">
      <c r="B36" t="s">
        <v>72</v>
      </c>
      <c r="C36" s="6">
        <f>AVERAGE(C$8:C$34)</f>
        <v>6.7724689703703751</v>
      </c>
      <c r="D36" s="6">
        <f>AVERAGE(D$8:D$34)</f>
        <v>12.856802972222223</v>
      </c>
      <c r="E36" s="6">
        <f>AVERAGE(E$8:E$34)</f>
        <v>8.9000998055555574</v>
      </c>
    </row>
    <row r="37" spans="1:9" x14ac:dyDescent="0.35">
      <c r="B37" t="s">
        <v>73</v>
      </c>
      <c r="C37" s="6">
        <f>MAX(C$8:C$34)</f>
        <v>19.171321200000001</v>
      </c>
      <c r="D37" s="6">
        <f>MAX(D$8:D$34)</f>
        <v>37.425797499999994</v>
      </c>
      <c r="E37" s="6">
        <f>MAX(E$8:E$34)</f>
        <v>30.129535049999998</v>
      </c>
    </row>
    <row r="38" spans="1:9" x14ac:dyDescent="0.35">
      <c r="B38" t="s">
        <v>74</v>
      </c>
      <c r="C38" s="6">
        <f>MIN(C$8:C$34)</f>
        <v>-6.2820076</v>
      </c>
      <c r="D38" s="6">
        <f>MIN(D$8:D$34)</f>
        <v>-9.19095175</v>
      </c>
      <c r="E38" s="6">
        <f>MIN(E$8:E$34)</f>
        <v>-7.3060130499999998</v>
      </c>
    </row>
    <row r="39" spans="1:9" x14ac:dyDescent="0.35">
      <c r="B39" t="s">
        <v>75</v>
      </c>
      <c r="C39" s="6">
        <f>+C37-C38</f>
        <v>25.453328800000001</v>
      </c>
      <c r="D39" s="6">
        <f>+D37-D38</f>
        <v>46.616749249999998</v>
      </c>
      <c r="E39" s="6">
        <f>+E37-E38</f>
        <v>37.435548099999998</v>
      </c>
    </row>
  </sheetData>
  <mergeCells count="1">
    <mergeCell ref="A7:B7"/>
  </mergeCells>
  <conditionalFormatting sqref="C8:E8">
    <cfRule type="aboveAverage" dxfId="185" priority="29" aboveAverage="0"/>
    <cfRule type="aboveAverage" dxfId="184" priority="30"/>
    <cfRule type="expression" priority="31">
      <formula>"max"</formula>
    </cfRule>
  </conditionalFormatting>
  <conditionalFormatting sqref="I8:I34">
    <cfRule type="cellIs" dxfId="183" priority="12" operator="lessThan">
      <formula>0</formula>
    </cfRule>
    <cfRule type="cellIs" dxfId="182" priority="13" operator="greaterThan">
      <formula>0</formula>
    </cfRule>
  </conditionalFormatting>
  <conditionalFormatting sqref="C9:E34">
    <cfRule type="aboveAverage" dxfId="181" priority="9" aboveAverage="0"/>
    <cfRule type="aboveAverage" dxfId="180" priority="10"/>
    <cfRule type="expression" priority="11">
      <formula>"max"</formula>
    </cfRule>
  </conditionalFormatting>
  <conditionalFormatting sqref="C8:E34">
    <cfRule type="cellIs" dxfId="179" priority="1" operator="lessThan">
      <formula>10</formula>
    </cfRule>
    <cfRule type="cellIs" dxfId="178" priority="2" operator="greaterThan">
      <formula>10</formula>
    </cfRule>
    <cfRule type="cellIs" dxfId="177" priority="3" operator="lessThan">
      <formula>8</formula>
    </cfRule>
    <cfRule type="cellIs" dxfId="176" priority="4" operator="greaterThan">
      <formula>8</formula>
    </cfRule>
    <cfRule type="cellIs" dxfId="175" priority="5" operator="lessThan">
      <formula>11</formula>
    </cfRule>
    <cfRule type="cellIs" dxfId="174" priority="6" operator="greaterThan">
      <formula>11</formula>
    </cfRule>
    <cfRule type="cellIs" dxfId="173" priority="7" operator="lessThan">
      <formula>10</formula>
    </cfRule>
    <cfRule type="cellIs" dxfId="172" priority="8" operator="greaterThan">
      <formula>10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7350F-0F85-4FA4-84FA-19E8F0E770C6}">
  <dimension ref="A1:M33"/>
  <sheetViews>
    <sheetView workbookViewId="0">
      <selection activeCell="D7" sqref="D7"/>
    </sheetView>
  </sheetViews>
  <sheetFormatPr defaultRowHeight="14.5" x14ac:dyDescent="0.35"/>
  <cols>
    <col min="2" max="2" width="34.6328125" bestFit="1" customWidth="1"/>
    <col min="3" max="3" width="11.7265625" customWidth="1"/>
    <col min="4" max="4" width="12.6328125" customWidth="1"/>
    <col min="6" max="6" width="12.08984375" customWidth="1"/>
    <col min="7" max="7" width="11" bestFit="1" customWidth="1"/>
  </cols>
  <sheetData>
    <row r="1" spans="1:13" x14ac:dyDescent="0.35">
      <c r="A1" t="s">
        <v>58</v>
      </c>
    </row>
    <row r="2" spans="1:13" x14ac:dyDescent="0.35">
      <c r="A2" t="s">
        <v>41</v>
      </c>
    </row>
    <row r="3" spans="1:13" x14ac:dyDescent="0.35">
      <c r="A3" t="s">
        <v>76</v>
      </c>
      <c r="F3" t="s">
        <v>35</v>
      </c>
      <c r="G3" t="s">
        <v>36</v>
      </c>
    </row>
    <row r="4" spans="1:13" ht="15" thickBot="1" x14ac:dyDescent="0.4">
      <c r="F4" s="39">
        <v>0.65</v>
      </c>
      <c r="G4" s="39">
        <v>0.35</v>
      </c>
      <c r="H4" s="23">
        <f>+G4+F4-100%</f>
        <v>0</v>
      </c>
      <c r="I4" s="39" t="s">
        <v>70</v>
      </c>
      <c r="J4" s="39"/>
      <c r="K4" s="39"/>
    </row>
    <row r="5" spans="1:13" x14ac:dyDescent="0.35">
      <c r="C5" s="17" t="s">
        <v>35</v>
      </c>
      <c r="D5" s="19" t="s">
        <v>36</v>
      </c>
    </row>
    <row r="6" spans="1:13" ht="43.5" x14ac:dyDescent="0.35">
      <c r="A6" s="50" t="s">
        <v>0</v>
      </c>
      <c r="B6" s="52"/>
      <c r="C6" s="9" t="s">
        <v>60</v>
      </c>
      <c r="D6" s="11" t="s">
        <v>63</v>
      </c>
      <c r="F6" s="7" t="s">
        <v>37</v>
      </c>
      <c r="G6" s="7" t="s">
        <v>62</v>
      </c>
      <c r="H6" s="7" t="s">
        <v>71</v>
      </c>
      <c r="L6" s="7" t="s">
        <v>86</v>
      </c>
    </row>
    <row r="7" spans="1:13" x14ac:dyDescent="0.35">
      <c r="A7" s="1">
        <v>1</v>
      </c>
      <c r="B7" s="24" t="s">
        <v>1</v>
      </c>
      <c r="C7" s="12">
        <v>20.397780999999998</v>
      </c>
      <c r="D7" s="14">
        <v>7.5629418000000008</v>
      </c>
      <c r="F7" s="6">
        <f t="shared" ref="F7:F33" si="0">+C7</f>
        <v>20.397780999999998</v>
      </c>
      <c r="G7" s="6">
        <f>+C7*F$4+D7*G$4</f>
        <v>15.905587280000001</v>
      </c>
      <c r="H7" s="6">
        <f t="shared" ref="H7:H33" si="1">+G7-F7</f>
        <v>-4.4921937199999977</v>
      </c>
      <c r="J7" s="6">
        <f>+'by technology type'!E8</f>
        <v>27.344976500000001</v>
      </c>
      <c r="K7" s="6">
        <f>+'by technology type'!E8*0.65+'by technology type'!C8*0.35</f>
        <v>24.484197145000003</v>
      </c>
      <c r="L7" s="6">
        <f>+'by technology type'!I8</f>
        <v>-2.8607793549999982</v>
      </c>
      <c r="M7" s="23">
        <f>+J7-K7+L7</f>
        <v>0</v>
      </c>
    </row>
    <row r="8" spans="1:13" x14ac:dyDescent="0.35">
      <c r="A8" s="1">
        <v>2</v>
      </c>
      <c r="B8" s="2" t="s">
        <v>2</v>
      </c>
      <c r="C8" s="12">
        <v>19.460524199999998</v>
      </c>
      <c r="D8" s="14">
        <v>5.6514519999999999</v>
      </c>
      <c r="F8" s="6">
        <f t="shared" si="0"/>
        <v>19.460524199999998</v>
      </c>
      <c r="G8" s="6">
        <f t="shared" ref="G8:G33" si="2">+C8*F$4+D8*G$4</f>
        <v>14.627348929999998</v>
      </c>
      <c r="H8" s="6">
        <f t="shared" si="1"/>
        <v>-4.8331752699999999</v>
      </c>
      <c r="J8" s="6">
        <f>+'by technology type'!E9</f>
        <v>23.127320900000001</v>
      </c>
      <c r="K8" s="6">
        <f>+'by technology type'!E9*0.65+'by technology type'!C9*0.35</f>
        <v>20.089579935</v>
      </c>
      <c r="L8" s="6">
        <f>+'by technology type'!I9</f>
        <v>-3.0377409650000011</v>
      </c>
      <c r="M8" s="23">
        <f t="shared" ref="M8:M33" si="3">+J8-K8+L8</f>
        <v>0</v>
      </c>
    </row>
    <row r="9" spans="1:13" x14ac:dyDescent="0.35">
      <c r="A9" s="1">
        <v>3</v>
      </c>
      <c r="B9" s="25" t="s">
        <v>3</v>
      </c>
      <c r="C9" s="12">
        <v>19.516950599999998</v>
      </c>
      <c r="D9" s="14">
        <v>7.0353671000000002</v>
      </c>
      <c r="F9" s="6">
        <f t="shared" si="0"/>
        <v>19.516950599999998</v>
      </c>
      <c r="G9" s="6">
        <f t="shared" si="2"/>
        <v>15.148396374999999</v>
      </c>
      <c r="H9" s="6">
        <f t="shared" si="1"/>
        <v>-4.3685542249999987</v>
      </c>
      <c r="J9" s="6">
        <f>+'by technology type'!E10</f>
        <v>25.860650200000002</v>
      </c>
      <c r="K9" s="6">
        <f>+'by technology type'!E10*0.65+'by technology type'!C10*0.35</f>
        <v>23.079302820000002</v>
      </c>
      <c r="L9" s="6">
        <f>+'by technology type'!I10</f>
        <v>-2.7813473799999997</v>
      </c>
      <c r="M9" s="23">
        <f t="shared" si="3"/>
        <v>0</v>
      </c>
    </row>
    <row r="10" spans="1:13" x14ac:dyDescent="0.35">
      <c r="A10" s="1">
        <v>4</v>
      </c>
      <c r="B10" s="24" t="s">
        <v>4</v>
      </c>
      <c r="C10" s="12">
        <v>21.291802599999997</v>
      </c>
      <c r="D10" s="14">
        <v>2.7707902999999998</v>
      </c>
      <c r="F10" s="6">
        <f t="shared" si="0"/>
        <v>21.291802599999997</v>
      </c>
      <c r="G10" s="6">
        <f t="shared" si="2"/>
        <v>14.809448294999997</v>
      </c>
      <c r="H10" s="6">
        <f t="shared" si="1"/>
        <v>-6.4823543049999994</v>
      </c>
      <c r="J10" s="6">
        <f>+'by technology type'!E11</f>
        <v>27.635502199999998</v>
      </c>
      <c r="K10" s="6">
        <f>+'by technology type'!E11*0.65+'by technology type'!C11*0.35</f>
        <v>22.926714199999996</v>
      </c>
      <c r="L10" s="6">
        <f>+'by technology type'!I11</f>
        <v>-4.708788000000002</v>
      </c>
      <c r="M10" s="23">
        <f t="shared" si="3"/>
        <v>0</v>
      </c>
    </row>
    <row r="11" spans="1:13" x14ac:dyDescent="0.35">
      <c r="A11" s="1">
        <v>5</v>
      </c>
      <c r="B11" s="25" t="s">
        <v>5</v>
      </c>
      <c r="C11" s="12">
        <v>16.199323</v>
      </c>
      <c r="D11" s="14">
        <v>7.0620471</v>
      </c>
      <c r="F11" s="6">
        <f t="shared" si="0"/>
        <v>16.199323</v>
      </c>
      <c r="G11" s="6">
        <f t="shared" si="2"/>
        <v>13.001276434999999</v>
      </c>
      <c r="H11" s="6">
        <f t="shared" si="1"/>
        <v>-3.1980465650000003</v>
      </c>
      <c r="J11" s="6">
        <f>+'by technology type'!E12</f>
        <v>20.879704999999998</v>
      </c>
      <c r="K11" s="6">
        <f>+'by technology type'!E12*0.65+'by technology type'!C12*0.35</f>
        <v>19.053579789999997</v>
      </c>
      <c r="L11" s="6">
        <f>+'by technology type'!I12</f>
        <v>-1.8261252100000007</v>
      </c>
      <c r="M11" s="23">
        <f t="shared" si="3"/>
        <v>0</v>
      </c>
    </row>
    <row r="12" spans="1:13" x14ac:dyDescent="0.35">
      <c r="A12" s="1">
        <v>6</v>
      </c>
      <c r="B12" s="24" t="s">
        <v>6</v>
      </c>
      <c r="C12" s="12">
        <v>17.359382800000002</v>
      </c>
      <c r="D12" s="14">
        <v>6.9053893000000004</v>
      </c>
      <c r="F12" s="6">
        <f t="shared" si="0"/>
        <v>17.359382800000002</v>
      </c>
      <c r="G12" s="6">
        <f t="shared" si="2"/>
        <v>13.700485075000001</v>
      </c>
      <c r="H12" s="6">
        <f t="shared" si="1"/>
        <v>-3.658897725000001</v>
      </c>
      <c r="J12" s="6">
        <f>+'by technology type'!E13</f>
        <v>22.365110100000003</v>
      </c>
      <c r="K12" s="6">
        <f>+'by technology type'!E13*0.65+'by technology type'!C13*0.35</f>
        <v>20.173912385000001</v>
      </c>
      <c r="L12" s="6">
        <f>+'by technology type'!I13</f>
        <v>-2.1911977150000013</v>
      </c>
      <c r="M12" s="23">
        <f t="shared" si="3"/>
        <v>0</v>
      </c>
    </row>
    <row r="13" spans="1:13" x14ac:dyDescent="0.35">
      <c r="A13" s="1">
        <v>7</v>
      </c>
      <c r="B13" s="24" t="s">
        <v>7</v>
      </c>
      <c r="C13" s="12">
        <v>25.7994159</v>
      </c>
      <c r="D13" s="14">
        <v>5.9485888000000005</v>
      </c>
      <c r="F13" s="6">
        <f t="shared" si="0"/>
        <v>25.7994159</v>
      </c>
      <c r="G13" s="6">
        <f t="shared" si="2"/>
        <v>18.851626414999998</v>
      </c>
      <c r="H13" s="6">
        <f t="shared" si="1"/>
        <v>-6.9477894850000013</v>
      </c>
      <c r="J13" s="6">
        <f>+'by technology type'!E14</f>
        <v>30.129535049999998</v>
      </c>
      <c r="K13" s="6">
        <f>+'by technology type'!E14*0.65+'by technology type'!C14*0.35</f>
        <v>25.589697702499997</v>
      </c>
      <c r="L13" s="6">
        <f>+'by technology type'!I14</f>
        <v>-4.5398373475000007</v>
      </c>
      <c r="M13" s="23">
        <f t="shared" si="3"/>
        <v>0</v>
      </c>
    </row>
    <row r="14" spans="1:13" x14ac:dyDescent="0.35">
      <c r="A14" s="1">
        <v>8</v>
      </c>
      <c r="B14" s="24" t="s">
        <v>8</v>
      </c>
      <c r="C14" s="12">
        <v>14.909005899999999</v>
      </c>
      <c r="D14" s="14">
        <v>5.9732588</v>
      </c>
      <c r="F14" s="6">
        <f t="shared" si="0"/>
        <v>14.909005899999999</v>
      </c>
      <c r="G14" s="6">
        <f t="shared" si="2"/>
        <v>11.781494414999999</v>
      </c>
      <c r="H14" s="6">
        <f t="shared" si="1"/>
        <v>-3.1275114849999994</v>
      </c>
      <c r="J14" s="6">
        <f>+'by technology type'!E15</f>
        <v>19.239125049999998</v>
      </c>
      <c r="K14" s="6">
        <f>+'by technology type'!E15*0.65+'by technology type'!C15*0.35</f>
        <v>17.3760726525</v>
      </c>
      <c r="L14" s="6">
        <f>+'by technology type'!I15</f>
        <v>-1.8630523974999988</v>
      </c>
      <c r="M14" s="23">
        <f t="shared" si="3"/>
        <v>0</v>
      </c>
    </row>
    <row r="15" spans="1:13" x14ac:dyDescent="0.35">
      <c r="A15" s="1">
        <v>9</v>
      </c>
      <c r="B15" s="24" t="s">
        <v>9</v>
      </c>
      <c r="C15" s="12">
        <v>13.540035499999998</v>
      </c>
      <c r="D15" s="14">
        <v>4.6149348000000003</v>
      </c>
      <c r="F15" s="6">
        <f t="shared" si="0"/>
        <v>13.540035499999998</v>
      </c>
      <c r="G15" s="6">
        <f t="shared" si="2"/>
        <v>10.416250255</v>
      </c>
      <c r="H15" s="6">
        <f t="shared" si="1"/>
        <v>-3.1237852449999988</v>
      </c>
      <c r="J15" s="6">
        <f>+'by technology type'!E16</f>
        <v>17.366279249999998</v>
      </c>
      <c r="K15" s="6">
        <f>+'by technology type'!E16*0.65+'by technology type'!C16*0.35</f>
        <v>15.403521232499999</v>
      </c>
      <c r="L15" s="6">
        <f>+'by technology type'!I16</f>
        <v>-1.9627580174999988</v>
      </c>
      <c r="M15" s="23">
        <f t="shared" si="3"/>
        <v>0</v>
      </c>
    </row>
    <row r="16" spans="1:13" x14ac:dyDescent="0.35">
      <c r="A16" s="1">
        <v>10</v>
      </c>
      <c r="B16" s="24" t="s">
        <v>10</v>
      </c>
      <c r="C16" s="12">
        <v>13.845877499999999</v>
      </c>
      <c r="D16" s="14">
        <v>4.9634654000000005</v>
      </c>
      <c r="F16" s="6">
        <f t="shared" si="0"/>
        <v>13.845877499999999</v>
      </c>
      <c r="G16" s="6">
        <f t="shared" si="2"/>
        <v>10.737033264999999</v>
      </c>
      <c r="H16" s="6">
        <f t="shared" si="1"/>
        <v>-3.1088442349999994</v>
      </c>
      <c r="J16" s="6">
        <f>+'by technology type'!E17</f>
        <v>17.79495725</v>
      </c>
      <c r="K16" s="6">
        <f>+'by technology type'!E17*0.65+'by technology type'!C17*0.35</f>
        <v>15.869426772499999</v>
      </c>
      <c r="L16" s="6">
        <f>+'by technology type'!I17</f>
        <v>-1.9255304775000006</v>
      </c>
      <c r="M16" s="23">
        <f t="shared" si="3"/>
        <v>0</v>
      </c>
    </row>
    <row r="17" spans="1:13" x14ac:dyDescent="0.35">
      <c r="A17" s="1">
        <v>11</v>
      </c>
      <c r="B17" s="24" t="s">
        <v>11</v>
      </c>
      <c r="C17" s="12">
        <v>7.2064314999999999</v>
      </c>
      <c r="D17" s="14">
        <v>4.2670377999999998</v>
      </c>
      <c r="F17" s="6">
        <f t="shared" si="0"/>
        <v>7.2064314999999999</v>
      </c>
      <c r="G17" s="6">
        <f t="shared" si="2"/>
        <v>6.1776437049999995</v>
      </c>
      <c r="H17" s="6">
        <f t="shared" si="1"/>
        <v>-1.0287877950000004</v>
      </c>
      <c r="J17" s="6">
        <f>+'by technology type'!E18</f>
        <v>11.15551125</v>
      </c>
      <c r="K17" s="6">
        <f>+'by technology type'!E18*0.65+'by technology type'!C18*0.35</f>
        <v>10.6128953825</v>
      </c>
      <c r="L17" s="6">
        <f>+'by technology type'!I18</f>
        <v>-0.54261586750000035</v>
      </c>
      <c r="M17" s="23">
        <f t="shared" si="3"/>
        <v>0</v>
      </c>
    </row>
    <row r="18" spans="1:13" x14ac:dyDescent="0.35">
      <c r="A18" s="1">
        <v>12</v>
      </c>
      <c r="B18" s="24" t="s">
        <v>12</v>
      </c>
      <c r="C18" s="12">
        <v>7.6226150000000006</v>
      </c>
      <c r="D18" s="14">
        <v>3.5815605000000001</v>
      </c>
      <c r="F18" s="6">
        <f t="shared" si="0"/>
        <v>7.6226150000000006</v>
      </c>
      <c r="G18" s="6">
        <f t="shared" si="2"/>
        <v>6.2082459249999999</v>
      </c>
      <c r="H18" s="6">
        <f t="shared" si="1"/>
        <v>-1.4143690750000006</v>
      </c>
      <c r="J18" s="6">
        <f>+'by technology type'!E19</f>
        <v>10.284469999999999</v>
      </c>
      <c r="K18" s="6">
        <f>+'by technology type'!E19*0.65+'by technology type'!C19*0.35</f>
        <v>9.5029500999999996</v>
      </c>
      <c r="L18" s="6">
        <f>+'by technology type'!I19</f>
        <v>-0.78151989999999927</v>
      </c>
      <c r="M18" s="23">
        <f t="shared" si="3"/>
        <v>0</v>
      </c>
    </row>
    <row r="19" spans="1:13" x14ac:dyDescent="0.35">
      <c r="A19" s="1">
        <v>13</v>
      </c>
      <c r="B19" s="24" t="s">
        <v>13</v>
      </c>
      <c r="C19" s="12">
        <v>4.5616430000000001</v>
      </c>
      <c r="D19" s="14">
        <v>3.9418271000000003</v>
      </c>
      <c r="F19" s="6">
        <f t="shared" si="0"/>
        <v>4.5616430000000001</v>
      </c>
      <c r="G19" s="6">
        <f t="shared" si="2"/>
        <v>4.3447074350000001</v>
      </c>
      <c r="H19" s="6">
        <f t="shared" si="1"/>
        <v>-0.216935565</v>
      </c>
      <c r="J19" s="6">
        <f>+'by technology type'!E20</f>
        <v>6.6220650000000001</v>
      </c>
      <c r="K19" s="6">
        <f>+'by technology type'!E20*0.65+'by technology type'!C20*0.35</f>
        <v>6.7646911900000006</v>
      </c>
      <c r="L19" s="6">
        <f>+'by technology type'!I20</f>
        <v>0.14262619000000054</v>
      </c>
      <c r="M19" s="23">
        <f t="shared" si="3"/>
        <v>0</v>
      </c>
    </row>
    <row r="20" spans="1:13" x14ac:dyDescent="0.35">
      <c r="A20" s="1">
        <v>14</v>
      </c>
      <c r="B20" s="24" t="s">
        <v>14</v>
      </c>
      <c r="C20" s="12">
        <v>1.406256</v>
      </c>
      <c r="D20" s="14">
        <v>2.7659074000000006</v>
      </c>
      <c r="F20" s="6">
        <f t="shared" si="0"/>
        <v>1.406256</v>
      </c>
      <c r="G20" s="6">
        <f t="shared" si="2"/>
        <v>1.88213399</v>
      </c>
      <c r="H20" s="6">
        <f t="shared" si="1"/>
        <v>0.47587799000000008</v>
      </c>
      <c r="J20" s="6">
        <f>+'by technology type'!E21</f>
        <v>3.4666779999999999</v>
      </c>
      <c r="K20" s="6">
        <f>+'by technology type'!E21*0.65+'by technology type'!C21*0.35</f>
        <v>3.9708021100000002</v>
      </c>
      <c r="L20" s="6">
        <f>+'by technology type'!I21</f>
        <v>0.50412411000000024</v>
      </c>
      <c r="M20" s="23">
        <f t="shared" si="3"/>
        <v>0</v>
      </c>
    </row>
    <row r="21" spans="1:13" x14ac:dyDescent="0.35">
      <c r="A21" s="1">
        <v>15</v>
      </c>
      <c r="B21" s="24" t="s">
        <v>15</v>
      </c>
      <c r="C21" s="12">
        <v>0.15507459999999995</v>
      </c>
      <c r="D21" s="14">
        <v>3.6330485000000001</v>
      </c>
      <c r="F21" s="6">
        <f t="shared" si="0"/>
        <v>0.15507459999999995</v>
      </c>
      <c r="G21" s="6">
        <f t="shared" si="2"/>
        <v>1.3723654650000001</v>
      </c>
      <c r="H21" s="6">
        <f t="shared" si="1"/>
        <v>1.2172908650000003</v>
      </c>
      <c r="J21" s="6">
        <f>+'by technology type'!E22</f>
        <v>0.99393919999999991</v>
      </c>
      <c r="K21" s="6">
        <f>+'by technology type'!E22*0.65+'by technology type'!C22*0.35</f>
        <v>2.2058267300000001</v>
      </c>
      <c r="L21" s="6">
        <f>+'by technology type'!I22</f>
        <v>1.2118875300000003</v>
      </c>
      <c r="M21" s="23">
        <f t="shared" si="3"/>
        <v>0</v>
      </c>
    </row>
    <row r="22" spans="1:13" x14ac:dyDescent="0.35">
      <c r="A22" s="1">
        <v>16</v>
      </c>
      <c r="B22" s="24" t="s">
        <v>16</v>
      </c>
      <c r="C22" s="12">
        <v>-0.34613769999999999</v>
      </c>
      <c r="D22" s="14">
        <v>2.8216692999999999</v>
      </c>
      <c r="F22" s="6">
        <f t="shared" si="0"/>
        <v>-0.34613769999999999</v>
      </c>
      <c r="G22" s="6">
        <f t="shared" si="2"/>
        <v>0.76259474999999988</v>
      </c>
      <c r="H22" s="6">
        <f t="shared" si="1"/>
        <v>1.1087324499999998</v>
      </c>
      <c r="J22" s="6">
        <f>+'by technology type'!E23</f>
        <v>-4.3519649999999965E-2</v>
      </c>
      <c r="K22" s="6">
        <f>+'by technology type'!E23*0.65+'by technology type'!C23*0.35</f>
        <v>1.0500818974999999</v>
      </c>
      <c r="L22" s="6">
        <f>+'by technology type'!I23</f>
        <v>1.0936015474999998</v>
      </c>
      <c r="M22" s="23">
        <f t="shared" si="3"/>
        <v>0</v>
      </c>
    </row>
    <row r="23" spans="1:13" x14ac:dyDescent="0.35">
      <c r="A23" s="1">
        <v>17</v>
      </c>
      <c r="B23" s="24" t="s">
        <v>17</v>
      </c>
      <c r="C23" s="12">
        <v>-0.27753299999999997</v>
      </c>
      <c r="D23" s="14">
        <v>1.033728</v>
      </c>
      <c r="F23" s="6">
        <f t="shared" si="0"/>
        <v>-0.27753299999999997</v>
      </c>
      <c r="G23" s="6">
        <f t="shared" si="2"/>
        <v>0.18140835</v>
      </c>
      <c r="H23" s="6">
        <f t="shared" si="1"/>
        <v>0.45894134999999997</v>
      </c>
      <c r="J23" s="6">
        <f>+'by technology type'!E24</f>
        <v>0.26520149999999998</v>
      </c>
      <c r="K23" s="6">
        <f>+'by technology type'!E24*0.65+'by technology type'!C24*0.35</f>
        <v>0.69700612499999992</v>
      </c>
      <c r="L23" s="6">
        <f>+'by technology type'!I24</f>
        <v>0.43180462499999994</v>
      </c>
      <c r="M23" s="23">
        <f t="shared" si="3"/>
        <v>0</v>
      </c>
    </row>
    <row r="24" spans="1:13" x14ac:dyDescent="0.35">
      <c r="A24" s="1">
        <v>18</v>
      </c>
      <c r="B24" s="24" t="s">
        <v>18</v>
      </c>
      <c r="C24" s="12">
        <v>-0.25375419999999993</v>
      </c>
      <c r="D24" s="14">
        <v>1.3712127999999999</v>
      </c>
      <c r="F24" s="6">
        <f t="shared" si="0"/>
        <v>-0.25375419999999993</v>
      </c>
      <c r="G24" s="6">
        <f t="shared" si="2"/>
        <v>0.31498424999999997</v>
      </c>
      <c r="H24" s="6">
        <f t="shared" si="1"/>
        <v>0.5687384499999999</v>
      </c>
      <c r="J24" s="6">
        <f>+'by technology type'!E25</f>
        <v>0.3722061000000001</v>
      </c>
      <c r="K24" s="6">
        <f>+'by technology type'!E25*0.65+'by technology type'!C25*0.35</f>
        <v>0.90964653500000014</v>
      </c>
      <c r="L24" s="6">
        <f>+'by technology type'!I25</f>
        <v>0.53744043500000005</v>
      </c>
      <c r="M24" s="23">
        <f t="shared" si="3"/>
        <v>0</v>
      </c>
    </row>
    <row r="25" spans="1:13" x14ac:dyDescent="0.35">
      <c r="A25" s="1">
        <v>19</v>
      </c>
      <c r="B25" s="24" t="s">
        <v>19</v>
      </c>
      <c r="C25" s="12">
        <v>-0.3318585</v>
      </c>
      <c r="D25" s="14">
        <v>4.4581615000000001</v>
      </c>
      <c r="F25" s="6">
        <f t="shared" si="0"/>
        <v>-0.3318585</v>
      </c>
      <c r="G25" s="6">
        <f t="shared" si="2"/>
        <v>1.3446484999999999</v>
      </c>
      <c r="H25" s="6">
        <f t="shared" si="1"/>
        <v>1.676507</v>
      </c>
      <c r="J25" s="6">
        <f>+'by technology type'!E26</f>
        <v>2.0736750000000026E-2</v>
      </c>
      <c r="K25" s="6">
        <f>+'by technology type'!E26*0.65+'by technology type'!C26*0.35</f>
        <v>1.6796139875</v>
      </c>
      <c r="L25" s="6">
        <f>+'by technology type'!I26</f>
        <v>1.6588772375</v>
      </c>
      <c r="M25" s="23">
        <f t="shared" si="3"/>
        <v>0</v>
      </c>
    </row>
    <row r="26" spans="1:13" x14ac:dyDescent="0.35">
      <c r="A26" s="1">
        <v>20</v>
      </c>
      <c r="B26" s="24" t="s">
        <v>20</v>
      </c>
      <c r="C26" s="12">
        <v>-1.0627681</v>
      </c>
      <c r="D26" s="14">
        <v>6.3748959000000003</v>
      </c>
      <c r="F26" s="6">
        <f t="shared" si="0"/>
        <v>-1.0627681</v>
      </c>
      <c r="G26" s="6">
        <f t="shared" si="2"/>
        <v>1.5404143000000001</v>
      </c>
      <c r="H26" s="6">
        <f t="shared" si="1"/>
        <v>2.6031824000000001</v>
      </c>
      <c r="J26" s="6">
        <f>+'by technology type'!E27</f>
        <v>-3.2683564500000002</v>
      </c>
      <c r="K26" s="6">
        <f>+'by technology type'!E27*0.65+'by technology type'!C27*0.35</f>
        <v>-0.5548946325000006</v>
      </c>
      <c r="L26" s="6">
        <f>+'by technology type'!I27</f>
        <v>2.7134618174999998</v>
      </c>
      <c r="M26" s="23">
        <f t="shared" si="3"/>
        <v>0</v>
      </c>
    </row>
    <row r="27" spans="1:13" x14ac:dyDescent="0.35">
      <c r="A27" s="1">
        <v>21</v>
      </c>
      <c r="B27" s="24" t="s">
        <v>21</v>
      </c>
      <c r="C27" s="12">
        <v>-1.0962984</v>
      </c>
      <c r="D27" s="14">
        <v>2.3148896000000003</v>
      </c>
      <c r="F27" s="6">
        <f t="shared" si="0"/>
        <v>-1.0962984</v>
      </c>
      <c r="G27" s="6">
        <f t="shared" si="2"/>
        <v>9.7617399999999965E-2</v>
      </c>
      <c r="H27" s="6">
        <f t="shared" si="1"/>
        <v>1.1939158000000001</v>
      </c>
      <c r="J27" s="6">
        <f>+'by technology type'!E28</f>
        <v>-3.4192428000000001</v>
      </c>
      <c r="K27" s="6">
        <f>+'by technology type'!E28*0.65+'by technology type'!C28*0.35</f>
        <v>-2.1091797800000003</v>
      </c>
      <c r="L27" s="6">
        <f>+'by technology type'!I28</f>
        <v>1.3100630199999999</v>
      </c>
      <c r="M27" s="23">
        <f t="shared" si="3"/>
        <v>0</v>
      </c>
    </row>
    <row r="28" spans="1:13" x14ac:dyDescent="0.35">
      <c r="A28" s="1">
        <v>22</v>
      </c>
      <c r="B28" s="24" t="s">
        <v>22</v>
      </c>
      <c r="C28" s="12">
        <v>-8.5365888999999999</v>
      </c>
      <c r="D28" s="14">
        <v>1.3482199000000001</v>
      </c>
      <c r="F28" s="6">
        <f t="shared" si="0"/>
        <v>-8.5365888999999999</v>
      </c>
      <c r="G28" s="6">
        <f t="shared" si="2"/>
        <v>-5.0769058200000003</v>
      </c>
      <c r="H28" s="6">
        <f t="shared" si="1"/>
        <v>3.4596830799999996</v>
      </c>
      <c r="J28" s="6">
        <f>+'by technology type'!E29</f>
        <v>-7.3060130499999998</v>
      </c>
      <c r="K28" s="6">
        <f>+'by technology type'!E29*0.65+'by technology type'!C29*0.35</f>
        <v>-4.7956948725000004</v>
      </c>
      <c r="L28" s="6">
        <f>+'by technology type'!I29</f>
        <v>2.5103181774999994</v>
      </c>
      <c r="M28" s="23">
        <f t="shared" si="3"/>
        <v>0</v>
      </c>
    </row>
    <row r="29" spans="1:13" x14ac:dyDescent="0.35">
      <c r="A29" s="1">
        <v>23</v>
      </c>
      <c r="B29" s="24" t="s">
        <v>23</v>
      </c>
      <c r="C29" s="12">
        <v>-5.5928329000000003</v>
      </c>
      <c r="D29" s="14">
        <v>-4.3132605000000002</v>
      </c>
      <c r="F29" s="6">
        <f t="shared" si="0"/>
        <v>-5.5928329000000003</v>
      </c>
      <c r="G29" s="6">
        <f t="shared" si="2"/>
        <v>-5.1449825600000008</v>
      </c>
      <c r="H29" s="6">
        <f t="shared" si="1"/>
        <v>0.44785033999999957</v>
      </c>
      <c r="J29" s="6">
        <f>+'by technology type'!E30</f>
        <v>-4.3622570500000002</v>
      </c>
      <c r="K29" s="6">
        <f>+'by technology type'!E30*0.65+'by technology type'!C30*0.35</f>
        <v>-4.5546772325000004</v>
      </c>
      <c r="L29" s="6">
        <f>+'by technology type'!I30</f>
        <v>-0.19242018250000026</v>
      </c>
      <c r="M29" s="23">
        <f t="shared" si="3"/>
        <v>0</v>
      </c>
    </row>
    <row r="30" spans="1:13" x14ac:dyDescent="0.35">
      <c r="A30" s="1">
        <v>24</v>
      </c>
      <c r="B30" s="24" t="s">
        <v>24</v>
      </c>
      <c r="C30" s="12">
        <v>-8.1006899999999937E-2</v>
      </c>
      <c r="D30" s="14">
        <v>-3.4132638999999996</v>
      </c>
      <c r="F30" s="6">
        <f t="shared" si="0"/>
        <v>-8.1006899999999937E-2</v>
      </c>
      <c r="G30" s="6">
        <f t="shared" si="2"/>
        <v>-1.2472968499999997</v>
      </c>
      <c r="H30" s="6">
        <f t="shared" si="1"/>
        <v>-1.1662899499999997</v>
      </c>
      <c r="J30" s="6">
        <f>+'by technology type'!E31</f>
        <v>1.1495689499999999</v>
      </c>
      <c r="K30" s="6">
        <f>+'by technology type'!E31*0.65+'by technology type'!C31*0.35</f>
        <v>-7.824979249999986E-2</v>
      </c>
      <c r="L30" s="6">
        <f>+'by technology type'!I31</f>
        <v>-1.2278187424999998</v>
      </c>
      <c r="M30" s="23">
        <f t="shared" si="3"/>
        <v>0</v>
      </c>
    </row>
    <row r="31" spans="1:13" x14ac:dyDescent="0.35">
      <c r="A31" s="1">
        <v>25</v>
      </c>
      <c r="B31" s="24" t="s">
        <v>25</v>
      </c>
      <c r="C31" s="12">
        <v>-0.62018189999999995</v>
      </c>
      <c r="D31" s="14">
        <v>-1.6056119</v>
      </c>
      <c r="F31" s="6">
        <f t="shared" si="0"/>
        <v>-0.62018189999999995</v>
      </c>
      <c r="G31" s="6">
        <f t="shared" si="2"/>
        <v>-0.9650823999999999</v>
      </c>
      <c r="H31" s="6">
        <f t="shared" si="1"/>
        <v>-0.34490049999999994</v>
      </c>
      <c r="J31" s="6">
        <f>+'by technology type'!E32</f>
        <v>-1.27671855</v>
      </c>
      <c r="K31" s="6">
        <f>+'by technology type'!E32*0.65+'by technology type'!C32*0.35</f>
        <v>-1.5887922175</v>
      </c>
      <c r="L31" s="6">
        <f>+'by technology type'!I32</f>
        <v>-0.31207366749999998</v>
      </c>
      <c r="M31" s="23">
        <f t="shared" si="3"/>
        <v>0</v>
      </c>
    </row>
    <row r="32" spans="1:13" x14ac:dyDescent="0.35">
      <c r="A32" s="1">
        <v>26</v>
      </c>
      <c r="B32" s="24" t="s">
        <v>26</v>
      </c>
      <c r="C32" s="12">
        <v>-0.76359219999999994</v>
      </c>
      <c r="D32" s="14">
        <v>-3.0103541999999996</v>
      </c>
      <c r="F32" s="6">
        <f t="shared" si="0"/>
        <v>-0.76359219999999994</v>
      </c>
      <c r="G32" s="6">
        <f t="shared" si="2"/>
        <v>-1.5499588999999998</v>
      </c>
      <c r="H32" s="6">
        <f t="shared" si="1"/>
        <v>-0.78636669999999986</v>
      </c>
      <c r="J32" s="6">
        <f>+'by technology type'!E33</f>
        <v>-1.9220649000000001</v>
      </c>
      <c r="K32" s="6">
        <f>+'by technology type'!E33*0.65+'by technology type'!C33*0.35</f>
        <v>-2.6505079650000001</v>
      </c>
      <c r="L32" s="6">
        <f>+'by technology type'!I33</f>
        <v>-0.728443065</v>
      </c>
      <c r="M32" s="23">
        <f t="shared" si="3"/>
        <v>0</v>
      </c>
    </row>
    <row r="33" spans="1:13" ht="15" thickBot="1" x14ac:dyDescent="0.4">
      <c r="A33" s="1">
        <v>27</v>
      </c>
      <c r="B33" s="24" t="s">
        <v>27</v>
      </c>
      <c r="C33" s="15">
        <v>-1.2637269</v>
      </c>
      <c r="D33" s="16">
        <v>-3.7886269000000001</v>
      </c>
      <c r="F33" s="6">
        <f t="shared" si="0"/>
        <v>-1.2637269</v>
      </c>
      <c r="G33" s="6">
        <f t="shared" si="2"/>
        <v>-2.1474419</v>
      </c>
      <c r="H33" s="6">
        <f t="shared" si="1"/>
        <v>-0.88371500000000003</v>
      </c>
      <c r="J33" s="6">
        <f>+'by technology type'!E34</f>
        <v>-4.1726710499999999</v>
      </c>
      <c r="K33" s="6">
        <f>+'by technology type'!E34*0.65+'by technology type'!C34*0.35</f>
        <v>-4.9109388425000002</v>
      </c>
      <c r="L33" s="6">
        <f>+'by technology type'!I34</f>
        <v>-0.7382677925000003</v>
      </c>
      <c r="M33" s="23">
        <f t="shared" si="3"/>
        <v>0</v>
      </c>
    </row>
  </sheetData>
  <mergeCells count="1">
    <mergeCell ref="A6:B6"/>
  </mergeCells>
  <conditionalFormatting sqref="H7:H33">
    <cfRule type="cellIs" dxfId="171" priority="21" operator="lessThan">
      <formula>0</formula>
    </cfRule>
    <cfRule type="cellIs" dxfId="170" priority="22" operator="greaterThan">
      <formula>0</formula>
    </cfRule>
  </conditionalFormatting>
  <conditionalFormatting sqref="C7">
    <cfRule type="aboveAverage" dxfId="169" priority="18" aboveAverage="0"/>
    <cfRule type="aboveAverage" dxfId="168" priority="19"/>
    <cfRule type="expression" priority="20">
      <formula>"max"</formula>
    </cfRule>
  </conditionalFormatting>
  <conditionalFormatting sqref="C8:C33">
    <cfRule type="aboveAverage" dxfId="167" priority="15" aboveAverage="0"/>
    <cfRule type="aboveAverage" dxfId="166" priority="16"/>
    <cfRule type="expression" priority="17">
      <formula>"max"</formula>
    </cfRule>
  </conditionalFormatting>
  <conditionalFormatting sqref="D7">
    <cfRule type="aboveAverage" dxfId="165" priority="12" aboveAverage="0"/>
    <cfRule type="aboveAverage" dxfId="164" priority="13"/>
    <cfRule type="expression" priority="14">
      <formula>"max"</formula>
    </cfRule>
  </conditionalFormatting>
  <conditionalFormatting sqref="D8:D33">
    <cfRule type="aboveAverage" dxfId="163" priority="9" aboveAverage="0"/>
    <cfRule type="aboveAverage" dxfId="162" priority="10"/>
    <cfRule type="expression" priority="11">
      <formula>"max"</formula>
    </cfRule>
  </conditionalFormatting>
  <conditionalFormatting sqref="D7:D33">
    <cfRule type="cellIs" dxfId="161" priority="5" operator="lessThan">
      <formula>11</formula>
    </cfRule>
    <cfRule type="cellIs" dxfId="160" priority="6" operator="greaterThan">
      <formula>11</formula>
    </cfRule>
    <cfRule type="cellIs" dxfId="159" priority="7" operator="lessThan">
      <formula>10</formula>
    </cfRule>
    <cfRule type="cellIs" dxfId="158" priority="8" operator="greaterThan">
      <formula>10</formula>
    </cfRule>
  </conditionalFormatting>
  <conditionalFormatting sqref="C7:D33">
    <cfRule type="cellIs" dxfId="157" priority="3" operator="lessThan">
      <formula>5</formula>
    </cfRule>
    <cfRule type="cellIs" dxfId="156" priority="4" operator="greaterThan">
      <formula>5</formula>
    </cfRule>
  </conditionalFormatting>
  <conditionalFormatting sqref="L7:L33">
    <cfRule type="cellIs" dxfId="155" priority="1" operator="lessThan">
      <formula>0</formula>
    </cfRule>
    <cfRule type="cellIs" dxfId="154" priority="2" operator="greaterThan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8DC39-218E-4188-8341-00F88FDF0E1C}">
  <dimension ref="A1:I32"/>
  <sheetViews>
    <sheetView workbookViewId="0">
      <selection activeCell="D16" sqref="D16"/>
    </sheetView>
  </sheetViews>
  <sheetFormatPr defaultRowHeight="14.5" x14ac:dyDescent="0.35"/>
  <cols>
    <col min="2" max="2" width="34.6328125" bestFit="1" customWidth="1"/>
    <col min="3" max="3" width="11.7265625" customWidth="1"/>
    <col min="4" max="4" width="12.26953125" customWidth="1"/>
    <col min="6" max="6" width="12.08984375" customWidth="1"/>
    <col min="7" max="7" width="11.90625" customWidth="1"/>
  </cols>
  <sheetData>
    <row r="1" spans="1:9" x14ac:dyDescent="0.35">
      <c r="A1" t="s">
        <v>58</v>
      </c>
    </row>
    <row r="2" spans="1:9" x14ac:dyDescent="0.35">
      <c r="A2" t="s">
        <v>41</v>
      </c>
    </row>
    <row r="3" spans="1:9" ht="29" x14ac:dyDescent="0.35">
      <c r="A3" t="s">
        <v>76</v>
      </c>
      <c r="F3" s="26" t="s">
        <v>33</v>
      </c>
      <c r="G3" s="26" t="s">
        <v>32</v>
      </c>
    </row>
    <row r="4" spans="1:9" ht="15" thickBot="1" x14ac:dyDescent="0.4">
      <c r="F4" s="39">
        <v>0.65</v>
      </c>
      <c r="G4" s="39">
        <v>0.35</v>
      </c>
      <c r="H4" s="23">
        <f>+G4+F4-100%</f>
        <v>0</v>
      </c>
      <c r="I4" s="39" t="s">
        <v>70</v>
      </c>
    </row>
    <row r="5" spans="1:9" ht="43.5" x14ac:dyDescent="0.35">
      <c r="A5" s="50" t="s">
        <v>0</v>
      </c>
      <c r="B5" s="52"/>
      <c r="C5" s="44" t="s">
        <v>87</v>
      </c>
      <c r="D5" s="45" t="s">
        <v>88</v>
      </c>
      <c r="F5" s="7" t="s">
        <v>37</v>
      </c>
      <c r="G5" s="7" t="s">
        <v>62</v>
      </c>
    </row>
    <row r="6" spans="1:9" x14ac:dyDescent="0.35">
      <c r="A6" s="1">
        <v>1</v>
      </c>
      <c r="B6" s="24" t="s">
        <v>1</v>
      </c>
      <c r="C6" s="12">
        <f>+'by technology type'!C8</f>
        <v>19.171321200000001</v>
      </c>
      <c r="D6" s="14">
        <f>+'by technology type'!D8</f>
        <v>37.425797499999994</v>
      </c>
      <c r="F6" s="6">
        <f t="shared" ref="F6:F32" si="0">+C6</f>
        <v>19.171321200000001</v>
      </c>
      <c r="G6" s="6">
        <f>+C6*F$4+D6*G$4</f>
        <v>25.560387904999999</v>
      </c>
      <c r="H6" s="6">
        <f t="shared" ref="H6:H32" si="1">+G6-F6</f>
        <v>6.3890667049999976</v>
      </c>
    </row>
    <row r="7" spans="1:9" x14ac:dyDescent="0.35">
      <c r="A7" s="1">
        <v>2</v>
      </c>
      <c r="B7" s="2" t="s">
        <v>2</v>
      </c>
      <c r="C7" s="12">
        <f>+'by technology type'!C9</f>
        <v>14.448060999999999</v>
      </c>
      <c r="D7" s="14">
        <f>+'by technology type'!D9</f>
        <v>29.422138499999999</v>
      </c>
      <c r="F7" s="6">
        <f t="shared" si="0"/>
        <v>14.448060999999999</v>
      </c>
      <c r="G7" s="6">
        <f t="shared" ref="G7:G32" si="2">+C7*F$4+D7*G$4</f>
        <v>19.688988124999998</v>
      </c>
      <c r="H7" s="6">
        <f t="shared" si="1"/>
        <v>5.2409271249999989</v>
      </c>
    </row>
    <row r="8" spans="1:9" x14ac:dyDescent="0.35">
      <c r="A8" s="1">
        <v>3</v>
      </c>
      <c r="B8" s="25" t="s">
        <v>3</v>
      </c>
      <c r="C8" s="12">
        <f>+'by technology type'!C10</f>
        <v>17.913943400000001</v>
      </c>
      <c r="D8" s="14">
        <f>+'by technology type'!D10</f>
        <v>35.139882</v>
      </c>
      <c r="F8" s="6">
        <f t="shared" si="0"/>
        <v>17.913943400000001</v>
      </c>
      <c r="G8" s="6">
        <f t="shared" si="2"/>
        <v>23.943021909999999</v>
      </c>
      <c r="H8" s="6">
        <f t="shared" si="1"/>
        <v>6.0290785099999979</v>
      </c>
    </row>
    <row r="9" spans="1:9" x14ac:dyDescent="0.35">
      <c r="A9" s="1">
        <v>4</v>
      </c>
      <c r="B9" s="24" t="s">
        <v>4</v>
      </c>
      <c r="C9" s="12">
        <f>+'by technology type'!C11</f>
        <v>14.181822199999999</v>
      </c>
      <c r="D9" s="14">
        <f>+'by technology type'!D11</f>
        <v>32.472671999999996</v>
      </c>
      <c r="F9" s="6">
        <f t="shared" si="0"/>
        <v>14.181822199999999</v>
      </c>
      <c r="G9" s="6">
        <f t="shared" si="2"/>
        <v>20.583619629999998</v>
      </c>
      <c r="H9" s="6">
        <f t="shared" si="1"/>
        <v>6.4017974299999985</v>
      </c>
    </row>
    <row r="10" spans="1:9" x14ac:dyDescent="0.35">
      <c r="A10" s="1">
        <v>5</v>
      </c>
      <c r="B10" s="25" t="s">
        <v>5</v>
      </c>
      <c r="C10" s="12">
        <f>+'by technology type'!C12</f>
        <v>15.6622044</v>
      </c>
      <c r="D10" s="14">
        <f>+'by technology type'!D12</f>
        <v>29.519388999999997</v>
      </c>
      <c r="F10" s="6">
        <f t="shared" si="0"/>
        <v>15.6622044</v>
      </c>
      <c r="G10" s="6">
        <f t="shared" si="2"/>
        <v>20.512219009999995</v>
      </c>
      <c r="H10" s="6">
        <f t="shared" si="1"/>
        <v>4.8500146099999952</v>
      </c>
    </row>
    <row r="11" spans="1:9" x14ac:dyDescent="0.35">
      <c r="A11" s="1">
        <v>6</v>
      </c>
      <c r="B11" s="24" t="s">
        <v>6</v>
      </c>
      <c r="C11" s="12">
        <f>+'by technology type'!C13</f>
        <v>16.1045452</v>
      </c>
      <c r="D11" s="14">
        <f>+'by technology type'!D13</f>
        <v>30.9273375</v>
      </c>
      <c r="F11" s="6">
        <f t="shared" si="0"/>
        <v>16.1045452</v>
      </c>
      <c r="G11" s="6">
        <f t="shared" si="2"/>
        <v>21.292522505000001</v>
      </c>
      <c r="H11" s="6">
        <f t="shared" si="1"/>
        <v>5.1879773050000004</v>
      </c>
    </row>
    <row r="12" spans="1:9" x14ac:dyDescent="0.35">
      <c r="A12" s="1">
        <v>7</v>
      </c>
      <c r="B12" s="24" t="s">
        <v>7</v>
      </c>
      <c r="C12" s="12">
        <f>+'by technology type'!C14</f>
        <v>17.158571200000001</v>
      </c>
      <c r="D12" s="14">
        <f>+'by technology type'!D14</f>
        <v>36.48559375</v>
      </c>
      <c r="F12" s="6">
        <f t="shared" si="0"/>
        <v>17.158571200000001</v>
      </c>
      <c r="G12" s="6">
        <f t="shared" si="2"/>
        <v>23.923029092500002</v>
      </c>
      <c r="H12" s="6">
        <f t="shared" si="1"/>
        <v>6.7644578925000012</v>
      </c>
    </row>
    <row r="13" spans="1:9" x14ac:dyDescent="0.35">
      <c r="A13" s="1">
        <v>8</v>
      </c>
      <c r="B13" s="24" t="s">
        <v>8</v>
      </c>
      <c r="C13" s="12">
        <f>+'by technology type'!C15</f>
        <v>13.916118200000001</v>
      </c>
      <c r="D13" s="14">
        <f>+'by technology type'!D15</f>
        <v>26.708894749999999</v>
      </c>
      <c r="F13" s="6">
        <f t="shared" si="0"/>
        <v>13.916118200000001</v>
      </c>
      <c r="G13" s="6">
        <f t="shared" si="2"/>
        <v>18.393589992500001</v>
      </c>
      <c r="H13" s="6">
        <f t="shared" si="1"/>
        <v>4.4774717924999994</v>
      </c>
    </row>
    <row r="14" spans="1:9" x14ac:dyDescent="0.35">
      <c r="A14" s="1">
        <v>9</v>
      </c>
      <c r="B14" s="24" t="s">
        <v>9</v>
      </c>
      <c r="C14" s="12">
        <f>+'by technology type'!C16</f>
        <v>11.758399199999999</v>
      </c>
      <c r="D14" s="14">
        <f>+'by technology type'!D16</f>
        <v>23.312296749999998</v>
      </c>
      <c r="F14" s="6">
        <f t="shared" si="0"/>
        <v>11.758399199999999</v>
      </c>
      <c r="G14" s="6">
        <f t="shared" si="2"/>
        <v>15.802263342499998</v>
      </c>
      <c r="H14" s="6">
        <f t="shared" si="1"/>
        <v>4.0438641424999986</v>
      </c>
    </row>
    <row r="15" spans="1:9" x14ac:dyDescent="0.35">
      <c r="A15" s="1">
        <v>10</v>
      </c>
      <c r="B15" s="24" t="s">
        <v>10</v>
      </c>
      <c r="C15" s="12">
        <f>+'by technology type'!C17</f>
        <v>12.2934416</v>
      </c>
      <c r="D15" s="14">
        <f>+'by technology type'!D17</f>
        <v>24.132622749999999</v>
      </c>
      <c r="F15" s="6">
        <f t="shared" si="0"/>
        <v>12.2934416</v>
      </c>
      <c r="G15" s="6">
        <f t="shared" si="2"/>
        <v>16.437155002499999</v>
      </c>
      <c r="H15" s="6">
        <f t="shared" si="1"/>
        <v>4.1437134024999995</v>
      </c>
    </row>
    <row r="16" spans="1:9" x14ac:dyDescent="0.35">
      <c r="A16" s="1">
        <v>11</v>
      </c>
      <c r="B16" s="24" t="s">
        <v>11</v>
      </c>
      <c r="C16" s="12">
        <f>+'by technology type'!C18</f>
        <v>9.6051801999999995</v>
      </c>
      <c r="D16" s="14">
        <f>+'by technology type'!D18</f>
        <v>17.460693749999997</v>
      </c>
      <c r="F16" s="6">
        <f t="shared" si="0"/>
        <v>9.6051801999999995</v>
      </c>
      <c r="G16" s="6">
        <f t="shared" si="2"/>
        <v>12.354609942499998</v>
      </c>
      <c r="H16" s="6">
        <f t="shared" si="1"/>
        <v>2.7494297424999985</v>
      </c>
    </row>
    <row r="17" spans="1:8" x14ac:dyDescent="0.35">
      <c r="A17" s="1">
        <v>12</v>
      </c>
      <c r="B17" s="24" t="s">
        <v>12</v>
      </c>
      <c r="C17" s="12">
        <f>+'by technology type'!C19</f>
        <v>8.0515560000000015</v>
      </c>
      <c r="D17" s="14">
        <f>+'by technology type'!D19</f>
        <v>15.090222000000001</v>
      </c>
      <c r="F17" s="6">
        <f t="shared" si="0"/>
        <v>8.0515560000000015</v>
      </c>
      <c r="G17" s="6">
        <f t="shared" si="2"/>
        <v>10.515089100000001</v>
      </c>
      <c r="H17" s="6">
        <f t="shared" si="1"/>
        <v>2.4635330999999994</v>
      </c>
    </row>
    <row r="18" spans="1:8" x14ac:dyDescent="0.35">
      <c r="A18" s="1">
        <v>13</v>
      </c>
      <c r="B18" s="24" t="s">
        <v>13</v>
      </c>
      <c r="C18" s="12">
        <f>+'by technology type'!C20</f>
        <v>7.0295683999999996</v>
      </c>
      <c r="D18" s="14">
        <f>+'by technology type'!D20</f>
        <v>11.733321</v>
      </c>
      <c r="F18" s="6">
        <f t="shared" si="0"/>
        <v>7.0295683999999996</v>
      </c>
      <c r="G18" s="6">
        <f t="shared" si="2"/>
        <v>8.6758818099999999</v>
      </c>
      <c r="H18" s="6">
        <f t="shared" si="1"/>
        <v>1.6463134100000003</v>
      </c>
    </row>
    <row r="19" spans="1:8" x14ac:dyDescent="0.35">
      <c r="A19" s="1">
        <v>14</v>
      </c>
      <c r="B19" s="24" t="s">
        <v>14</v>
      </c>
      <c r="C19" s="12">
        <f>+'by technology type'!C21</f>
        <v>4.9070326000000009</v>
      </c>
      <c r="D19" s="14">
        <f>+'by technology type'!D21</f>
        <v>7.7175529999999997</v>
      </c>
      <c r="F19" s="6">
        <f t="shared" si="0"/>
        <v>4.9070326000000009</v>
      </c>
      <c r="G19" s="6">
        <f t="shared" si="2"/>
        <v>5.8907147399999999</v>
      </c>
      <c r="H19" s="6">
        <f t="shared" si="1"/>
        <v>0.98368213999999909</v>
      </c>
    </row>
    <row r="20" spans="1:8" x14ac:dyDescent="0.35">
      <c r="A20" s="1">
        <v>15</v>
      </c>
      <c r="B20" s="24" t="s">
        <v>15</v>
      </c>
      <c r="C20" s="12">
        <f>+'by technology type'!C22</f>
        <v>4.4564750000000002</v>
      </c>
      <c r="D20" s="14">
        <f>+'by technology type'!D22</f>
        <v>5.5041389999999994</v>
      </c>
      <c r="F20" s="6">
        <f t="shared" si="0"/>
        <v>4.4564750000000002</v>
      </c>
      <c r="G20" s="6">
        <f t="shared" si="2"/>
        <v>4.8231573999999995</v>
      </c>
      <c r="H20" s="6">
        <f t="shared" si="1"/>
        <v>0.3666823999999993</v>
      </c>
    </row>
    <row r="21" spans="1:8" x14ac:dyDescent="0.35">
      <c r="A21" s="1">
        <v>16</v>
      </c>
      <c r="B21" s="24" t="s">
        <v>16</v>
      </c>
      <c r="C21" s="12">
        <f>+'by technology type'!C23</f>
        <v>3.0810561999999999</v>
      </c>
      <c r="D21" s="14">
        <f>+'by technology type'!D23</f>
        <v>3.3836742499999999</v>
      </c>
      <c r="F21" s="6">
        <f t="shared" si="0"/>
        <v>3.0810561999999999</v>
      </c>
      <c r="G21" s="6">
        <f t="shared" si="2"/>
        <v>3.1869725175000001</v>
      </c>
      <c r="H21" s="6">
        <f t="shared" si="1"/>
        <v>0.10591631750000019</v>
      </c>
    </row>
    <row r="22" spans="1:8" x14ac:dyDescent="0.35">
      <c r="A22" s="1">
        <v>17</v>
      </c>
      <c r="B22" s="24" t="s">
        <v>17</v>
      </c>
      <c r="C22" s="12">
        <f>+'by technology type'!C24</f>
        <v>1.498929</v>
      </c>
      <c r="D22" s="14">
        <f>+'by technology type'!D24</f>
        <v>2.0416635000000003</v>
      </c>
      <c r="F22" s="6">
        <f t="shared" si="0"/>
        <v>1.498929</v>
      </c>
      <c r="G22" s="6">
        <f t="shared" si="2"/>
        <v>1.6888860750000001</v>
      </c>
      <c r="H22" s="6">
        <f t="shared" si="1"/>
        <v>0.18995707500000014</v>
      </c>
    </row>
    <row r="23" spans="1:8" x14ac:dyDescent="0.35">
      <c r="A23" s="1">
        <v>18</v>
      </c>
      <c r="B23" s="24" t="s">
        <v>18</v>
      </c>
      <c r="C23" s="12">
        <f>+'by technology type'!C25</f>
        <v>1.9077502000000002</v>
      </c>
      <c r="D23" s="14">
        <f>+'by technology type'!D25</f>
        <v>2.5337105000000002</v>
      </c>
      <c r="F23" s="6">
        <f t="shared" si="0"/>
        <v>1.9077502000000002</v>
      </c>
      <c r="G23" s="6">
        <f t="shared" si="2"/>
        <v>2.1268363050000003</v>
      </c>
      <c r="H23" s="6">
        <f t="shared" si="1"/>
        <v>0.21908610500000014</v>
      </c>
    </row>
    <row r="24" spans="1:8" x14ac:dyDescent="0.35">
      <c r="A24" s="1">
        <v>19</v>
      </c>
      <c r="B24" s="24" t="s">
        <v>19</v>
      </c>
      <c r="C24" s="12">
        <f>+'by technology type'!C26</f>
        <v>4.7603860000000005</v>
      </c>
      <c r="D24" s="14">
        <f>+'by technology type'!D26</f>
        <v>5.1129812499999998</v>
      </c>
      <c r="F24" s="6">
        <f t="shared" si="0"/>
        <v>4.7603860000000005</v>
      </c>
      <c r="G24" s="6">
        <f t="shared" si="2"/>
        <v>4.8837943375000004</v>
      </c>
      <c r="H24" s="6">
        <f t="shared" si="1"/>
        <v>0.12340833749999991</v>
      </c>
    </row>
    <row r="25" spans="1:8" x14ac:dyDescent="0.35">
      <c r="A25" s="1">
        <v>20</v>
      </c>
      <c r="B25" s="24" t="s">
        <v>20</v>
      </c>
      <c r="C25" s="12">
        <f>+'by technology type'!C27</f>
        <v>4.4843915999999995</v>
      </c>
      <c r="D25" s="14">
        <f>+'by technology type'!D27</f>
        <v>2.2788032500000002</v>
      </c>
      <c r="F25" s="6">
        <f t="shared" si="0"/>
        <v>4.4843915999999995</v>
      </c>
      <c r="G25" s="6">
        <f t="shared" si="2"/>
        <v>3.7124356774999998</v>
      </c>
      <c r="H25" s="6">
        <f t="shared" si="1"/>
        <v>-0.77195592249999967</v>
      </c>
    </row>
    <row r="26" spans="1:8" x14ac:dyDescent="0.35">
      <c r="A26" s="1">
        <v>21</v>
      </c>
      <c r="B26" s="24" t="s">
        <v>21</v>
      </c>
      <c r="C26" s="12">
        <f>+'by technology type'!C28</f>
        <v>0.32379440000000015</v>
      </c>
      <c r="D26" s="14">
        <f>+'by technology type'!D28</f>
        <v>-1.9991500000000002</v>
      </c>
      <c r="F26" s="6">
        <f t="shared" si="0"/>
        <v>0.32379440000000015</v>
      </c>
      <c r="G26" s="6">
        <f t="shared" si="2"/>
        <v>-0.48923613999999993</v>
      </c>
      <c r="H26" s="6">
        <f t="shared" si="1"/>
        <v>-0.81303054000000008</v>
      </c>
    </row>
    <row r="27" spans="1:8" x14ac:dyDescent="0.35">
      <c r="A27" s="1">
        <v>22</v>
      </c>
      <c r="B27" s="24" t="s">
        <v>22</v>
      </c>
      <c r="C27" s="12">
        <f>+'by technology type'!C29</f>
        <v>-0.13367539999999978</v>
      </c>
      <c r="D27" s="14">
        <f>+'by technology type'!D29</f>
        <v>-3.9764487499999994</v>
      </c>
      <c r="F27" s="6">
        <f t="shared" si="0"/>
        <v>-0.13367539999999978</v>
      </c>
      <c r="G27" s="6">
        <f t="shared" si="2"/>
        <v>-1.4786460724999997</v>
      </c>
      <c r="H27" s="6">
        <f t="shared" si="1"/>
        <v>-1.3449706724999999</v>
      </c>
    </row>
    <row r="28" spans="1:8" x14ac:dyDescent="0.35">
      <c r="A28" s="1">
        <v>23</v>
      </c>
      <c r="B28" s="24" t="s">
        <v>23</v>
      </c>
      <c r="C28" s="12">
        <f>+'by technology type'!C30</f>
        <v>-4.9120290000000004</v>
      </c>
      <c r="D28" s="14">
        <f>+'by technology type'!D30</f>
        <v>-6.9885487500000005</v>
      </c>
      <c r="F28" s="6">
        <f t="shared" si="0"/>
        <v>-4.9120290000000004</v>
      </c>
      <c r="G28" s="6">
        <f t="shared" si="2"/>
        <v>-5.6388109125000003</v>
      </c>
      <c r="H28" s="6">
        <f t="shared" si="1"/>
        <v>-0.7267819124999999</v>
      </c>
    </row>
    <row r="29" spans="1:8" x14ac:dyDescent="0.35">
      <c r="A29" s="1">
        <v>24</v>
      </c>
      <c r="B29" s="24" t="s">
        <v>24</v>
      </c>
      <c r="C29" s="12">
        <f>+'by technology type'!C31</f>
        <v>-2.3584845999999997</v>
      </c>
      <c r="D29" s="14">
        <f>+'by technology type'!D31</f>
        <v>-1.1279087499999996</v>
      </c>
      <c r="F29" s="6">
        <f t="shared" si="0"/>
        <v>-2.3584845999999997</v>
      </c>
      <c r="G29" s="6">
        <f t="shared" si="2"/>
        <v>-1.9277830524999997</v>
      </c>
      <c r="H29" s="6">
        <f t="shared" si="1"/>
        <v>0.4307015475</v>
      </c>
    </row>
    <row r="30" spans="1:8" x14ac:dyDescent="0.35">
      <c r="A30" s="1">
        <v>25</v>
      </c>
      <c r="B30" s="24" t="s">
        <v>25</v>
      </c>
      <c r="C30" s="12">
        <f>+'by technology type'!C32</f>
        <v>-2.1683575999999998</v>
      </c>
      <c r="D30" s="14">
        <f>+'by technology type'!D32</f>
        <v>-2.8248942499999998</v>
      </c>
      <c r="F30" s="6">
        <f t="shared" si="0"/>
        <v>-2.1683575999999998</v>
      </c>
      <c r="G30" s="6">
        <f t="shared" si="2"/>
        <v>-2.3981454274999998</v>
      </c>
      <c r="H30" s="6">
        <f t="shared" si="1"/>
        <v>-0.22978782750000004</v>
      </c>
    </row>
    <row r="31" spans="1:8" x14ac:dyDescent="0.35">
      <c r="A31" s="1">
        <v>26</v>
      </c>
      <c r="B31" s="24" t="s">
        <v>26</v>
      </c>
      <c r="C31" s="12">
        <f>+'by technology type'!C33</f>
        <v>-4.0033307999999996</v>
      </c>
      <c r="D31" s="14">
        <f>+'by technology type'!D33</f>
        <v>-5.1618034999999995</v>
      </c>
      <c r="F31" s="6">
        <f t="shared" si="0"/>
        <v>-4.0033307999999996</v>
      </c>
      <c r="G31" s="6">
        <f t="shared" si="2"/>
        <v>-4.4087962449999996</v>
      </c>
      <c r="H31" s="6">
        <f t="shared" si="1"/>
        <v>-0.40546544499999992</v>
      </c>
    </row>
    <row r="32" spans="1:8" ht="15" thickBot="1" x14ac:dyDescent="0.4">
      <c r="A32" s="1">
        <v>27</v>
      </c>
      <c r="B32" s="24" t="s">
        <v>27</v>
      </c>
      <c r="C32" s="15">
        <f>+'by technology type'!C34</f>
        <v>-6.2820076</v>
      </c>
      <c r="D32" s="16">
        <f>+'by technology type'!D34</f>
        <v>-9.19095175</v>
      </c>
      <c r="F32" s="6">
        <f t="shared" si="0"/>
        <v>-6.2820076</v>
      </c>
      <c r="G32" s="6">
        <f t="shared" si="2"/>
        <v>-7.3001380525000004</v>
      </c>
      <c r="H32" s="6">
        <f t="shared" si="1"/>
        <v>-1.0181304525000003</v>
      </c>
    </row>
  </sheetData>
  <mergeCells count="1">
    <mergeCell ref="A5:B5"/>
  </mergeCells>
  <conditionalFormatting sqref="H6:H32">
    <cfRule type="cellIs" dxfId="153" priority="23" operator="lessThan">
      <formula>0</formula>
    </cfRule>
    <cfRule type="cellIs" dxfId="152" priority="24" operator="greaterThan">
      <formula>0</formula>
    </cfRule>
  </conditionalFormatting>
  <conditionalFormatting sqref="C6">
    <cfRule type="aboveAverage" dxfId="151" priority="20" aboveAverage="0"/>
    <cfRule type="aboveAverage" dxfId="150" priority="21"/>
    <cfRule type="expression" priority="22">
      <formula>"max"</formula>
    </cfRule>
  </conditionalFormatting>
  <conditionalFormatting sqref="C7:C32">
    <cfRule type="aboveAverage" dxfId="149" priority="17" aboveAverage="0"/>
    <cfRule type="aboveAverage" dxfId="148" priority="18"/>
    <cfRule type="expression" priority="19">
      <formula>"max"</formula>
    </cfRule>
  </conditionalFormatting>
  <conditionalFormatting sqref="D6">
    <cfRule type="aboveAverage" dxfId="147" priority="14" aboveAverage="0"/>
    <cfRule type="aboveAverage" dxfId="146" priority="15"/>
    <cfRule type="expression" priority="16">
      <formula>"max"</formula>
    </cfRule>
  </conditionalFormatting>
  <conditionalFormatting sqref="D7:D32">
    <cfRule type="aboveAverage" dxfId="145" priority="11" aboveAverage="0"/>
    <cfRule type="aboveAverage" dxfId="144" priority="12"/>
    <cfRule type="expression" priority="13">
      <formula>"max"</formula>
    </cfRule>
  </conditionalFormatting>
  <conditionalFormatting sqref="D6:D32">
    <cfRule type="cellIs" dxfId="143" priority="7" operator="lessThan">
      <formula>11</formula>
    </cfRule>
    <cfRule type="cellIs" dxfId="142" priority="8" operator="greaterThan">
      <formula>11</formula>
    </cfRule>
    <cfRule type="cellIs" dxfId="141" priority="9" operator="lessThan">
      <formula>10</formula>
    </cfRule>
    <cfRule type="cellIs" dxfId="140" priority="10" operator="greaterThan">
      <formula>10</formula>
    </cfRule>
  </conditionalFormatting>
  <conditionalFormatting sqref="C6:D32">
    <cfRule type="cellIs" dxfId="139" priority="1" operator="lessThan">
      <formula>10</formula>
    </cfRule>
    <cfRule type="cellIs" dxfId="138" priority="2" operator="greaterThan">
      <formula>10</formula>
    </cfRule>
    <cfRule type="cellIs" dxfId="137" priority="3" operator="lessThan">
      <formula>8</formula>
    </cfRule>
    <cfRule type="cellIs" dxfId="136" priority="4" operator="greaterThan">
      <formula>8</formula>
    </cfRule>
    <cfRule type="cellIs" dxfId="135" priority="5" operator="lessThan">
      <formula>5</formula>
    </cfRule>
    <cfRule type="cellIs" dxfId="134" priority="6" operator="greaterThan">
      <formula>5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9B30-AB28-4953-AFC6-082B331675DC}">
  <dimension ref="A1:I32"/>
  <sheetViews>
    <sheetView workbookViewId="0">
      <selection activeCell="D16" sqref="D16"/>
    </sheetView>
  </sheetViews>
  <sheetFormatPr defaultRowHeight="14.5" x14ac:dyDescent="0.35"/>
  <cols>
    <col min="2" max="2" width="34.6328125" bestFit="1" customWidth="1"/>
    <col min="3" max="3" width="11.7265625" customWidth="1"/>
    <col min="4" max="4" width="12.26953125" customWidth="1"/>
    <col min="6" max="6" width="12.08984375" customWidth="1"/>
    <col min="7" max="7" width="11.90625" customWidth="1"/>
  </cols>
  <sheetData>
    <row r="1" spans="1:9" x14ac:dyDescent="0.35">
      <c r="A1" t="s">
        <v>58</v>
      </c>
    </row>
    <row r="2" spans="1:9" x14ac:dyDescent="0.35">
      <c r="A2" t="s">
        <v>41</v>
      </c>
    </row>
    <row r="3" spans="1:9" ht="29" x14ac:dyDescent="0.35">
      <c r="A3" t="s">
        <v>76</v>
      </c>
      <c r="F3" s="26" t="s">
        <v>33</v>
      </c>
      <c r="G3" s="26" t="s">
        <v>34</v>
      </c>
    </row>
    <row r="4" spans="1:9" ht="15" thickBot="1" x14ac:dyDescent="0.4">
      <c r="F4" s="39">
        <v>0.65</v>
      </c>
      <c r="G4" s="39">
        <v>0.35</v>
      </c>
      <c r="H4" s="23">
        <f>+G4+F4-100%</f>
        <v>0</v>
      </c>
      <c r="I4" s="39" t="s">
        <v>70</v>
      </c>
    </row>
    <row r="5" spans="1:9" ht="43.5" x14ac:dyDescent="0.35">
      <c r="A5" s="50" t="s">
        <v>0</v>
      </c>
      <c r="B5" s="52"/>
      <c r="C5" s="46" t="s">
        <v>89</v>
      </c>
      <c r="D5" s="47" t="s">
        <v>90</v>
      </c>
      <c r="F5" s="7" t="s">
        <v>37</v>
      </c>
      <c r="G5" s="7" t="s">
        <v>62</v>
      </c>
    </row>
    <row r="6" spans="1:9" x14ac:dyDescent="0.35">
      <c r="A6" s="1">
        <v>1</v>
      </c>
      <c r="B6" s="24" t="s">
        <v>1</v>
      </c>
      <c r="C6" s="12">
        <f>+'by technology type'!C8</f>
        <v>19.171321200000001</v>
      </c>
      <c r="D6" s="14">
        <f>+'by technology type'!E8</f>
        <v>27.344976500000001</v>
      </c>
      <c r="F6" s="6">
        <f t="shared" ref="F6:F32" si="0">+C6</f>
        <v>19.171321200000001</v>
      </c>
      <c r="G6" s="6">
        <f>+C6*F$4+D6*G$4</f>
        <v>22.032100555</v>
      </c>
      <c r="H6" s="6">
        <f t="shared" ref="H6:H32" si="1">+G6-F6</f>
        <v>2.8607793549999982</v>
      </c>
    </row>
    <row r="7" spans="1:9" x14ac:dyDescent="0.35">
      <c r="A7" s="1">
        <v>2</v>
      </c>
      <c r="B7" s="2" t="s">
        <v>2</v>
      </c>
      <c r="C7" s="12">
        <f>+'by technology type'!C9</f>
        <v>14.448060999999999</v>
      </c>
      <c r="D7" s="14">
        <f>+'by technology type'!E9</f>
        <v>23.127320900000001</v>
      </c>
      <c r="F7" s="6">
        <f t="shared" si="0"/>
        <v>14.448060999999999</v>
      </c>
      <c r="G7" s="6">
        <f t="shared" ref="G7:G32" si="2">+C7*F$4+D7*G$4</f>
        <v>17.485801965</v>
      </c>
      <c r="H7" s="6">
        <f t="shared" si="1"/>
        <v>3.0377409650000011</v>
      </c>
    </row>
    <row r="8" spans="1:9" x14ac:dyDescent="0.35">
      <c r="A8" s="1">
        <v>3</v>
      </c>
      <c r="B8" s="25" t="s">
        <v>3</v>
      </c>
      <c r="C8" s="12">
        <f>+'by technology type'!C10</f>
        <v>17.913943400000001</v>
      </c>
      <c r="D8" s="14">
        <f>+'by technology type'!E10</f>
        <v>25.860650200000002</v>
      </c>
      <c r="F8" s="6">
        <f t="shared" si="0"/>
        <v>17.913943400000001</v>
      </c>
      <c r="G8" s="6">
        <f t="shared" si="2"/>
        <v>20.695290780000001</v>
      </c>
      <c r="H8" s="6">
        <f t="shared" si="1"/>
        <v>2.7813473799999997</v>
      </c>
    </row>
    <row r="9" spans="1:9" x14ac:dyDescent="0.35">
      <c r="A9" s="1">
        <v>4</v>
      </c>
      <c r="B9" s="24" t="s">
        <v>4</v>
      </c>
      <c r="C9" s="12">
        <f>+'by technology type'!C11</f>
        <v>14.181822199999999</v>
      </c>
      <c r="D9" s="14">
        <f>+'by technology type'!E11</f>
        <v>27.635502199999998</v>
      </c>
      <c r="F9" s="6">
        <f t="shared" si="0"/>
        <v>14.181822199999999</v>
      </c>
      <c r="G9" s="6">
        <f t="shared" si="2"/>
        <v>18.890610199999998</v>
      </c>
      <c r="H9" s="6">
        <f t="shared" si="1"/>
        <v>4.7087879999999984</v>
      </c>
    </row>
    <row r="10" spans="1:9" x14ac:dyDescent="0.35">
      <c r="A10" s="1">
        <v>5</v>
      </c>
      <c r="B10" s="25" t="s">
        <v>5</v>
      </c>
      <c r="C10" s="12">
        <f>+'by technology type'!C12</f>
        <v>15.6622044</v>
      </c>
      <c r="D10" s="14">
        <f>+'by technology type'!E12</f>
        <v>20.879704999999998</v>
      </c>
      <c r="F10" s="6">
        <f t="shared" si="0"/>
        <v>15.6622044</v>
      </c>
      <c r="G10" s="6">
        <f t="shared" si="2"/>
        <v>17.488329609999997</v>
      </c>
      <c r="H10" s="6">
        <f t="shared" si="1"/>
        <v>1.8261252099999972</v>
      </c>
    </row>
    <row r="11" spans="1:9" x14ac:dyDescent="0.35">
      <c r="A11" s="1">
        <v>6</v>
      </c>
      <c r="B11" s="24" t="s">
        <v>6</v>
      </c>
      <c r="C11" s="12">
        <f>+'by technology type'!C13</f>
        <v>16.1045452</v>
      </c>
      <c r="D11" s="14">
        <f>+'by technology type'!E13</f>
        <v>22.365110100000003</v>
      </c>
      <c r="F11" s="6">
        <f t="shared" si="0"/>
        <v>16.1045452</v>
      </c>
      <c r="G11" s="6">
        <f t="shared" si="2"/>
        <v>18.295742915000002</v>
      </c>
      <c r="H11" s="6">
        <f t="shared" si="1"/>
        <v>2.1911977150000013</v>
      </c>
    </row>
    <row r="12" spans="1:9" x14ac:dyDescent="0.35">
      <c r="A12" s="1">
        <v>7</v>
      </c>
      <c r="B12" s="24" t="s">
        <v>7</v>
      </c>
      <c r="C12" s="12">
        <f>+'by technology type'!C14</f>
        <v>17.158571200000001</v>
      </c>
      <c r="D12" s="14">
        <f>+'by technology type'!E14</f>
        <v>30.129535049999998</v>
      </c>
      <c r="F12" s="6">
        <f t="shared" si="0"/>
        <v>17.158571200000001</v>
      </c>
      <c r="G12" s="6">
        <f t="shared" si="2"/>
        <v>21.698408547500001</v>
      </c>
      <c r="H12" s="6">
        <f t="shared" si="1"/>
        <v>4.5398373475000007</v>
      </c>
    </row>
    <row r="13" spans="1:9" x14ac:dyDescent="0.35">
      <c r="A13" s="1">
        <v>8</v>
      </c>
      <c r="B13" s="24" t="s">
        <v>8</v>
      </c>
      <c r="C13" s="12">
        <f>+'by technology type'!C15</f>
        <v>13.916118200000001</v>
      </c>
      <c r="D13" s="14">
        <f>+'by technology type'!E15</f>
        <v>19.239125049999998</v>
      </c>
      <c r="F13" s="6">
        <f t="shared" si="0"/>
        <v>13.916118200000001</v>
      </c>
      <c r="G13" s="6">
        <f t="shared" si="2"/>
        <v>15.779170597500002</v>
      </c>
      <c r="H13" s="6">
        <f t="shared" si="1"/>
        <v>1.8630523975000006</v>
      </c>
    </row>
    <row r="14" spans="1:9" x14ac:dyDescent="0.35">
      <c r="A14" s="1">
        <v>9</v>
      </c>
      <c r="B14" s="24" t="s">
        <v>9</v>
      </c>
      <c r="C14" s="12">
        <f>+'by technology type'!C16</f>
        <v>11.758399199999999</v>
      </c>
      <c r="D14" s="14">
        <f>+'by technology type'!E16</f>
        <v>17.366279249999998</v>
      </c>
      <c r="F14" s="6">
        <f t="shared" si="0"/>
        <v>11.758399199999999</v>
      </c>
      <c r="G14" s="6">
        <f t="shared" si="2"/>
        <v>13.7211572175</v>
      </c>
      <c r="H14" s="6">
        <f t="shared" si="1"/>
        <v>1.9627580175000006</v>
      </c>
    </row>
    <row r="15" spans="1:9" x14ac:dyDescent="0.35">
      <c r="A15" s="1">
        <v>10</v>
      </c>
      <c r="B15" s="24" t="s">
        <v>10</v>
      </c>
      <c r="C15" s="12">
        <f>+'by technology type'!C17</f>
        <v>12.2934416</v>
      </c>
      <c r="D15" s="14">
        <f>+'by technology type'!E17</f>
        <v>17.79495725</v>
      </c>
      <c r="F15" s="6">
        <f t="shared" si="0"/>
        <v>12.2934416</v>
      </c>
      <c r="G15" s="6">
        <f t="shared" si="2"/>
        <v>14.218972077499998</v>
      </c>
      <c r="H15" s="6">
        <f t="shared" si="1"/>
        <v>1.9255304774999988</v>
      </c>
    </row>
    <row r="16" spans="1:9" x14ac:dyDescent="0.35">
      <c r="A16" s="1">
        <v>11</v>
      </c>
      <c r="B16" s="24" t="s">
        <v>11</v>
      </c>
      <c r="C16" s="12">
        <f>+'by technology type'!C18</f>
        <v>9.6051801999999995</v>
      </c>
      <c r="D16" s="14">
        <f>+'by technology type'!E18</f>
        <v>11.15551125</v>
      </c>
      <c r="F16" s="6">
        <f t="shared" si="0"/>
        <v>9.6051801999999995</v>
      </c>
      <c r="G16" s="6">
        <f t="shared" si="2"/>
        <v>10.1477960675</v>
      </c>
      <c r="H16" s="6">
        <f t="shared" si="1"/>
        <v>0.54261586750000035</v>
      </c>
    </row>
    <row r="17" spans="1:8" x14ac:dyDescent="0.35">
      <c r="A17" s="1">
        <v>12</v>
      </c>
      <c r="B17" s="24" t="s">
        <v>12</v>
      </c>
      <c r="C17" s="12">
        <f>+'by technology type'!C19</f>
        <v>8.0515560000000015</v>
      </c>
      <c r="D17" s="14">
        <f>+'by technology type'!E19</f>
        <v>10.284469999999999</v>
      </c>
      <c r="F17" s="6">
        <f t="shared" si="0"/>
        <v>8.0515560000000015</v>
      </c>
      <c r="G17" s="6">
        <f t="shared" si="2"/>
        <v>8.8330759000000008</v>
      </c>
      <c r="H17" s="6">
        <f t="shared" si="1"/>
        <v>0.78151989999999927</v>
      </c>
    </row>
    <row r="18" spans="1:8" x14ac:dyDescent="0.35">
      <c r="A18" s="1">
        <v>13</v>
      </c>
      <c r="B18" s="24" t="s">
        <v>13</v>
      </c>
      <c r="C18" s="12">
        <f>+'by technology type'!C20</f>
        <v>7.0295683999999996</v>
      </c>
      <c r="D18" s="14">
        <f>+'by technology type'!E20</f>
        <v>6.6220650000000001</v>
      </c>
      <c r="F18" s="6">
        <f t="shared" si="0"/>
        <v>7.0295683999999996</v>
      </c>
      <c r="G18" s="6">
        <f t="shared" si="2"/>
        <v>6.88694221</v>
      </c>
      <c r="H18" s="6">
        <f t="shared" si="1"/>
        <v>-0.14262618999999965</v>
      </c>
    </row>
    <row r="19" spans="1:8" x14ac:dyDescent="0.35">
      <c r="A19" s="1">
        <v>14</v>
      </c>
      <c r="B19" s="24" t="s">
        <v>14</v>
      </c>
      <c r="C19" s="12">
        <f>+'by technology type'!C21</f>
        <v>4.9070326000000009</v>
      </c>
      <c r="D19" s="14">
        <f>+'by technology type'!E21</f>
        <v>3.4666779999999999</v>
      </c>
      <c r="F19" s="6">
        <f t="shared" si="0"/>
        <v>4.9070326000000009</v>
      </c>
      <c r="G19" s="6">
        <f t="shared" si="2"/>
        <v>4.4029084900000006</v>
      </c>
      <c r="H19" s="6">
        <f t="shared" si="1"/>
        <v>-0.50412411000000024</v>
      </c>
    </row>
    <row r="20" spans="1:8" x14ac:dyDescent="0.35">
      <c r="A20" s="1">
        <v>15</v>
      </c>
      <c r="B20" s="24" t="s">
        <v>15</v>
      </c>
      <c r="C20" s="12">
        <f>+'by technology type'!C22</f>
        <v>4.4564750000000002</v>
      </c>
      <c r="D20" s="14">
        <f>+'by technology type'!E22</f>
        <v>0.99393919999999991</v>
      </c>
      <c r="F20" s="6">
        <f t="shared" si="0"/>
        <v>4.4564750000000002</v>
      </c>
      <c r="G20" s="6">
        <f t="shared" si="2"/>
        <v>3.2445874699999999</v>
      </c>
      <c r="H20" s="6">
        <f t="shared" si="1"/>
        <v>-1.2118875300000003</v>
      </c>
    </row>
    <row r="21" spans="1:8" x14ac:dyDescent="0.35">
      <c r="A21" s="1">
        <v>16</v>
      </c>
      <c r="B21" s="24" t="s">
        <v>16</v>
      </c>
      <c r="C21" s="12">
        <f>+'by technology type'!C23</f>
        <v>3.0810561999999999</v>
      </c>
      <c r="D21" s="14">
        <f>+'by technology type'!E23</f>
        <v>-4.3519649999999965E-2</v>
      </c>
      <c r="F21" s="6">
        <f t="shared" si="0"/>
        <v>3.0810561999999999</v>
      </c>
      <c r="G21" s="6">
        <f t="shared" si="2"/>
        <v>1.9874546525000001</v>
      </c>
      <c r="H21" s="6">
        <f t="shared" si="1"/>
        <v>-1.0936015474999998</v>
      </c>
    </row>
    <row r="22" spans="1:8" x14ac:dyDescent="0.35">
      <c r="A22" s="1">
        <v>17</v>
      </c>
      <c r="B22" s="24" t="s">
        <v>17</v>
      </c>
      <c r="C22" s="12">
        <f>+'by technology type'!C24</f>
        <v>1.498929</v>
      </c>
      <c r="D22" s="14">
        <f>+'by technology type'!E24</f>
        <v>0.26520149999999998</v>
      </c>
      <c r="F22" s="6">
        <f t="shared" si="0"/>
        <v>1.498929</v>
      </c>
      <c r="G22" s="6">
        <f t="shared" si="2"/>
        <v>1.0671243749999999</v>
      </c>
      <c r="H22" s="6">
        <f t="shared" si="1"/>
        <v>-0.43180462500000005</v>
      </c>
    </row>
    <row r="23" spans="1:8" x14ac:dyDescent="0.35">
      <c r="A23" s="1">
        <v>18</v>
      </c>
      <c r="B23" s="24" t="s">
        <v>18</v>
      </c>
      <c r="C23" s="12">
        <f>+'by technology type'!C25</f>
        <v>1.9077502000000002</v>
      </c>
      <c r="D23" s="14">
        <f>+'by technology type'!E25</f>
        <v>0.3722061000000001</v>
      </c>
      <c r="F23" s="6">
        <f t="shared" si="0"/>
        <v>1.9077502000000002</v>
      </c>
      <c r="G23" s="6">
        <f t="shared" si="2"/>
        <v>1.3703097650000002</v>
      </c>
      <c r="H23" s="6">
        <f t="shared" si="1"/>
        <v>-0.53744043499999994</v>
      </c>
    </row>
    <row r="24" spans="1:8" x14ac:dyDescent="0.35">
      <c r="A24" s="1">
        <v>19</v>
      </c>
      <c r="B24" s="24" t="s">
        <v>19</v>
      </c>
      <c r="C24" s="12">
        <f>+'by technology type'!C26</f>
        <v>4.7603860000000005</v>
      </c>
      <c r="D24" s="14">
        <f>+'by technology type'!E26</f>
        <v>2.0736750000000026E-2</v>
      </c>
      <c r="F24" s="6">
        <f t="shared" si="0"/>
        <v>4.7603860000000005</v>
      </c>
      <c r="G24" s="6">
        <f t="shared" si="2"/>
        <v>3.1015087625000004</v>
      </c>
      <c r="H24" s="6">
        <f t="shared" si="1"/>
        <v>-1.6588772375</v>
      </c>
    </row>
    <row r="25" spans="1:8" x14ac:dyDescent="0.35">
      <c r="A25" s="1">
        <v>20</v>
      </c>
      <c r="B25" s="24" t="s">
        <v>20</v>
      </c>
      <c r="C25" s="12">
        <f>+'by technology type'!C27</f>
        <v>4.4843915999999995</v>
      </c>
      <c r="D25" s="14">
        <f>+'by technology type'!E27</f>
        <v>-3.2683564500000002</v>
      </c>
      <c r="F25" s="6">
        <f t="shared" si="0"/>
        <v>4.4843915999999995</v>
      </c>
      <c r="G25" s="6">
        <f t="shared" si="2"/>
        <v>1.7709297824999999</v>
      </c>
      <c r="H25" s="6">
        <f t="shared" si="1"/>
        <v>-2.7134618174999998</v>
      </c>
    </row>
    <row r="26" spans="1:8" x14ac:dyDescent="0.35">
      <c r="A26" s="1">
        <v>21</v>
      </c>
      <c r="B26" s="24" t="s">
        <v>21</v>
      </c>
      <c r="C26" s="12">
        <f>+'by technology type'!C28</f>
        <v>0.32379440000000015</v>
      </c>
      <c r="D26" s="14">
        <f>+'by technology type'!E28</f>
        <v>-3.4192428000000001</v>
      </c>
      <c r="F26" s="6">
        <f t="shared" si="0"/>
        <v>0.32379440000000015</v>
      </c>
      <c r="G26" s="6">
        <f t="shared" si="2"/>
        <v>-0.98626861999999993</v>
      </c>
      <c r="H26" s="6">
        <f t="shared" si="1"/>
        <v>-1.3100630200000001</v>
      </c>
    </row>
    <row r="27" spans="1:8" x14ac:dyDescent="0.35">
      <c r="A27" s="1">
        <v>22</v>
      </c>
      <c r="B27" s="24" t="s">
        <v>22</v>
      </c>
      <c r="C27" s="12">
        <f>+'by technology type'!C29</f>
        <v>-0.13367539999999978</v>
      </c>
      <c r="D27" s="14">
        <f>+'by technology type'!E29</f>
        <v>-7.3060130499999998</v>
      </c>
      <c r="F27" s="6">
        <f t="shared" si="0"/>
        <v>-0.13367539999999978</v>
      </c>
      <c r="G27" s="6">
        <f t="shared" si="2"/>
        <v>-2.6439935774999994</v>
      </c>
      <c r="H27" s="6">
        <f t="shared" si="1"/>
        <v>-2.5103181774999994</v>
      </c>
    </row>
    <row r="28" spans="1:8" x14ac:dyDescent="0.35">
      <c r="A28" s="1">
        <v>23</v>
      </c>
      <c r="B28" s="24" t="s">
        <v>23</v>
      </c>
      <c r="C28" s="12">
        <f>+'by technology type'!C30</f>
        <v>-4.9120290000000004</v>
      </c>
      <c r="D28" s="14">
        <f>+'by technology type'!E30</f>
        <v>-4.3622570500000002</v>
      </c>
      <c r="F28" s="6">
        <f t="shared" si="0"/>
        <v>-4.9120290000000004</v>
      </c>
      <c r="G28" s="6">
        <f t="shared" si="2"/>
        <v>-4.7196088175000011</v>
      </c>
      <c r="H28" s="6">
        <f t="shared" si="1"/>
        <v>0.19242018249999937</v>
      </c>
    </row>
    <row r="29" spans="1:8" x14ac:dyDescent="0.35">
      <c r="A29" s="1">
        <v>24</v>
      </c>
      <c r="B29" s="24" t="s">
        <v>24</v>
      </c>
      <c r="C29" s="12">
        <f>+'by technology type'!C31</f>
        <v>-2.3584845999999997</v>
      </c>
      <c r="D29" s="14">
        <f>+'by technology type'!E31</f>
        <v>1.1495689499999999</v>
      </c>
      <c r="F29" s="6">
        <f t="shared" si="0"/>
        <v>-2.3584845999999997</v>
      </c>
      <c r="G29" s="6">
        <f t="shared" si="2"/>
        <v>-1.1306658574999999</v>
      </c>
      <c r="H29" s="6">
        <f t="shared" si="1"/>
        <v>1.2278187424999998</v>
      </c>
    </row>
    <row r="30" spans="1:8" x14ac:dyDescent="0.35">
      <c r="A30" s="1">
        <v>25</v>
      </c>
      <c r="B30" s="24" t="s">
        <v>25</v>
      </c>
      <c r="C30" s="12">
        <f>+'by technology type'!C32</f>
        <v>-2.1683575999999998</v>
      </c>
      <c r="D30" s="14">
        <f>+'by technology type'!E32</f>
        <v>-1.27671855</v>
      </c>
      <c r="F30" s="6">
        <f t="shared" si="0"/>
        <v>-2.1683575999999998</v>
      </c>
      <c r="G30" s="6">
        <f t="shared" si="2"/>
        <v>-1.8562839325</v>
      </c>
      <c r="H30" s="6">
        <f t="shared" si="1"/>
        <v>0.31207366749999976</v>
      </c>
    </row>
    <row r="31" spans="1:8" x14ac:dyDescent="0.35">
      <c r="A31" s="1">
        <v>26</v>
      </c>
      <c r="B31" s="24" t="s">
        <v>26</v>
      </c>
      <c r="C31" s="12">
        <f>+'by technology type'!C33</f>
        <v>-4.0033307999999996</v>
      </c>
      <c r="D31" s="14">
        <f>+'by technology type'!E33</f>
        <v>-1.9220649000000001</v>
      </c>
      <c r="F31" s="6">
        <f t="shared" si="0"/>
        <v>-4.0033307999999996</v>
      </c>
      <c r="G31" s="6">
        <f t="shared" si="2"/>
        <v>-3.2748877349999996</v>
      </c>
      <c r="H31" s="6">
        <f t="shared" si="1"/>
        <v>0.728443065</v>
      </c>
    </row>
    <row r="32" spans="1:8" ht="15" thickBot="1" x14ac:dyDescent="0.4">
      <c r="A32" s="1">
        <v>27</v>
      </c>
      <c r="B32" s="24" t="s">
        <v>27</v>
      </c>
      <c r="C32" s="15">
        <f>+'by technology type'!C34</f>
        <v>-6.2820076</v>
      </c>
      <c r="D32" s="16">
        <f>+'by technology type'!E34</f>
        <v>-4.1726710499999999</v>
      </c>
      <c r="F32" s="6">
        <f t="shared" si="0"/>
        <v>-6.2820076</v>
      </c>
      <c r="G32" s="6">
        <f t="shared" si="2"/>
        <v>-5.5437398075000006</v>
      </c>
      <c r="H32" s="6">
        <f t="shared" si="1"/>
        <v>0.73826779249999941</v>
      </c>
    </row>
  </sheetData>
  <mergeCells count="1">
    <mergeCell ref="A5:B5"/>
  </mergeCells>
  <conditionalFormatting sqref="H6:H32">
    <cfRule type="cellIs" dxfId="133" priority="35" operator="lessThan">
      <formula>0</formula>
    </cfRule>
    <cfRule type="cellIs" dxfId="132" priority="36" operator="greaterThan">
      <formula>0</formula>
    </cfRule>
  </conditionalFormatting>
  <conditionalFormatting sqref="C6">
    <cfRule type="aboveAverage" dxfId="131" priority="32" aboveAverage="0"/>
    <cfRule type="aboveAverage" dxfId="130" priority="33"/>
    <cfRule type="expression" priority="34">
      <formula>"max"</formula>
    </cfRule>
  </conditionalFormatting>
  <conditionalFormatting sqref="C7:C32">
    <cfRule type="aboveAverage" dxfId="129" priority="29" aboveAverage="0"/>
    <cfRule type="aboveAverage" dxfId="128" priority="30"/>
    <cfRule type="expression" priority="31">
      <formula>"max"</formula>
    </cfRule>
  </conditionalFormatting>
  <conditionalFormatting sqref="C6:C32">
    <cfRule type="cellIs" dxfId="127" priority="15" operator="lessThan">
      <formula>8</formula>
    </cfRule>
    <cfRule type="cellIs" dxfId="126" priority="16" operator="greaterThan">
      <formula>8</formula>
    </cfRule>
    <cfRule type="cellIs" dxfId="125" priority="17" operator="lessThan">
      <formula>5</formula>
    </cfRule>
    <cfRule type="cellIs" dxfId="124" priority="18" operator="greaterThan">
      <formula>5</formula>
    </cfRule>
  </conditionalFormatting>
  <conditionalFormatting sqref="D6">
    <cfRule type="aboveAverage" dxfId="123" priority="12" aboveAverage="0"/>
    <cfRule type="aboveAverage" dxfId="122" priority="13"/>
    <cfRule type="expression" priority="14">
      <formula>"max"</formula>
    </cfRule>
  </conditionalFormatting>
  <conditionalFormatting sqref="D7:D32">
    <cfRule type="aboveAverage" dxfId="121" priority="9" aboveAverage="0"/>
    <cfRule type="aboveAverage" dxfId="120" priority="10"/>
    <cfRule type="expression" priority="11">
      <formula>"max"</formula>
    </cfRule>
  </conditionalFormatting>
  <conditionalFormatting sqref="D6:D32">
    <cfRule type="cellIs" dxfId="119" priority="5" operator="lessThan">
      <formula>11</formula>
    </cfRule>
    <cfRule type="cellIs" dxfId="118" priority="6" operator="greaterThan">
      <formula>11</formula>
    </cfRule>
    <cfRule type="cellIs" dxfId="117" priority="7" operator="lessThan">
      <formula>10</formula>
    </cfRule>
    <cfRule type="cellIs" dxfId="116" priority="8" operator="greaterThan">
      <formula>10</formula>
    </cfRule>
  </conditionalFormatting>
  <conditionalFormatting sqref="C6:D32">
    <cfRule type="cellIs" dxfId="115" priority="1" operator="lessThan">
      <formula>8</formula>
    </cfRule>
    <cfRule type="cellIs" dxfId="114" priority="2" operator="greaterThan">
      <formula>8</formula>
    </cfRule>
    <cfRule type="cellIs" dxfId="113" priority="3" operator="lessThan">
      <formula>6</formula>
    </cfRule>
    <cfRule type="cellIs" dxfId="112" priority="4" operator="greaterThan">
      <formula>6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86335-5495-4E44-8E2F-438B340E23EF}">
  <dimension ref="A1:I32"/>
  <sheetViews>
    <sheetView workbookViewId="0">
      <selection activeCell="D12" sqref="D12"/>
    </sheetView>
  </sheetViews>
  <sheetFormatPr defaultRowHeight="14.5" x14ac:dyDescent="0.35"/>
  <cols>
    <col min="2" max="2" width="34.6328125" bestFit="1" customWidth="1"/>
    <col min="3" max="3" width="11.7265625" customWidth="1"/>
    <col min="4" max="4" width="12.26953125" customWidth="1"/>
    <col min="6" max="6" width="12.08984375" customWidth="1"/>
    <col min="7" max="7" width="11.90625" customWidth="1"/>
  </cols>
  <sheetData>
    <row r="1" spans="1:9" x14ac:dyDescent="0.35">
      <c r="A1" t="s">
        <v>58</v>
      </c>
    </row>
    <row r="2" spans="1:9" x14ac:dyDescent="0.35">
      <c r="A2" t="s">
        <v>41</v>
      </c>
    </row>
    <row r="3" spans="1:9" ht="29" x14ac:dyDescent="0.35">
      <c r="A3" t="s">
        <v>76</v>
      </c>
      <c r="F3" s="10" t="s">
        <v>32</v>
      </c>
      <c r="G3" s="10" t="s">
        <v>33</v>
      </c>
    </row>
    <row r="4" spans="1:9" ht="15" thickBot="1" x14ac:dyDescent="0.4">
      <c r="F4" s="39">
        <v>0.65</v>
      </c>
      <c r="G4" s="39">
        <v>0.35</v>
      </c>
      <c r="H4" s="23">
        <f>+G4+F4-100%</f>
        <v>0</v>
      </c>
      <c r="I4" s="39" t="s">
        <v>70</v>
      </c>
    </row>
    <row r="5" spans="1:9" ht="43.5" x14ac:dyDescent="0.35">
      <c r="A5" s="50" t="s">
        <v>0</v>
      </c>
      <c r="B5" s="52"/>
      <c r="C5" s="46" t="s">
        <v>88</v>
      </c>
      <c r="D5" s="47" t="s">
        <v>87</v>
      </c>
      <c r="F5" s="7" t="s">
        <v>37</v>
      </c>
      <c r="G5" s="7" t="s">
        <v>62</v>
      </c>
    </row>
    <row r="6" spans="1:9" x14ac:dyDescent="0.35">
      <c r="A6" s="1">
        <v>1</v>
      </c>
      <c r="B6" s="24" t="s">
        <v>1</v>
      </c>
      <c r="C6" s="12">
        <f>+'by technology type'!D8</f>
        <v>37.425797499999994</v>
      </c>
      <c r="D6" s="14">
        <f>+'by technology type'!C8</f>
        <v>19.171321200000001</v>
      </c>
      <c r="F6" s="6">
        <f t="shared" ref="F6:F32" si="0">+C6</f>
        <v>37.425797499999994</v>
      </c>
      <c r="G6" s="6">
        <f>+C6*F$4+D6*G$4</f>
        <v>31.036730794999997</v>
      </c>
      <c r="H6" s="6">
        <f t="shared" ref="H6:H32" si="1">+G6-F6</f>
        <v>-6.3890667049999976</v>
      </c>
    </row>
    <row r="7" spans="1:9" x14ac:dyDescent="0.35">
      <c r="A7" s="1">
        <v>2</v>
      </c>
      <c r="B7" s="2" t="s">
        <v>2</v>
      </c>
      <c r="C7" s="12">
        <f>+'by technology type'!D9</f>
        <v>29.422138499999999</v>
      </c>
      <c r="D7" s="14">
        <f>+'by technology type'!C9</f>
        <v>14.448060999999999</v>
      </c>
      <c r="F7" s="6">
        <f t="shared" si="0"/>
        <v>29.422138499999999</v>
      </c>
      <c r="G7" s="6">
        <f t="shared" ref="G7:G32" si="2">+C7*F$4+D7*G$4</f>
        <v>24.181211375</v>
      </c>
      <c r="H7" s="6">
        <f t="shared" si="1"/>
        <v>-5.2409271249999989</v>
      </c>
    </row>
    <row r="8" spans="1:9" x14ac:dyDescent="0.35">
      <c r="A8" s="1">
        <v>3</v>
      </c>
      <c r="B8" s="25" t="s">
        <v>3</v>
      </c>
      <c r="C8" s="12">
        <f>+'by technology type'!D10</f>
        <v>35.139882</v>
      </c>
      <c r="D8" s="14">
        <f>+'by technology type'!C10</f>
        <v>17.913943400000001</v>
      </c>
      <c r="F8" s="6">
        <f t="shared" si="0"/>
        <v>35.139882</v>
      </c>
      <c r="G8" s="6">
        <f t="shared" si="2"/>
        <v>29.110803490000002</v>
      </c>
      <c r="H8" s="6">
        <f t="shared" si="1"/>
        <v>-6.0290785099999979</v>
      </c>
    </row>
    <row r="9" spans="1:9" x14ac:dyDescent="0.35">
      <c r="A9" s="1">
        <v>4</v>
      </c>
      <c r="B9" s="24" t="s">
        <v>4</v>
      </c>
      <c r="C9" s="12">
        <f>+'by technology type'!D11</f>
        <v>32.472671999999996</v>
      </c>
      <c r="D9" s="14">
        <f>+'by technology type'!C11</f>
        <v>14.181822199999999</v>
      </c>
      <c r="F9" s="6">
        <f t="shared" si="0"/>
        <v>32.472671999999996</v>
      </c>
      <c r="G9" s="6">
        <f t="shared" si="2"/>
        <v>26.070874569999997</v>
      </c>
      <c r="H9" s="6">
        <f t="shared" si="1"/>
        <v>-6.4017974299999985</v>
      </c>
    </row>
    <row r="10" spans="1:9" x14ac:dyDescent="0.35">
      <c r="A10" s="1">
        <v>5</v>
      </c>
      <c r="B10" s="25" t="s">
        <v>5</v>
      </c>
      <c r="C10" s="12">
        <f>+'by technology type'!D12</f>
        <v>29.519388999999997</v>
      </c>
      <c r="D10" s="14">
        <f>+'by technology type'!C12</f>
        <v>15.6622044</v>
      </c>
      <c r="F10" s="6">
        <f t="shared" si="0"/>
        <v>29.519388999999997</v>
      </c>
      <c r="G10" s="6">
        <f t="shared" si="2"/>
        <v>24.669374389999998</v>
      </c>
      <c r="H10" s="6">
        <f t="shared" si="1"/>
        <v>-4.8500146099999988</v>
      </c>
    </row>
    <row r="11" spans="1:9" x14ac:dyDescent="0.35">
      <c r="A11" s="1">
        <v>6</v>
      </c>
      <c r="B11" s="24" t="s">
        <v>6</v>
      </c>
      <c r="C11" s="12">
        <f>+'by technology type'!D13</f>
        <v>30.9273375</v>
      </c>
      <c r="D11" s="14">
        <f>+'by technology type'!C13</f>
        <v>16.1045452</v>
      </c>
      <c r="F11" s="6">
        <f t="shared" si="0"/>
        <v>30.9273375</v>
      </c>
      <c r="G11" s="6">
        <f t="shared" si="2"/>
        <v>25.739360195</v>
      </c>
      <c r="H11" s="6">
        <f t="shared" si="1"/>
        <v>-5.1879773050000004</v>
      </c>
    </row>
    <row r="12" spans="1:9" x14ac:dyDescent="0.35">
      <c r="A12" s="1">
        <v>7</v>
      </c>
      <c r="B12" s="24" t="s">
        <v>7</v>
      </c>
      <c r="C12" s="12">
        <f>+'by technology type'!D14</f>
        <v>36.48559375</v>
      </c>
      <c r="D12" s="14">
        <f>+'by technology type'!C14</f>
        <v>17.158571200000001</v>
      </c>
      <c r="F12" s="6">
        <f t="shared" si="0"/>
        <v>36.48559375</v>
      </c>
      <c r="G12" s="6">
        <f t="shared" si="2"/>
        <v>29.721135857500002</v>
      </c>
      <c r="H12" s="6">
        <f t="shared" si="1"/>
        <v>-6.7644578924999976</v>
      </c>
    </row>
    <row r="13" spans="1:9" x14ac:dyDescent="0.35">
      <c r="A13" s="1">
        <v>8</v>
      </c>
      <c r="B13" s="24" t="s">
        <v>8</v>
      </c>
      <c r="C13" s="12">
        <f>+'by technology type'!D15</f>
        <v>26.708894749999999</v>
      </c>
      <c r="D13" s="14">
        <f>+'by technology type'!C15</f>
        <v>13.916118200000001</v>
      </c>
      <c r="F13" s="6">
        <f t="shared" si="0"/>
        <v>26.708894749999999</v>
      </c>
      <c r="G13" s="6">
        <f t="shared" si="2"/>
        <v>22.231422957500001</v>
      </c>
      <c r="H13" s="6">
        <f t="shared" si="1"/>
        <v>-4.4774717924999976</v>
      </c>
    </row>
    <row r="14" spans="1:9" x14ac:dyDescent="0.35">
      <c r="A14" s="1">
        <v>9</v>
      </c>
      <c r="B14" s="24" t="s">
        <v>9</v>
      </c>
      <c r="C14" s="12">
        <f>+'by technology type'!D16</f>
        <v>23.312296749999998</v>
      </c>
      <c r="D14" s="14">
        <f>+'by technology type'!C16</f>
        <v>11.758399199999999</v>
      </c>
      <c r="F14" s="6">
        <f t="shared" si="0"/>
        <v>23.312296749999998</v>
      </c>
      <c r="G14" s="6">
        <f t="shared" si="2"/>
        <v>19.268432607499999</v>
      </c>
      <c r="H14" s="6">
        <f t="shared" si="1"/>
        <v>-4.0438641424999986</v>
      </c>
    </row>
    <row r="15" spans="1:9" x14ac:dyDescent="0.35">
      <c r="A15" s="1">
        <v>10</v>
      </c>
      <c r="B15" s="24" t="s">
        <v>10</v>
      </c>
      <c r="C15" s="12">
        <f>+'by technology type'!D17</f>
        <v>24.132622749999999</v>
      </c>
      <c r="D15" s="14">
        <f>+'by technology type'!C17</f>
        <v>12.2934416</v>
      </c>
      <c r="F15" s="6">
        <f t="shared" si="0"/>
        <v>24.132622749999999</v>
      </c>
      <c r="G15" s="6">
        <f t="shared" si="2"/>
        <v>19.988909347499998</v>
      </c>
      <c r="H15" s="6">
        <f t="shared" si="1"/>
        <v>-4.1437134025000013</v>
      </c>
    </row>
    <row r="16" spans="1:9" x14ac:dyDescent="0.35">
      <c r="A16" s="1">
        <v>11</v>
      </c>
      <c r="B16" s="24" t="s">
        <v>11</v>
      </c>
      <c r="C16" s="12">
        <f>+'by technology type'!D18</f>
        <v>17.460693749999997</v>
      </c>
      <c r="D16" s="14">
        <f>+'by technology type'!C18</f>
        <v>9.6051801999999995</v>
      </c>
      <c r="F16" s="6">
        <f t="shared" si="0"/>
        <v>17.460693749999997</v>
      </c>
      <c r="G16" s="6">
        <f t="shared" si="2"/>
        <v>14.711264007499999</v>
      </c>
      <c r="H16" s="6">
        <f t="shared" si="1"/>
        <v>-2.7494297424999985</v>
      </c>
    </row>
    <row r="17" spans="1:8" x14ac:dyDescent="0.35">
      <c r="A17" s="1">
        <v>12</v>
      </c>
      <c r="B17" s="24" t="s">
        <v>12</v>
      </c>
      <c r="C17" s="12">
        <f>+'by technology type'!D19</f>
        <v>15.090222000000001</v>
      </c>
      <c r="D17" s="14">
        <f>+'by technology type'!C19</f>
        <v>8.0515560000000015</v>
      </c>
      <c r="F17" s="6">
        <f t="shared" si="0"/>
        <v>15.090222000000001</v>
      </c>
      <c r="G17" s="6">
        <f t="shared" si="2"/>
        <v>12.626688900000001</v>
      </c>
      <c r="H17" s="6">
        <f t="shared" si="1"/>
        <v>-2.4635330999999994</v>
      </c>
    </row>
    <row r="18" spans="1:8" x14ac:dyDescent="0.35">
      <c r="A18" s="1">
        <v>13</v>
      </c>
      <c r="B18" s="24" t="s">
        <v>13</v>
      </c>
      <c r="C18" s="12">
        <f>+'by technology type'!D20</f>
        <v>11.733321</v>
      </c>
      <c r="D18" s="14">
        <f>+'by technology type'!C20</f>
        <v>7.0295683999999996</v>
      </c>
      <c r="F18" s="6">
        <f t="shared" si="0"/>
        <v>11.733321</v>
      </c>
      <c r="G18" s="6">
        <f t="shared" si="2"/>
        <v>10.087007590000001</v>
      </c>
      <c r="H18" s="6">
        <f t="shared" si="1"/>
        <v>-1.6463134099999994</v>
      </c>
    </row>
    <row r="19" spans="1:8" x14ac:dyDescent="0.35">
      <c r="A19" s="1">
        <v>14</v>
      </c>
      <c r="B19" s="24" t="s">
        <v>14</v>
      </c>
      <c r="C19" s="12">
        <f>+'by technology type'!D21</f>
        <v>7.7175529999999997</v>
      </c>
      <c r="D19" s="14">
        <f>+'by technology type'!C21</f>
        <v>4.9070326000000009</v>
      </c>
      <c r="F19" s="6">
        <f t="shared" si="0"/>
        <v>7.7175529999999997</v>
      </c>
      <c r="G19" s="6">
        <f t="shared" si="2"/>
        <v>6.7338708600000006</v>
      </c>
      <c r="H19" s="6">
        <f t="shared" si="1"/>
        <v>-0.98368213999999909</v>
      </c>
    </row>
    <row r="20" spans="1:8" x14ac:dyDescent="0.35">
      <c r="A20" s="1">
        <v>15</v>
      </c>
      <c r="B20" s="24" t="s">
        <v>15</v>
      </c>
      <c r="C20" s="12">
        <f>+'by technology type'!D22</f>
        <v>5.5041389999999994</v>
      </c>
      <c r="D20" s="14">
        <f>+'by technology type'!C22</f>
        <v>4.4564750000000002</v>
      </c>
      <c r="F20" s="6">
        <f t="shared" si="0"/>
        <v>5.5041389999999994</v>
      </c>
      <c r="G20" s="6">
        <f t="shared" si="2"/>
        <v>5.1374566000000002</v>
      </c>
      <c r="H20" s="6">
        <f t="shared" si="1"/>
        <v>-0.3666823999999993</v>
      </c>
    </row>
    <row r="21" spans="1:8" x14ac:dyDescent="0.35">
      <c r="A21" s="1">
        <v>16</v>
      </c>
      <c r="B21" s="24" t="s">
        <v>16</v>
      </c>
      <c r="C21" s="12">
        <f>+'by technology type'!D23</f>
        <v>3.3836742499999999</v>
      </c>
      <c r="D21" s="14">
        <f>+'by technology type'!C23</f>
        <v>3.0810561999999999</v>
      </c>
      <c r="F21" s="6">
        <f t="shared" si="0"/>
        <v>3.3836742499999999</v>
      </c>
      <c r="G21" s="6">
        <f t="shared" si="2"/>
        <v>3.2777579324999997</v>
      </c>
      <c r="H21" s="6">
        <f t="shared" si="1"/>
        <v>-0.10591631750000019</v>
      </c>
    </row>
    <row r="22" spans="1:8" x14ac:dyDescent="0.35">
      <c r="A22" s="1">
        <v>17</v>
      </c>
      <c r="B22" s="24" t="s">
        <v>17</v>
      </c>
      <c r="C22" s="12">
        <f>+'by technology type'!D24</f>
        <v>2.0416635000000003</v>
      </c>
      <c r="D22" s="14">
        <f>+'by technology type'!C24</f>
        <v>1.498929</v>
      </c>
      <c r="F22" s="6">
        <f t="shared" si="0"/>
        <v>2.0416635000000003</v>
      </c>
      <c r="G22" s="6">
        <f t="shared" si="2"/>
        <v>1.8517064250000002</v>
      </c>
      <c r="H22" s="6">
        <f t="shared" si="1"/>
        <v>-0.18995707500000014</v>
      </c>
    </row>
    <row r="23" spans="1:8" x14ac:dyDescent="0.35">
      <c r="A23" s="1">
        <v>18</v>
      </c>
      <c r="B23" s="24" t="s">
        <v>18</v>
      </c>
      <c r="C23" s="12">
        <f>+'by technology type'!D25</f>
        <v>2.5337105000000002</v>
      </c>
      <c r="D23" s="14">
        <f>+'by technology type'!C25</f>
        <v>1.9077502000000002</v>
      </c>
      <c r="F23" s="6">
        <f t="shared" si="0"/>
        <v>2.5337105000000002</v>
      </c>
      <c r="G23" s="6">
        <f t="shared" si="2"/>
        <v>2.3146243950000001</v>
      </c>
      <c r="H23" s="6">
        <f t="shared" si="1"/>
        <v>-0.21908610500000014</v>
      </c>
    </row>
    <row r="24" spans="1:8" x14ac:dyDescent="0.35">
      <c r="A24" s="1">
        <v>19</v>
      </c>
      <c r="B24" s="24" t="s">
        <v>19</v>
      </c>
      <c r="C24" s="12">
        <f>+'by technology type'!D26</f>
        <v>5.1129812499999998</v>
      </c>
      <c r="D24" s="14">
        <f>+'by technology type'!C26</f>
        <v>4.7603860000000005</v>
      </c>
      <c r="F24" s="6">
        <f t="shared" si="0"/>
        <v>5.1129812499999998</v>
      </c>
      <c r="G24" s="6">
        <f t="shared" si="2"/>
        <v>4.9895729124999999</v>
      </c>
      <c r="H24" s="6">
        <f t="shared" si="1"/>
        <v>-0.12340833749999991</v>
      </c>
    </row>
    <row r="25" spans="1:8" x14ac:dyDescent="0.35">
      <c r="A25" s="1">
        <v>20</v>
      </c>
      <c r="B25" s="24" t="s">
        <v>20</v>
      </c>
      <c r="C25" s="12">
        <f>+'by technology type'!D27</f>
        <v>2.2788032500000002</v>
      </c>
      <c r="D25" s="14">
        <f>+'by technology type'!C27</f>
        <v>4.4843915999999995</v>
      </c>
      <c r="F25" s="6">
        <f t="shared" si="0"/>
        <v>2.2788032500000002</v>
      </c>
      <c r="G25" s="6">
        <f t="shared" si="2"/>
        <v>3.0507591725000003</v>
      </c>
      <c r="H25" s="6">
        <f t="shared" si="1"/>
        <v>0.77195592250000011</v>
      </c>
    </row>
    <row r="26" spans="1:8" x14ac:dyDescent="0.35">
      <c r="A26" s="1">
        <v>21</v>
      </c>
      <c r="B26" s="24" t="s">
        <v>21</v>
      </c>
      <c r="C26" s="12">
        <f>+'by technology type'!D28</f>
        <v>-1.9991500000000002</v>
      </c>
      <c r="D26" s="14">
        <f>+'by technology type'!C28</f>
        <v>0.32379440000000015</v>
      </c>
      <c r="F26" s="6">
        <f t="shared" si="0"/>
        <v>-1.9991500000000002</v>
      </c>
      <c r="G26" s="6">
        <f t="shared" si="2"/>
        <v>-1.18611946</v>
      </c>
      <c r="H26" s="6">
        <f t="shared" si="1"/>
        <v>0.81303054000000019</v>
      </c>
    </row>
    <row r="27" spans="1:8" x14ac:dyDescent="0.35">
      <c r="A27" s="1">
        <v>22</v>
      </c>
      <c r="B27" s="24" t="s">
        <v>22</v>
      </c>
      <c r="C27" s="12">
        <f>+'by technology type'!D29</f>
        <v>-3.9764487499999994</v>
      </c>
      <c r="D27" s="14">
        <f>+'by technology type'!C29</f>
        <v>-0.13367539999999978</v>
      </c>
      <c r="F27" s="6">
        <f t="shared" si="0"/>
        <v>-3.9764487499999994</v>
      </c>
      <c r="G27" s="6">
        <f t="shared" si="2"/>
        <v>-2.6314780774999997</v>
      </c>
      <c r="H27" s="6">
        <f t="shared" si="1"/>
        <v>1.3449706724999997</v>
      </c>
    </row>
    <row r="28" spans="1:8" x14ac:dyDescent="0.35">
      <c r="A28" s="1">
        <v>23</v>
      </c>
      <c r="B28" s="24" t="s">
        <v>23</v>
      </c>
      <c r="C28" s="12">
        <f>+'by technology type'!D30</f>
        <v>-6.9885487500000005</v>
      </c>
      <c r="D28" s="14">
        <f>+'by technology type'!C30</f>
        <v>-4.9120290000000004</v>
      </c>
      <c r="F28" s="6">
        <f t="shared" si="0"/>
        <v>-6.9885487500000005</v>
      </c>
      <c r="G28" s="6">
        <f t="shared" si="2"/>
        <v>-6.2617668375000006</v>
      </c>
      <c r="H28" s="6">
        <f t="shared" si="1"/>
        <v>0.7267819124999999</v>
      </c>
    </row>
    <row r="29" spans="1:8" x14ac:dyDescent="0.35">
      <c r="A29" s="1">
        <v>24</v>
      </c>
      <c r="B29" s="24" t="s">
        <v>24</v>
      </c>
      <c r="C29" s="12">
        <f>+'by technology type'!D31</f>
        <v>-1.1279087499999996</v>
      </c>
      <c r="D29" s="14">
        <f>+'by technology type'!C31</f>
        <v>-2.3584845999999997</v>
      </c>
      <c r="F29" s="6">
        <f t="shared" si="0"/>
        <v>-1.1279087499999996</v>
      </c>
      <c r="G29" s="6">
        <f t="shared" si="2"/>
        <v>-1.5586102974999996</v>
      </c>
      <c r="H29" s="6">
        <f t="shared" si="1"/>
        <v>-0.4307015475</v>
      </c>
    </row>
    <row r="30" spans="1:8" x14ac:dyDescent="0.35">
      <c r="A30" s="1">
        <v>25</v>
      </c>
      <c r="B30" s="24" t="s">
        <v>25</v>
      </c>
      <c r="C30" s="12">
        <f>+'by technology type'!D32</f>
        <v>-2.8248942499999998</v>
      </c>
      <c r="D30" s="14">
        <f>+'by technology type'!C32</f>
        <v>-2.1683575999999998</v>
      </c>
      <c r="F30" s="6">
        <f t="shared" si="0"/>
        <v>-2.8248942499999998</v>
      </c>
      <c r="G30" s="6">
        <f t="shared" si="2"/>
        <v>-2.5951064224999998</v>
      </c>
      <c r="H30" s="6">
        <f t="shared" si="1"/>
        <v>0.22978782750000004</v>
      </c>
    </row>
    <row r="31" spans="1:8" x14ac:dyDescent="0.35">
      <c r="A31" s="1">
        <v>26</v>
      </c>
      <c r="B31" s="24" t="s">
        <v>26</v>
      </c>
      <c r="C31" s="12">
        <f>+'by technology type'!D33</f>
        <v>-5.1618034999999995</v>
      </c>
      <c r="D31" s="14">
        <f>+'by technology type'!C33</f>
        <v>-4.0033307999999996</v>
      </c>
      <c r="F31" s="6">
        <f t="shared" si="0"/>
        <v>-5.1618034999999995</v>
      </c>
      <c r="G31" s="6">
        <f t="shared" si="2"/>
        <v>-4.7563380549999996</v>
      </c>
      <c r="H31" s="6">
        <f t="shared" si="1"/>
        <v>0.40546544499999992</v>
      </c>
    </row>
    <row r="32" spans="1:8" ht="15" thickBot="1" x14ac:dyDescent="0.4">
      <c r="A32" s="1">
        <v>27</v>
      </c>
      <c r="B32" s="24" t="s">
        <v>27</v>
      </c>
      <c r="C32" s="15">
        <f>+'by technology type'!D34</f>
        <v>-9.19095175</v>
      </c>
      <c r="D32" s="16">
        <f>+'by technology type'!C34</f>
        <v>-6.2820076</v>
      </c>
      <c r="F32" s="6">
        <f t="shared" si="0"/>
        <v>-9.19095175</v>
      </c>
      <c r="G32" s="6">
        <f t="shared" si="2"/>
        <v>-8.1728212975000005</v>
      </c>
      <c r="H32" s="6">
        <f t="shared" si="1"/>
        <v>1.0181304524999994</v>
      </c>
    </row>
  </sheetData>
  <mergeCells count="1">
    <mergeCell ref="A5:B5"/>
  </mergeCells>
  <conditionalFormatting sqref="H6:H32">
    <cfRule type="cellIs" dxfId="111" priority="27" operator="lessThan">
      <formula>0</formula>
    </cfRule>
    <cfRule type="cellIs" dxfId="110" priority="28" operator="greaterThan">
      <formula>0</formula>
    </cfRule>
  </conditionalFormatting>
  <conditionalFormatting sqref="C6">
    <cfRule type="aboveAverage" dxfId="109" priority="24" aboveAverage="0"/>
    <cfRule type="aboveAverage" dxfId="108" priority="25"/>
    <cfRule type="expression" priority="26">
      <formula>"max"</formula>
    </cfRule>
  </conditionalFormatting>
  <conditionalFormatting sqref="C7:C32">
    <cfRule type="aboveAverage" dxfId="107" priority="21" aboveAverage="0"/>
    <cfRule type="aboveAverage" dxfId="106" priority="22"/>
    <cfRule type="expression" priority="23">
      <formula>"max"</formula>
    </cfRule>
  </conditionalFormatting>
  <conditionalFormatting sqref="C6:C32">
    <cfRule type="cellIs" dxfId="105" priority="17" operator="lessThan">
      <formula>8</formula>
    </cfRule>
    <cfRule type="cellIs" dxfId="104" priority="18" operator="greaterThan">
      <formula>8</formula>
    </cfRule>
    <cfRule type="cellIs" dxfId="103" priority="19" operator="lessThan">
      <formula>5</formula>
    </cfRule>
    <cfRule type="cellIs" dxfId="102" priority="20" operator="greaterThan">
      <formula>5</formula>
    </cfRule>
  </conditionalFormatting>
  <conditionalFormatting sqref="D6">
    <cfRule type="aboveAverage" dxfId="101" priority="14" aboveAverage="0"/>
    <cfRule type="aboveAverage" dxfId="100" priority="15"/>
    <cfRule type="expression" priority="16">
      <formula>"max"</formula>
    </cfRule>
  </conditionalFormatting>
  <conditionalFormatting sqref="D7:D32">
    <cfRule type="aboveAverage" dxfId="99" priority="11" aboveAverage="0"/>
    <cfRule type="aboveAverage" dxfId="98" priority="12"/>
    <cfRule type="expression" priority="13">
      <formula>"max"</formula>
    </cfRule>
  </conditionalFormatting>
  <conditionalFormatting sqref="D6:D32">
    <cfRule type="cellIs" dxfId="97" priority="7" operator="lessThan">
      <formula>11</formula>
    </cfRule>
    <cfRule type="cellIs" dxfId="96" priority="8" operator="greaterThan">
      <formula>11</formula>
    </cfRule>
    <cfRule type="cellIs" dxfId="95" priority="9" operator="lessThan">
      <formula>10</formula>
    </cfRule>
    <cfRule type="cellIs" dxfId="94" priority="10" operator="greaterThan">
      <formula>10</formula>
    </cfRule>
  </conditionalFormatting>
  <conditionalFormatting sqref="C6:D32">
    <cfRule type="cellIs" dxfId="93" priority="1" operator="lessThan">
      <formula>10</formula>
    </cfRule>
    <cfRule type="cellIs" dxfId="92" priority="2" operator="greaterThan">
      <formula>10</formula>
    </cfRule>
    <cfRule type="cellIs" dxfId="91" priority="3" operator="lessThan">
      <formula>8</formula>
    </cfRule>
    <cfRule type="cellIs" dxfId="90" priority="4" operator="greaterThan">
      <formula>8</formula>
    </cfRule>
    <cfRule type="cellIs" dxfId="89" priority="5" operator="lessThan">
      <formula>6</formula>
    </cfRule>
    <cfRule type="cellIs" dxfId="88" priority="6" operator="greaterThan">
      <formula>6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0EC6F-2365-4ED0-85F6-A13531285887}">
  <dimension ref="A1:I32"/>
  <sheetViews>
    <sheetView workbookViewId="0">
      <selection activeCell="D7" sqref="D7:D32"/>
    </sheetView>
  </sheetViews>
  <sheetFormatPr defaultRowHeight="14.5" x14ac:dyDescent="0.35"/>
  <cols>
    <col min="2" max="2" width="34.6328125" bestFit="1" customWidth="1"/>
    <col min="3" max="3" width="11.7265625" customWidth="1"/>
    <col min="4" max="4" width="12.26953125" customWidth="1"/>
    <col min="6" max="6" width="12.08984375" customWidth="1"/>
    <col min="7" max="7" width="11.90625" customWidth="1"/>
  </cols>
  <sheetData>
    <row r="1" spans="1:9" x14ac:dyDescent="0.35">
      <c r="A1" t="s">
        <v>58</v>
      </c>
    </row>
    <row r="2" spans="1:9" x14ac:dyDescent="0.35">
      <c r="A2" t="s">
        <v>41</v>
      </c>
    </row>
    <row r="3" spans="1:9" ht="29" x14ac:dyDescent="0.35">
      <c r="A3" t="s">
        <v>76</v>
      </c>
      <c r="F3" s="10" t="s">
        <v>32</v>
      </c>
      <c r="G3" s="10" t="s">
        <v>34</v>
      </c>
    </row>
    <row r="4" spans="1:9" ht="15" thickBot="1" x14ac:dyDescent="0.4">
      <c r="F4" s="39">
        <v>0.65</v>
      </c>
      <c r="G4" s="39">
        <v>0.35</v>
      </c>
      <c r="H4" s="23">
        <f>+G4+F4-100%</f>
        <v>0</v>
      </c>
      <c r="I4" s="39" t="s">
        <v>70</v>
      </c>
    </row>
    <row r="5" spans="1:9" ht="43.5" x14ac:dyDescent="0.35">
      <c r="A5" s="50" t="s">
        <v>0</v>
      </c>
      <c r="B5" s="52"/>
      <c r="C5" s="46" t="s">
        <v>88</v>
      </c>
      <c r="D5" s="47" t="s">
        <v>90</v>
      </c>
      <c r="F5" s="7" t="s">
        <v>37</v>
      </c>
      <c r="G5" s="7" t="s">
        <v>62</v>
      </c>
    </row>
    <row r="6" spans="1:9" x14ac:dyDescent="0.35">
      <c r="A6" s="1">
        <v>1</v>
      </c>
      <c r="B6" s="24" t="s">
        <v>1</v>
      </c>
      <c r="C6" s="12">
        <f>+'by technology type'!D8</f>
        <v>37.425797499999994</v>
      </c>
      <c r="D6" s="14">
        <f>+'by technology type'!E8</f>
        <v>27.344976500000001</v>
      </c>
      <c r="F6" s="6">
        <f t="shared" ref="F6:F32" si="0">+C6</f>
        <v>37.425797499999994</v>
      </c>
      <c r="G6" s="6">
        <f>+C6*F$4+D6*G$4</f>
        <v>33.897510149999995</v>
      </c>
      <c r="H6" s="6">
        <f t="shared" ref="H6:H32" si="1">+G6-F6</f>
        <v>-3.5282873499999994</v>
      </c>
    </row>
    <row r="7" spans="1:9" x14ac:dyDescent="0.35">
      <c r="A7" s="1">
        <v>2</v>
      </c>
      <c r="B7" s="2" t="s">
        <v>2</v>
      </c>
      <c r="C7" s="12">
        <f>+'by technology type'!D9</f>
        <v>29.422138499999999</v>
      </c>
      <c r="D7" s="14">
        <f>+'by technology type'!E9</f>
        <v>23.127320900000001</v>
      </c>
      <c r="F7" s="6">
        <f t="shared" si="0"/>
        <v>29.422138499999999</v>
      </c>
      <c r="G7" s="6">
        <f t="shared" ref="G7:G32" si="2">+C7*F$4+D7*G$4</f>
        <v>27.218952340000001</v>
      </c>
      <c r="H7" s="6">
        <f t="shared" si="1"/>
        <v>-2.2031861599999978</v>
      </c>
    </row>
    <row r="8" spans="1:9" x14ac:dyDescent="0.35">
      <c r="A8" s="1">
        <v>3</v>
      </c>
      <c r="B8" s="25" t="s">
        <v>3</v>
      </c>
      <c r="C8" s="12">
        <f>+'by technology type'!D10</f>
        <v>35.139882</v>
      </c>
      <c r="D8" s="14">
        <f>+'by technology type'!E10</f>
        <v>25.860650200000002</v>
      </c>
      <c r="F8" s="6">
        <f t="shared" si="0"/>
        <v>35.139882</v>
      </c>
      <c r="G8" s="6">
        <f t="shared" si="2"/>
        <v>31.892150870000002</v>
      </c>
      <c r="H8" s="6">
        <f t="shared" si="1"/>
        <v>-3.2477311299999982</v>
      </c>
    </row>
    <row r="9" spans="1:9" x14ac:dyDescent="0.35">
      <c r="A9" s="1">
        <v>4</v>
      </c>
      <c r="B9" s="24" t="s">
        <v>4</v>
      </c>
      <c r="C9" s="12">
        <f>+'by technology type'!D11</f>
        <v>32.472671999999996</v>
      </c>
      <c r="D9" s="14">
        <f>+'by technology type'!E11</f>
        <v>27.635502199999998</v>
      </c>
      <c r="F9" s="6">
        <f t="shared" si="0"/>
        <v>32.472671999999996</v>
      </c>
      <c r="G9" s="6">
        <f t="shared" si="2"/>
        <v>30.779662569999999</v>
      </c>
      <c r="H9" s="6">
        <f t="shared" si="1"/>
        <v>-1.6930094299999965</v>
      </c>
    </row>
    <row r="10" spans="1:9" x14ac:dyDescent="0.35">
      <c r="A10" s="1">
        <v>5</v>
      </c>
      <c r="B10" s="25" t="s">
        <v>5</v>
      </c>
      <c r="C10" s="12">
        <f>+'by technology type'!D12</f>
        <v>29.519388999999997</v>
      </c>
      <c r="D10" s="14">
        <f>+'by technology type'!E12</f>
        <v>20.879704999999998</v>
      </c>
      <c r="F10" s="6">
        <f t="shared" si="0"/>
        <v>29.519388999999997</v>
      </c>
      <c r="G10" s="6">
        <f t="shared" si="2"/>
        <v>26.495499599999995</v>
      </c>
      <c r="H10" s="6">
        <f t="shared" si="1"/>
        <v>-3.0238894000000016</v>
      </c>
    </row>
    <row r="11" spans="1:9" x14ac:dyDescent="0.35">
      <c r="A11" s="1">
        <v>6</v>
      </c>
      <c r="B11" s="24" t="s">
        <v>6</v>
      </c>
      <c r="C11" s="12">
        <f>+'by technology type'!D13</f>
        <v>30.9273375</v>
      </c>
      <c r="D11" s="14">
        <f>+'by technology type'!E13</f>
        <v>22.365110100000003</v>
      </c>
      <c r="F11" s="6">
        <f t="shared" si="0"/>
        <v>30.9273375</v>
      </c>
      <c r="G11" s="6">
        <f t="shared" si="2"/>
        <v>27.930557910000001</v>
      </c>
      <c r="H11" s="6">
        <f t="shared" si="1"/>
        <v>-2.9967795899999992</v>
      </c>
    </row>
    <row r="12" spans="1:9" x14ac:dyDescent="0.35">
      <c r="A12" s="1">
        <v>7</v>
      </c>
      <c r="B12" s="24" t="s">
        <v>7</v>
      </c>
      <c r="C12" s="12">
        <f>+'by technology type'!D14</f>
        <v>36.48559375</v>
      </c>
      <c r="D12" s="14">
        <f>+'by technology type'!E14</f>
        <v>30.129535049999998</v>
      </c>
      <c r="F12" s="6">
        <f t="shared" si="0"/>
        <v>36.48559375</v>
      </c>
      <c r="G12" s="6">
        <f t="shared" si="2"/>
        <v>34.260973204999999</v>
      </c>
      <c r="H12" s="6">
        <f t="shared" si="1"/>
        <v>-2.2246205450000005</v>
      </c>
    </row>
    <row r="13" spans="1:9" x14ac:dyDescent="0.35">
      <c r="A13" s="1">
        <v>8</v>
      </c>
      <c r="B13" s="24" t="s">
        <v>8</v>
      </c>
      <c r="C13" s="12">
        <f>+'by technology type'!D15</f>
        <v>26.708894749999999</v>
      </c>
      <c r="D13" s="14">
        <f>+'by technology type'!E15</f>
        <v>19.239125049999998</v>
      </c>
      <c r="F13" s="6">
        <f t="shared" si="0"/>
        <v>26.708894749999999</v>
      </c>
      <c r="G13" s="6">
        <f t="shared" si="2"/>
        <v>24.094475355</v>
      </c>
      <c r="H13" s="6">
        <f t="shared" si="1"/>
        <v>-2.6144193949999988</v>
      </c>
    </row>
    <row r="14" spans="1:9" x14ac:dyDescent="0.35">
      <c r="A14" s="1">
        <v>9</v>
      </c>
      <c r="B14" s="24" t="s">
        <v>9</v>
      </c>
      <c r="C14" s="12">
        <f>+'by technology type'!D16</f>
        <v>23.312296749999998</v>
      </c>
      <c r="D14" s="14">
        <f>+'by technology type'!E16</f>
        <v>17.366279249999998</v>
      </c>
      <c r="F14" s="6">
        <f t="shared" si="0"/>
        <v>23.312296749999998</v>
      </c>
      <c r="G14" s="6">
        <f t="shared" si="2"/>
        <v>21.231190625</v>
      </c>
      <c r="H14" s="6">
        <f t="shared" si="1"/>
        <v>-2.081106124999998</v>
      </c>
    </row>
    <row r="15" spans="1:9" x14ac:dyDescent="0.35">
      <c r="A15" s="1">
        <v>10</v>
      </c>
      <c r="B15" s="24" t="s">
        <v>10</v>
      </c>
      <c r="C15" s="12">
        <f>+'by technology type'!D17</f>
        <v>24.132622749999999</v>
      </c>
      <c r="D15" s="14">
        <f>+'by technology type'!E17</f>
        <v>17.79495725</v>
      </c>
      <c r="F15" s="6">
        <f t="shared" si="0"/>
        <v>24.132622749999999</v>
      </c>
      <c r="G15" s="6">
        <f t="shared" si="2"/>
        <v>21.914439824999999</v>
      </c>
      <c r="H15" s="6">
        <f t="shared" si="1"/>
        <v>-2.2181829250000007</v>
      </c>
    </row>
    <row r="16" spans="1:9" x14ac:dyDescent="0.35">
      <c r="A16" s="1">
        <v>11</v>
      </c>
      <c r="B16" s="24" t="s">
        <v>11</v>
      </c>
      <c r="C16" s="12">
        <f>+'by technology type'!D18</f>
        <v>17.460693749999997</v>
      </c>
      <c r="D16" s="14">
        <f>+'by technology type'!E18</f>
        <v>11.15551125</v>
      </c>
      <c r="F16" s="6">
        <f t="shared" si="0"/>
        <v>17.460693749999997</v>
      </c>
      <c r="G16" s="6">
        <f t="shared" si="2"/>
        <v>15.253879874999999</v>
      </c>
      <c r="H16" s="6">
        <f t="shared" si="1"/>
        <v>-2.2068138749999981</v>
      </c>
    </row>
    <row r="17" spans="1:8" x14ac:dyDescent="0.35">
      <c r="A17" s="1">
        <v>12</v>
      </c>
      <c r="B17" s="24" t="s">
        <v>12</v>
      </c>
      <c r="C17" s="12">
        <f>+'by technology type'!D19</f>
        <v>15.090222000000001</v>
      </c>
      <c r="D17" s="14">
        <f>+'by technology type'!E19</f>
        <v>10.284469999999999</v>
      </c>
      <c r="F17" s="6">
        <f t="shared" si="0"/>
        <v>15.090222000000001</v>
      </c>
      <c r="G17" s="6">
        <f t="shared" si="2"/>
        <v>13.408208800000001</v>
      </c>
      <c r="H17" s="6">
        <f t="shared" si="1"/>
        <v>-1.6820132000000001</v>
      </c>
    </row>
    <row r="18" spans="1:8" x14ac:dyDescent="0.35">
      <c r="A18" s="1">
        <v>13</v>
      </c>
      <c r="B18" s="24" t="s">
        <v>13</v>
      </c>
      <c r="C18" s="12">
        <f>+'by technology type'!D20</f>
        <v>11.733321</v>
      </c>
      <c r="D18" s="14">
        <f>+'by technology type'!E20</f>
        <v>6.6220650000000001</v>
      </c>
      <c r="F18" s="6">
        <f t="shared" si="0"/>
        <v>11.733321</v>
      </c>
      <c r="G18" s="6">
        <f t="shared" si="2"/>
        <v>9.944381400000001</v>
      </c>
      <c r="H18" s="6">
        <f t="shared" si="1"/>
        <v>-1.7889395999999991</v>
      </c>
    </row>
    <row r="19" spans="1:8" x14ac:dyDescent="0.35">
      <c r="A19" s="1">
        <v>14</v>
      </c>
      <c r="B19" s="24" t="s">
        <v>14</v>
      </c>
      <c r="C19" s="12">
        <f>+'by technology type'!D21</f>
        <v>7.7175529999999997</v>
      </c>
      <c r="D19" s="14">
        <f>+'by technology type'!E21</f>
        <v>3.4666779999999999</v>
      </c>
      <c r="F19" s="6">
        <f t="shared" si="0"/>
        <v>7.7175529999999997</v>
      </c>
      <c r="G19" s="6">
        <f t="shared" si="2"/>
        <v>6.2297467500000003</v>
      </c>
      <c r="H19" s="6">
        <f t="shared" si="1"/>
        <v>-1.4878062499999993</v>
      </c>
    </row>
    <row r="20" spans="1:8" x14ac:dyDescent="0.35">
      <c r="A20" s="1">
        <v>15</v>
      </c>
      <c r="B20" s="24" t="s">
        <v>15</v>
      </c>
      <c r="C20" s="12">
        <f>+'by technology type'!D22</f>
        <v>5.5041389999999994</v>
      </c>
      <c r="D20" s="14">
        <f>+'by technology type'!E22</f>
        <v>0.99393919999999991</v>
      </c>
      <c r="F20" s="6">
        <f t="shared" si="0"/>
        <v>5.5041389999999994</v>
      </c>
      <c r="G20" s="6">
        <f t="shared" si="2"/>
        <v>3.9255690699999999</v>
      </c>
      <c r="H20" s="6">
        <f t="shared" si="1"/>
        <v>-1.5785699299999996</v>
      </c>
    </row>
    <row r="21" spans="1:8" x14ac:dyDescent="0.35">
      <c r="A21" s="1">
        <v>16</v>
      </c>
      <c r="B21" s="24" t="s">
        <v>16</v>
      </c>
      <c r="C21" s="12">
        <f>+'by technology type'!D23</f>
        <v>3.3836742499999999</v>
      </c>
      <c r="D21" s="14">
        <f>+'by technology type'!E23</f>
        <v>-4.3519649999999965E-2</v>
      </c>
      <c r="F21" s="6">
        <f t="shared" si="0"/>
        <v>3.3836742499999999</v>
      </c>
      <c r="G21" s="6">
        <f t="shared" si="2"/>
        <v>2.1841563850000001</v>
      </c>
      <c r="H21" s="6">
        <f t="shared" si="1"/>
        <v>-1.1995178649999998</v>
      </c>
    </row>
    <row r="22" spans="1:8" x14ac:dyDescent="0.35">
      <c r="A22" s="1">
        <v>17</v>
      </c>
      <c r="B22" s="24" t="s">
        <v>17</v>
      </c>
      <c r="C22" s="12">
        <f>+'by technology type'!D24</f>
        <v>2.0416635000000003</v>
      </c>
      <c r="D22" s="14">
        <f>+'by technology type'!E24</f>
        <v>0.26520149999999998</v>
      </c>
      <c r="F22" s="6">
        <f t="shared" si="0"/>
        <v>2.0416635000000003</v>
      </c>
      <c r="G22" s="6">
        <f t="shared" si="2"/>
        <v>1.4199018000000003</v>
      </c>
      <c r="H22" s="6">
        <f t="shared" si="1"/>
        <v>-0.62176169999999997</v>
      </c>
    </row>
    <row r="23" spans="1:8" x14ac:dyDescent="0.35">
      <c r="A23" s="1">
        <v>18</v>
      </c>
      <c r="B23" s="24" t="s">
        <v>18</v>
      </c>
      <c r="C23" s="12">
        <f>+'by technology type'!D25</f>
        <v>2.5337105000000002</v>
      </c>
      <c r="D23" s="14">
        <f>+'by technology type'!E25</f>
        <v>0.3722061000000001</v>
      </c>
      <c r="F23" s="6">
        <f t="shared" si="0"/>
        <v>2.5337105000000002</v>
      </c>
      <c r="G23" s="6">
        <f t="shared" si="2"/>
        <v>1.7771839600000001</v>
      </c>
      <c r="H23" s="6">
        <f t="shared" si="1"/>
        <v>-0.75652654000000008</v>
      </c>
    </row>
    <row r="24" spans="1:8" x14ac:dyDescent="0.35">
      <c r="A24" s="1">
        <v>19</v>
      </c>
      <c r="B24" s="24" t="s">
        <v>19</v>
      </c>
      <c r="C24" s="12">
        <f>+'by technology type'!D26</f>
        <v>5.1129812499999998</v>
      </c>
      <c r="D24" s="14">
        <f>+'by technology type'!E26</f>
        <v>2.0736750000000026E-2</v>
      </c>
      <c r="F24" s="6">
        <f t="shared" si="0"/>
        <v>5.1129812499999998</v>
      </c>
      <c r="G24" s="6">
        <f t="shared" si="2"/>
        <v>3.3306956749999999</v>
      </c>
      <c r="H24" s="6">
        <f t="shared" si="1"/>
        <v>-1.782285575</v>
      </c>
    </row>
    <row r="25" spans="1:8" x14ac:dyDescent="0.35">
      <c r="A25" s="1">
        <v>20</v>
      </c>
      <c r="B25" s="24" t="s">
        <v>20</v>
      </c>
      <c r="C25" s="12">
        <f>+'by technology type'!D27</f>
        <v>2.2788032500000002</v>
      </c>
      <c r="D25" s="14">
        <f>+'by technology type'!E27</f>
        <v>-3.2683564500000002</v>
      </c>
      <c r="F25" s="6">
        <f t="shared" si="0"/>
        <v>2.2788032500000002</v>
      </c>
      <c r="G25" s="6">
        <f t="shared" si="2"/>
        <v>0.33729735500000024</v>
      </c>
      <c r="H25" s="6">
        <f t="shared" si="1"/>
        <v>-1.9415058949999999</v>
      </c>
    </row>
    <row r="26" spans="1:8" x14ac:dyDescent="0.35">
      <c r="A26" s="1">
        <v>21</v>
      </c>
      <c r="B26" s="24" t="s">
        <v>21</v>
      </c>
      <c r="C26" s="12">
        <f>+'by technology type'!D28</f>
        <v>-1.9991500000000002</v>
      </c>
      <c r="D26" s="14">
        <f>+'by technology type'!E28</f>
        <v>-3.4192428000000001</v>
      </c>
      <c r="F26" s="6">
        <f t="shared" si="0"/>
        <v>-1.9991500000000002</v>
      </c>
      <c r="G26" s="6">
        <f t="shared" si="2"/>
        <v>-2.4961824799999999</v>
      </c>
      <c r="H26" s="6">
        <f t="shared" si="1"/>
        <v>-0.49703247999999967</v>
      </c>
    </row>
    <row r="27" spans="1:8" x14ac:dyDescent="0.35">
      <c r="A27" s="1">
        <v>22</v>
      </c>
      <c r="B27" s="24" t="s">
        <v>22</v>
      </c>
      <c r="C27" s="12">
        <f>+'by technology type'!D29</f>
        <v>-3.9764487499999994</v>
      </c>
      <c r="D27" s="14">
        <f>+'by technology type'!E29</f>
        <v>-7.3060130499999998</v>
      </c>
      <c r="F27" s="6">
        <f t="shared" si="0"/>
        <v>-3.9764487499999994</v>
      </c>
      <c r="G27" s="6">
        <f t="shared" si="2"/>
        <v>-5.1417962549999991</v>
      </c>
      <c r="H27" s="6">
        <f t="shared" si="1"/>
        <v>-1.1653475049999997</v>
      </c>
    </row>
    <row r="28" spans="1:8" x14ac:dyDescent="0.35">
      <c r="A28" s="1">
        <v>23</v>
      </c>
      <c r="B28" s="24" t="s">
        <v>23</v>
      </c>
      <c r="C28" s="12">
        <f>+'by technology type'!D30</f>
        <v>-6.9885487500000005</v>
      </c>
      <c r="D28" s="14">
        <f>+'by technology type'!E30</f>
        <v>-4.3622570500000002</v>
      </c>
      <c r="F28" s="6">
        <f t="shared" si="0"/>
        <v>-6.9885487500000005</v>
      </c>
      <c r="G28" s="6">
        <f t="shared" si="2"/>
        <v>-6.0693466550000004</v>
      </c>
      <c r="H28" s="6">
        <f t="shared" si="1"/>
        <v>0.91920209500000016</v>
      </c>
    </row>
    <row r="29" spans="1:8" x14ac:dyDescent="0.35">
      <c r="A29" s="1">
        <v>24</v>
      </c>
      <c r="B29" s="24" t="s">
        <v>24</v>
      </c>
      <c r="C29" s="12">
        <f>+'by technology type'!D31</f>
        <v>-1.1279087499999996</v>
      </c>
      <c r="D29" s="14">
        <f>+'by technology type'!E31</f>
        <v>1.1495689499999999</v>
      </c>
      <c r="F29" s="6">
        <f t="shared" si="0"/>
        <v>-1.1279087499999996</v>
      </c>
      <c r="G29" s="6">
        <f t="shared" si="2"/>
        <v>-0.33079155499999979</v>
      </c>
      <c r="H29" s="6">
        <f t="shared" si="1"/>
        <v>0.79711719499999978</v>
      </c>
    </row>
    <row r="30" spans="1:8" x14ac:dyDescent="0.35">
      <c r="A30" s="1">
        <v>25</v>
      </c>
      <c r="B30" s="24" t="s">
        <v>25</v>
      </c>
      <c r="C30" s="12">
        <f>+'by technology type'!D32</f>
        <v>-2.8248942499999998</v>
      </c>
      <c r="D30" s="14">
        <f>+'by technology type'!E32</f>
        <v>-1.27671855</v>
      </c>
      <c r="F30" s="6">
        <f t="shared" si="0"/>
        <v>-2.8248942499999998</v>
      </c>
      <c r="G30" s="6">
        <f t="shared" si="2"/>
        <v>-2.2830327549999998</v>
      </c>
      <c r="H30" s="6">
        <f t="shared" si="1"/>
        <v>0.54186149500000003</v>
      </c>
    </row>
    <row r="31" spans="1:8" x14ac:dyDescent="0.35">
      <c r="A31" s="1">
        <v>26</v>
      </c>
      <c r="B31" s="24" t="s">
        <v>26</v>
      </c>
      <c r="C31" s="12">
        <f>+'by technology type'!D33</f>
        <v>-5.1618034999999995</v>
      </c>
      <c r="D31" s="14">
        <f>+'by technology type'!E33</f>
        <v>-1.9220649000000001</v>
      </c>
      <c r="F31" s="6">
        <f t="shared" si="0"/>
        <v>-5.1618034999999995</v>
      </c>
      <c r="G31" s="6">
        <f t="shared" si="2"/>
        <v>-4.0278949900000001</v>
      </c>
      <c r="H31" s="6">
        <f t="shared" si="1"/>
        <v>1.1339085099999995</v>
      </c>
    </row>
    <row r="32" spans="1:8" x14ac:dyDescent="0.35">
      <c r="A32" s="1">
        <v>27</v>
      </c>
      <c r="B32" s="24" t="s">
        <v>27</v>
      </c>
      <c r="C32" s="12">
        <f>+'by technology type'!D34</f>
        <v>-9.19095175</v>
      </c>
      <c r="D32" s="14">
        <f>+'by technology type'!E34</f>
        <v>-4.1726710499999999</v>
      </c>
      <c r="F32" s="6">
        <f t="shared" si="0"/>
        <v>-9.19095175</v>
      </c>
      <c r="G32" s="6">
        <f t="shared" si="2"/>
        <v>-7.4345535050000002</v>
      </c>
      <c r="H32" s="6">
        <f t="shared" si="1"/>
        <v>1.7563982449999997</v>
      </c>
    </row>
  </sheetData>
  <mergeCells count="1">
    <mergeCell ref="A5:B5"/>
  </mergeCells>
  <conditionalFormatting sqref="H6:H32">
    <cfRule type="cellIs" dxfId="87" priority="35" operator="lessThan">
      <formula>0</formula>
    </cfRule>
    <cfRule type="cellIs" dxfId="86" priority="36" operator="greaterThan">
      <formula>0</formula>
    </cfRule>
  </conditionalFormatting>
  <conditionalFormatting sqref="C6">
    <cfRule type="aboveAverage" dxfId="85" priority="32" aboveAverage="0"/>
    <cfRule type="aboveAverage" dxfId="84" priority="33"/>
    <cfRule type="expression" priority="34">
      <formula>"max"</formula>
    </cfRule>
  </conditionalFormatting>
  <conditionalFormatting sqref="C7:C32">
    <cfRule type="aboveAverage" dxfId="83" priority="29" aboveAverage="0"/>
    <cfRule type="aboveAverage" dxfId="82" priority="30"/>
    <cfRule type="expression" priority="31">
      <formula>"max"</formula>
    </cfRule>
  </conditionalFormatting>
  <conditionalFormatting sqref="C6:C32">
    <cfRule type="cellIs" dxfId="81" priority="25" operator="lessThan">
      <formula>8</formula>
    </cfRule>
    <cfRule type="cellIs" dxfId="80" priority="26" operator="greaterThan">
      <formula>8</formula>
    </cfRule>
    <cfRule type="cellIs" dxfId="79" priority="27" operator="lessThan">
      <formula>5</formula>
    </cfRule>
    <cfRule type="cellIs" dxfId="78" priority="28" operator="greaterThan">
      <formula>5</formula>
    </cfRule>
  </conditionalFormatting>
  <conditionalFormatting sqref="D6">
    <cfRule type="aboveAverage" dxfId="77" priority="22" aboveAverage="0"/>
    <cfRule type="aboveAverage" dxfId="76" priority="23"/>
    <cfRule type="expression" priority="24">
      <formula>"max"</formula>
    </cfRule>
  </conditionalFormatting>
  <conditionalFormatting sqref="D7:D32">
    <cfRule type="aboveAverage" dxfId="75" priority="19" aboveAverage="0"/>
    <cfRule type="aboveAverage" dxfId="74" priority="20"/>
    <cfRule type="expression" priority="21">
      <formula>"max"</formula>
    </cfRule>
  </conditionalFormatting>
  <conditionalFormatting sqref="D6:D32">
    <cfRule type="cellIs" dxfId="73" priority="15" operator="lessThan">
      <formula>11</formula>
    </cfRule>
    <cfRule type="cellIs" dxfId="72" priority="16" operator="greaterThan">
      <formula>11</formula>
    </cfRule>
    <cfRule type="cellIs" dxfId="71" priority="17" operator="lessThan">
      <formula>10</formula>
    </cfRule>
    <cfRule type="cellIs" dxfId="70" priority="18" operator="greaterThan">
      <formula>10</formula>
    </cfRule>
  </conditionalFormatting>
  <conditionalFormatting sqref="C6:D32">
    <cfRule type="cellIs" dxfId="69" priority="1" operator="lessThan">
      <formula>10</formula>
    </cfRule>
    <cfRule type="cellIs" dxfId="68" priority="2" operator="greaterThan">
      <formula>10</formula>
    </cfRule>
    <cfRule type="cellIs" dxfId="67" priority="9" operator="lessThan">
      <formula>10</formula>
    </cfRule>
    <cfRule type="cellIs" dxfId="66" priority="10" operator="greaterThan">
      <formula>10</formula>
    </cfRule>
    <cfRule type="cellIs" dxfId="65" priority="11" operator="lessThan">
      <formula>8</formula>
    </cfRule>
    <cfRule type="cellIs" dxfId="64" priority="12" operator="greaterThan">
      <formula>8</formula>
    </cfRule>
    <cfRule type="cellIs" dxfId="63" priority="13" operator="lessThan">
      <formula>6</formula>
    </cfRule>
    <cfRule type="cellIs" dxfId="62" priority="14" operator="greaterThan">
      <formula>6</formula>
    </cfRule>
  </conditionalFormatting>
  <conditionalFormatting sqref="C7:C32">
    <cfRule type="aboveAverage" dxfId="61" priority="6" aboveAverage="0"/>
    <cfRule type="aboveAverage" dxfId="60" priority="7"/>
    <cfRule type="expression" priority="8">
      <formula>"max"</formula>
    </cfRule>
  </conditionalFormatting>
  <conditionalFormatting sqref="D7:D32">
    <cfRule type="aboveAverage" dxfId="59" priority="3" aboveAverage="0"/>
    <cfRule type="aboveAverage" dxfId="58" priority="4"/>
    <cfRule type="expression" priority="5">
      <formula>"max"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7BB67-D52A-4161-9C94-A9C131B5EA38}">
  <dimension ref="A1:I32"/>
  <sheetViews>
    <sheetView workbookViewId="0"/>
  </sheetViews>
  <sheetFormatPr defaultRowHeight="14.5" x14ac:dyDescent="0.35"/>
  <cols>
    <col min="2" max="2" width="34.6328125" bestFit="1" customWidth="1"/>
    <col min="3" max="3" width="11.7265625" customWidth="1"/>
    <col min="4" max="4" width="12.26953125" customWidth="1"/>
    <col min="6" max="6" width="12.08984375" customWidth="1"/>
    <col min="7" max="7" width="11.90625" customWidth="1"/>
  </cols>
  <sheetData>
    <row r="1" spans="1:9" x14ac:dyDescent="0.35">
      <c r="A1" t="s">
        <v>58</v>
      </c>
    </row>
    <row r="2" spans="1:9" x14ac:dyDescent="0.35">
      <c r="A2" t="s">
        <v>41</v>
      </c>
    </row>
    <row r="3" spans="1:9" ht="29" x14ac:dyDescent="0.35">
      <c r="A3" t="s">
        <v>76</v>
      </c>
      <c r="F3" s="10" t="s">
        <v>34</v>
      </c>
      <c r="G3" s="10" t="s">
        <v>33</v>
      </c>
    </row>
    <row r="4" spans="1:9" ht="15" thickBot="1" x14ac:dyDescent="0.4">
      <c r="F4" s="39">
        <v>0.65</v>
      </c>
      <c r="G4" s="39">
        <v>0.35</v>
      </c>
      <c r="H4" s="23">
        <f>+G4+F4-100%</f>
        <v>0</v>
      </c>
      <c r="I4" s="39" t="s">
        <v>70</v>
      </c>
    </row>
    <row r="5" spans="1:9" ht="43.5" x14ac:dyDescent="0.35">
      <c r="A5" s="50" t="s">
        <v>0</v>
      </c>
      <c r="B5" s="52"/>
      <c r="C5" s="46" t="s">
        <v>90</v>
      </c>
      <c r="D5" s="47" t="s">
        <v>87</v>
      </c>
      <c r="F5" s="7" t="s">
        <v>37</v>
      </c>
      <c r="G5" s="7" t="s">
        <v>62</v>
      </c>
    </row>
    <row r="6" spans="1:9" x14ac:dyDescent="0.35">
      <c r="A6" s="1">
        <v>1</v>
      </c>
      <c r="B6" s="24" t="s">
        <v>1</v>
      </c>
      <c r="C6" s="12">
        <f>+'by technology type'!E8</f>
        <v>27.344976500000001</v>
      </c>
      <c r="D6" s="14">
        <f>+'by technology type'!C8</f>
        <v>19.171321200000001</v>
      </c>
      <c r="F6" s="6">
        <f t="shared" ref="F6:F32" si="0">+C6</f>
        <v>27.344976500000001</v>
      </c>
      <c r="G6" s="6">
        <f>+C6*F$4+D6*G$4</f>
        <v>24.484197145000003</v>
      </c>
      <c r="H6" s="6">
        <f t="shared" ref="H6:H32" si="1">+G6-F6</f>
        <v>-2.8607793549999982</v>
      </c>
    </row>
    <row r="7" spans="1:9" x14ac:dyDescent="0.35">
      <c r="A7" s="1">
        <v>2</v>
      </c>
      <c r="B7" s="2" t="s">
        <v>2</v>
      </c>
      <c r="C7" s="12">
        <f>+'by technology type'!E9</f>
        <v>23.127320900000001</v>
      </c>
      <c r="D7" s="14">
        <f>+'by technology type'!C9</f>
        <v>14.448060999999999</v>
      </c>
      <c r="F7" s="6">
        <f t="shared" si="0"/>
        <v>23.127320900000001</v>
      </c>
      <c r="G7" s="6">
        <f t="shared" ref="G7:G32" si="2">+C7*F$4+D7*G$4</f>
        <v>20.089579935</v>
      </c>
      <c r="H7" s="6">
        <f t="shared" si="1"/>
        <v>-3.0377409650000011</v>
      </c>
    </row>
    <row r="8" spans="1:9" x14ac:dyDescent="0.35">
      <c r="A8" s="1">
        <v>3</v>
      </c>
      <c r="B8" s="25" t="s">
        <v>3</v>
      </c>
      <c r="C8" s="12">
        <f>+'by technology type'!E10</f>
        <v>25.860650200000002</v>
      </c>
      <c r="D8" s="14">
        <f>+'by technology type'!C10</f>
        <v>17.913943400000001</v>
      </c>
      <c r="F8" s="6">
        <f t="shared" si="0"/>
        <v>25.860650200000002</v>
      </c>
      <c r="G8" s="6">
        <f t="shared" si="2"/>
        <v>23.079302820000002</v>
      </c>
      <c r="H8" s="6">
        <f t="shared" si="1"/>
        <v>-2.7813473799999997</v>
      </c>
    </row>
    <row r="9" spans="1:9" x14ac:dyDescent="0.35">
      <c r="A9" s="1">
        <v>4</v>
      </c>
      <c r="B9" s="24" t="s">
        <v>4</v>
      </c>
      <c r="C9" s="12">
        <f>+'by technology type'!E11</f>
        <v>27.635502199999998</v>
      </c>
      <c r="D9" s="14">
        <f>+'by technology type'!C11</f>
        <v>14.181822199999999</v>
      </c>
      <c r="F9" s="6">
        <f t="shared" si="0"/>
        <v>27.635502199999998</v>
      </c>
      <c r="G9" s="6">
        <f t="shared" si="2"/>
        <v>22.926714199999996</v>
      </c>
      <c r="H9" s="6">
        <f t="shared" si="1"/>
        <v>-4.708788000000002</v>
      </c>
    </row>
    <row r="10" spans="1:9" x14ac:dyDescent="0.35">
      <c r="A10" s="1">
        <v>5</v>
      </c>
      <c r="B10" s="25" t="s">
        <v>5</v>
      </c>
      <c r="C10" s="12">
        <f>+'by technology type'!E12</f>
        <v>20.879704999999998</v>
      </c>
      <c r="D10" s="14">
        <f>+'by technology type'!C12</f>
        <v>15.6622044</v>
      </c>
      <c r="F10" s="6">
        <f t="shared" si="0"/>
        <v>20.879704999999998</v>
      </c>
      <c r="G10" s="6">
        <f t="shared" si="2"/>
        <v>19.053579789999997</v>
      </c>
      <c r="H10" s="6">
        <f t="shared" si="1"/>
        <v>-1.8261252100000007</v>
      </c>
    </row>
    <row r="11" spans="1:9" x14ac:dyDescent="0.35">
      <c r="A11" s="1">
        <v>6</v>
      </c>
      <c r="B11" s="24" t="s">
        <v>6</v>
      </c>
      <c r="C11" s="12">
        <f>+'by technology type'!E13</f>
        <v>22.365110100000003</v>
      </c>
      <c r="D11" s="14">
        <f>+'by technology type'!C13</f>
        <v>16.1045452</v>
      </c>
      <c r="F11" s="6">
        <f t="shared" si="0"/>
        <v>22.365110100000003</v>
      </c>
      <c r="G11" s="6">
        <f t="shared" si="2"/>
        <v>20.173912385000001</v>
      </c>
      <c r="H11" s="6">
        <f t="shared" si="1"/>
        <v>-2.1911977150000013</v>
      </c>
    </row>
    <row r="12" spans="1:9" x14ac:dyDescent="0.35">
      <c r="A12" s="1">
        <v>7</v>
      </c>
      <c r="B12" s="24" t="s">
        <v>7</v>
      </c>
      <c r="C12" s="12">
        <f>+'by technology type'!E14</f>
        <v>30.129535049999998</v>
      </c>
      <c r="D12" s="14">
        <f>+'by technology type'!C14</f>
        <v>17.158571200000001</v>
      </c>
      <c r="F12" s="6">
        <f t="shared" si="0"/>
        <v>30.129535049999998</v>
      </c>
      <c r="G12" s="6">
        <f t="shared" si="2"/>
        <v>25.589697702499997</v>
      </c>
      <c r="H12" s="6">
        <f t="shared" si="1"/>
        <v>-4.5398373475000007</v>
      </c>
    </row>
    <row r="13" spans="1:9" x14ac:dyDescent="0.35">
      <c r="A13" s="1">
        <v>8</v>
      </c>
      <c r="B13" s="24" t="s">
        <v>8</v>
      </c>
      <c r="C13" s="12">
        <f>+'by technology type'!E15</f>
        <v>19.239125049999998</v>
      </c>
      <c r="D13" s="14">
        <f>+'by technology type'!C15</f>
        <v>13.916118200000001</v>
      </c>
      <c r="F13" s="6">
        <f t="shared" si="0"/>
        <v>19.239125049999998</v>
      </c>
      <c r="G13" s="6">
        <f t="shared" si="2"/>
        <v>17.3760726525</v>
      </c>
      <c r="H13" s="6">
        <f t="shared" si="1"/>
        <v>-1.8630523974999988</v>
      </c>
    </row>
    <row r="14" spans="1:9" x14ac:dyDescent="0.35">
      <c r="A14" s="1">
        <v>9</v>
      </c>
      <c r="B14" s="24" t="s">
        <v>9</v>
      </c>
      <c r="C14" s="12">
        <f>+'by technology type'!E16</f>
        <v>17.366279249999998</v>
      </c>
      <c r="D14" s="14">
        <f>+'by technology type'!C16</f>
        <v>11.758399199999999</v>
      </c>
      <c r="F14" s="6">
        <f t="shared" si="0"/>
        <v>17.366279249999998</v>
      </c>
      <c r="G14" s="6">
        <f t="shared" si="2"/>
        <v>15.403521232499999</v>
      </c>
      <c r="H14" s="6">
        <f t="shared" si="1"/>
        <v>-1.9627580174999988</v>
      </c>
    </row>
    <row r="15" spans="1:9" x14ac:dyDescent="0.35">
      <c r="A15" s="1">
        <v>10</v>
      </c>
      <c r="B15" s="24" t="s">
        <v>10</v>
      </c>
      <c r="C15" s="12">
        <f>+'by technology type'!E17</f>
        <v>17.79495725</v>
      </c>
      <c r="D15" s="14">
        <f>+'by technology type'!C17</f>
        <v>12.2934416</v>
      </c>
      <c r="F15" s="6">
        <f t="shared" si="0"/>
        <v>17.79495725</v>
      </c>
      <c r="G15" s="6">
        <f t="shared" si="2"/>
        <v>15.869426772499999</v>
      </c>
      <c r="H15" s="6">
        <f t="shared" si="1"/>
        <v>-1.9255304775000006</v>
      </c>
    </row>
    <row r="16" spans="1:9" x14ac:dyDescent="0.35">
      <c r="A16" s="1">
        <v>11</v>
      </c>
      <c r="B16" s="24" t="s">
        <v>11</v>
      </c>
      <c r="C16" s="12">
        <f>+'by technology type'!E18</f>
        <v>11.15551125</v>
      </c>
      <c r="D16" s="14">
        <f>+'by technology type'!C18</f>
        <v>9.6051801999999995</v>
      </c>
      <c r="F16" s="6">
        <f t="shared" si="0"/>
        <v>11.15551125</v>
      </c>
      <c r="G16" s="6">
        <f t="shared" si="2"/>
        <v>10.6128953825</v>
      </c>
      <c r="H16" s="6">
        <f t="shared" si="1"/>
        <v>-0.54261586750000035</v>
      </c>
    </row>
    <row r="17" spans="1:8" x14ac:dyDescent="0.35">
      <c r="A17" s="1">
        <v>12</v>
      </c>
      <c r="B17" s="24" t="s">
        <v>12</v>
      </c>
      <c r="C17" s="12">
        <f>+'by technology type'!E19</f>
        <v>10.284469999999999</v>
      </c>
      <c r="D17" s="14">
        <f>+'by technology type'!C19</f>
        <v>8.0515560000000015</v>
      </c>
      <c r="F17" s="6">
        <f t="shared" si="0"/>
        <v>10.284469999999999</v>
      </c>
      <c r="G17" s="6">
        <f t="shared" si="2"/>
        <v>9.5029500999999996</v>
      </c>
      <c r="H17" s="6">
        <f t="shared" si="1"/>
        <v>-0.78151989999999927</v>
      </c>
    </row>
    <row r="18" spans="1:8" x14ac:dyDescent="0.35">
      <c r="A18" s="1">
        <v>13</v>
      </c>
      <c r="B18" s="24" t="s">
        <v>13</v>
      </c>
      <c r="C18" s="12">
        <f>+'by technology type'!E20</f>
        <v>6.6220650000000001</v>
      </c>
      <c r="D18" s="14">
        <f>+'by technology type'!C20</f>
        <v>7.0295683999999996</v>
      </c>
      <c r="F18" s="6">
        <f t="shared" si="0"/>
        <v>6.6220650000000001</v>
      </c>
      <c r="G18" s="6">
        <f t="shared" si="2"/>
        <v>6.7646911900000006</v>
      </c>
      <c r="H18" s="6">
        <f t="shared" si="1"/>
        <v>0.14262619000000054</v>
      </c>
    </row>
    <row r="19" spans="1:8" x14ac:dyDescent="0.35">
      <c r="A19" s="1">
        <v>14</v>
      </c>
      <c r="B19" s="24" t="s">
        <v>14</v>
      </c>
      <c r="C19" s="12">
        <f>+'by technology type'!E21</f>
        <v>3.4666779999999999</v>
      </c>
      <c r="D19" s="14">
        <f>+'by technology type'!C21</f>
        <v>4.9070326000000009</v>
      </c>
      <c r="F19" s="6">
        <f t="shared" si="0"/>
        <v>3.4666779999999999</v>
      </c>
      <c r="G19" s="6">
        <f t="shared" si="2"/>
        <v>3.9708021100000002</v>
      </c>
      <c r="H19" s="6">
        <f t="shared" si="1"/>
        <v>0.50412411000000024</v>
      </c>
    </row>
    <row r="20" spans="1:8" x14ac:dyDescent="0.35">
      <c r="A20" s="1">
        <v>15</v>
      </c>
      <c r="B20" s="24" t="s">
        <v>15</v>
      </c>
      <c r="C20" s="12">
        <f>+'by technology type'!E22</f>
        <v>0.99393919999999991</v>
      </c>
      <c r="D20" s="14">
        <f>+'by technology type'!C22</f>
        <v>4.4564750000000002</v>
      </c>
      <c r="F20" s="6">
        <f t="shared" si="0"/>
        <v>0.99393919999999991</v>
      </c>
      <c r="G20" s="6">
        <f t="shared" si="2"/>
        <v>2.2058267300000001</v>
      </c>
      <c r="H20" s="6">
        <f t="shared" si="1"/>
        <v>1.2118875300000003</v>
      </c>
    </row>
    <row r="21" spans="1:8" x14ac:dyDescent="0.35">
      <c r="A21" s="1">
        <v>16</v>
      </c>
      <c r="B21" s="24" t="s">
        <v>16</v>
      </c>
      <c r="C21" s="12">
        <f>+'by technology type'!E23</f>
        <v>-4.3519649999999965E-2</v>
      </c>
      <c r="D21" s="14">
        <f>+'by technology type'!C23</f>
        <v>3.0810561999999999</v>
      </c>
      <c r="F21" s="6">
        <f t="shared" si="0"/>
        <v>-4.3519649999999965E-2</v>
      </c>
      <c r="G21" s="6">
        <f t="shared" si="2"/>
        <v>1.0500818974999999</v>
      </c>
      <c r="H21" s="6">
        <f t="shared" si="1"/>
        <v>1.0936015474999998</v>
      </c>
    </row>
    <row r="22" spans="1:8" x14ac:dyDescent="0.35">
      <c r="A22" s="1">
        <v>17</v>
      </c>
      <c r="B22" s="24" t="s">
        <v>17</v>
      </c>
      <c r="C22" s="12">
        <f>+'by technology type'!E24</f>
        <v>0.26520149999999998</v>
      </c>
      <c r="D22" s="14">
        <f>+'by technology type'!C24</f>
        <v>1.498929</v>
      </c>
      <c r="F22" s="6">
        <f t="shared" si="0"/>
        <v>0.26520149999999998</v>
      </c>
      <c r="G22" s="6">
        <f t="shared" si="2"/>
        <v>0.69700612499999992</v>
      </c>
      <c r="H22" s="6">
        <f t="shared" si="1"/>
        <v>0.43180462499999994</v>
      </c>
    </row>
    <row r="23" spans="1:8" x14ac:dyDescent="0.35">
      <c r="A23" s="1">
        <v>18</v>
      </c>
      <c r="B23" s="24" t="s">
        <v>18</v>
      </c>
      <c r="C23" s="12">
        <f>+'by technology type'!E25</f>
        <v>0.3722061000000001</v>
      </c>
      <c r="D23" s="14">
        <f>+'by technology type'!C25</f>
        <v>1.9077502000000002</v>
      </c>
      <c r="F23" s="6">
        <f t="shared" si="0"/>
        <v>0.3722061000000001</v>
      </c>
      <c r="G23" s="6">
        <f t="shared" si="2"/>
        <v>0.90964653500000014</v>
      </c>
      <c r="H23" s="6">
        <f t="shared" si="1"/>
        <v>0.53744043500000005</v>
      </c>
    </row>
    <row r="24" spans="1:8" x14ac:dyDescent="0.35">
      <c r="A24" s="1">
        <v>19</v>
      </c>
      <c r="B24" s="24" t="s">
        <v>19</v>
      </c>
      <c r="C24" s="12">
        <f>+'by technology type'!E26</f>
        <v>2.0736750000000026E-2</v>
      </c>
      <c r="D24" s="14">
        <f>+'by technology type'!C26</f>
        <v>4.7603860000000005</v>
      </c>
      <c r="F24" s="6">
        <f t="shared" si="0"/>
        <v>2.0736750000000026E-2</v>
      </c>
      <c r="G24" s="6">
        <f t="shared" si="2"/>
        <v>1.6796139875</v>
      </c>
      <c r="H24" s="6">
        <f t="shared" si="1"/>
        <v>1.6588772375</v>
      </c>
    </row>
    <row r="25" spans="1:8" x14ac:dyDescent="0.35">
      <c r="A25" s="1">
        <v>20</v>
      </c>
      <c r="B25" s="24" t="s">
        <v>20</v>
      </c>
      <c r="C25" s="12">
        <f>+'by technology type'!E27</f>
        <v>-3.2683564500000002</v>
      </c>
      <c r="D25" s="14">
        <f>+'by technology type'!C27</f>
        <v>4.4843915999999995</v>
      </c>
      <c r="F25" s="6">
        <f t="shared" si="0"/>
        <v>-3.2683564500000002</v>
      </c>
      <c r="G25" s="6">
        <f t="shared" si="2"/>
        <v>-0.5548946325000006</v>
      </c>
      <c r="H25" s="6">
        <f t="shared" si="1"/>
        <v>2.7134618174999998</v>
      </c>
    </row>
    <row r="26" spans="1:8" x14ac:dyDescent="0.35">
      <c r="A26" s="1">
        <v>21</v>
      </c>
      <c r="B26" s="24" t="s">
        <v>21</v>
      </c>
      <c r="C26" s="12">
        <f>+'by technology type'!E28</f>
        <v>-3.4192428000000001</v>
      </c>
      <c r="D26" s="14">
        <f>+'by technology type'!C28</f>
        <v>0.32379440000000015</v>
      </c>
      <c r="F26" s="6">
        <f t="shared" si="0"/>
        <v>-3.4192428000000001</v>
      </c>
      <c r="G26" s="6">
        <f t="shared" si="2"/>
        <v>-2.1091797800000003</v>
      </c>
      <c r="H26" s="6">
        <f t="shared" si="1"/>
        <v>1.3100630199999999</v>
      </c>
    </row>
    <row r="27" spans="1:8" x14ac:dyDescent="0.35">
      <c r="A27" s="1">
        <v>22</v>
      </c>
      <c r="B27" s="24" t="s">
        <v>22</v>
      </c>
      <c r="C27" s="12">
        <f>+'by technology type'!E29</f>
        <v>-7.3060130499999998</v>
      </c>
      <c r="D27" s="14">
        <f>+'by technology type'!C29</f>
        <v>-0.13367539999999978</v>
      </c>
      <c r="F27" s="6">
        <f t="shared" si="0"/>
        <v>-7.3060130499999998</v>
      </c>
      <c r="G27" s="6">
        <f t="shared" si="2"/>
        <v>-4.7956948725000004</v>
      </c>
      <c r="H27" s="6">
        <f t="shared" si="1"/>
        <v>2.5103181774999994</v>
      </c>
    </row>
    <row r="28" spans="1:8" x14ac:dyDescent="0.35">
      <c r="A28" s="1">
        <v>23</v>
      </c>
      <c r="B28" s="24" t="s">
        <v>23</v>
      </c>
      <c r="C28" s="12">
        <f>+'by technology type'!E30</f>
        <v>-4.3622570500000002</v>
      </c>
      <c r="D28" s="14">
        <f>+'by technology type'!C30</f>
        <v>-4.9120290000000004</v>
      </c>
      <c r="F28" s="6">
        <f t="shared" si="0"/>
        <v>-4.3622570500000002</v>
      </c>
      <c r="G28" s="6">
        <f t="shared" si="2"/>
        <v>-4.5546772325000004</v>
      </c>
      <c r="H28" s="6">
        <f t="shared" si="1"/>
        <v>-0.19242018250000026</v>
      </c>
    </row>
    <row r="29" spans="1:8" x14ac:dyDescent="0.35">
      <c r="A29" s="1">
        <v>24</v>
      </c>
      <c r="B29" s="24" t="s">
        <v>24</v>
      </c>
      <c r="C29" s="12">
        <f>+'by technology type'!E31</f>
        <v>1.1495689499999999</v>
      </c>
      <c r="D29" s="14">
        <f>+'by technology type'!C31</f>
        <v>-2.3584845999999997</v>
      </c>
      <c r="F29" s="6">
        <f t="shared" si="0"/>
        <v>1.1495689499999999</v>
      </c>
      <c r="G29" s="6">
        <f t="shared" si="2"/>
        <v>-7.824979249999986E-2</v>
      </c>
      <c r="H29" s="6">
        <f t="shared" si="1"/>
        <v>-1.2278187424999998</v>
      </c>
    </row>
    <row r="30" spans="1:8" x14ac:dyDescent="0.35">
      <c r="A30" s="1">
        <v>25</v>
      </c>
      <c r="B30" s="24" t="s">
        <v>25</v>
      </c>
      <c r="C30" s="12">
        <f>+'by technology type'!E32</f>
        <v>-1.27671855</v>
      </c>
      <c r="D30" s="14">
        <f>+'by technology type'!C32</f>
        <v>-2.1683575999999998</v>
      </c>
      <c r="F30" s="6">
        <f t="shared" si="0"/>
        <v>-1.27671855</v>
      </c>
      <c r="G30" s="6">
        <f t="shared" si="2"/>
        <v>-1.5887922175</v>
      </c>
      <c r="H30" s="6">
        <f t="shared" si="1"/>
        <v>-0.31207366749999998</v>
      </c>
    </row>
    <row r="31" spans="1:8" x14ac:dyDescent="0.35">
      <c r="A31" s="1">
        <v>26</v>
      </c>
      <c r="B31" s="24" t="s">
        <v>26</v>
      </c>
      <c r="C31" s="12">
        <f>+'by technology type'!E33</f>
        <v>-1.9220649000000001</v>
      </c>
      <c r="D31" s="14">
        <f>+'by technology type'!C33</f>
        <v>-4.0033307999999996</v>
      </c>
      <c r="F31" s="6">
        <f t="shared" si="0"/>
        <v>-1.9220649000000001</v>
      </c>
      <c r="G31" s="6">
        <f t="shared" si="2"/>
        <v>-2.6505079650000001</v>
      </c>
      <c r="H31" s="6">
        <f t="shared" si="1"/>
        <v>-0.728443065</v>
      </c>
    </row>
    <row r="32" spans="1:8" ht="15" thickBot="1" x14ac:dyDescent="0.4">
      <c r="A32" s="1">
        <v>27</v>
      </c>
      <c r="B32" s="24" t="s">
        <v>27</v>
      </c>
      <c r="C32" s="15">
        <f>+'by technology type'!E34</f>
        <v>-4.1726710499999999</v>
      </c>
      <c r="D32" s="16">
        <f>+'by technology type'!C34</f>
        <v>-6.2820076</v>
      </c>
      <c r="F32" s="6">
        <f t="shared" si="0"/>
        <v>-4.1726710499999999</v>
      </c>
      <c r="G32" s="6">
        <f t="shared" si="2"/>
        <v>-4.9109388425000002</v>
      </c>
      <c r="H32" s="6">
        <f t="shared" si="1"/>
        <v>-0.7382677925000003</v>
      </c>
    </row>
  </sheetData>
  <mergeCells count="1">
    <mergeCell ref="A5:B5"/>
  </mergeCells>
  <conditionalFormatting sqref="H6:H32">
    <cfRule type="cellIs" dxfId="57" priority="31" operator="lessThan">
      <formula>0</formula>
    </cfRule>
    <cfRule type="cellIs" dxfId="56" priority="32" operator="greaterThan">
      <formula>0</formula>
    </cfRule>
  </conditionalFormatting>
  <conditionalFormatting sqref="C6">
    <cfRule type="aboveAverage" dxfId="55" priority="28" aboveAverage="0"/>
    <cfRule type="aboveAverage" dxfId="54" priority="29"/>
    <cfRule type="expression" priority="30">
      <formula>"max"</formula>
    </cfRule>
  </conditionalFormatting>
  <conditionalFormatting sqref="C7:C32">
    <cfRule type="aboveAverage" dxfId="53" priority="25" aboveAverage="0"/>
    <cfRule type="aboveAverage" dxfId="52" priority="26"/>
    <cfRule type="expression" priority="27">
      <formula>"max"</formula>
    </cfRule>
  </conditionalFormatting>
  <conditionalFormatting sqref="C6:C32">
    <cfRule type="cellIs" dxfId="51" priority="21" operator="lessThan">
      <formula>8</formula>
    </cfRule>
    <cfRule type="cellIs" dxfId="50" priority="22" operator="greaterThan">
      <formula>8</formula>
    </cfRule>
    <cfRule type="cellIs" dxfId="49" priority="23" operator="lessThan">
      <formula>5</formula>
    </cfRule>
    <cfRule type="cellIs" dxfId="48" priority="24" operator="greaterThan">
      <formula>5</formula>
    </cfRule>
  </conditionalFormatting>
  <conditionalFormatting sqref="D6">
    <cfRule type="aboveAverage" dxfId="47" priority="18" aboveAverage="0"/>
    <cfRule type="aboveAverage" dxfId="46" priority="19"/>
    <cfRule type="expression" priority="20">
      <formula>"max"</formula>
    </cfRule>
  </conditionalFormatting>
  <conditionalFormatting sqref="D7:D32">
    <cfRule type="aboveAverage" dxfId="45" priority="15" aboveAverage="0"/>
    <cfRule type="aboveAverage" dxfId="44" priority="16"/>
    <cfRule type="expression" priority="17">
      <formula>"max"</formula>
    </cfRule>
  </conditionalFormatting>
  <conditionalFormatting sqref="D6:D32">
    <cfRule type="cellIs" dxfId="43" priority="11" operator="lessThan">
      <formula>11</formula>
    </cfRule>
    <cfRule type="cellIs" dxfId="42" priority="12" operator="greaterThan">
      <formula>11</formula>
    </cfRule>
    <cfRule type="cellIs" dxfId="41" priority="13" operator="lessThan">
      <formula>10</formula>
    </cfRule>
    <cfRule type="cellIs" dxfId="40" priority="14" operator="greaterThan">
      <formula>10</formula>
    </cfRule>
  </conditionalFormatting>
  <conditionalFormatting sqref="C6:D32">
    <cfRule type="cellIs" dxfId="39" priority="1" operator="lessThan">
      <formula>8</formula>
    </cfRule>
    <cfRule type="cellIs" dxfId="38" priority="2" operator="greaterThan">
      <formula>8</formula>
    </cfRule>
    <cfRule type="cellIs" dxfId="37" priority="3" operator="lessThan">
      <formula>6</formula>
    </cfRule>
    <cfRule type="cellIs" dxfId="36" priority="4" operator="greaterThan">
      <formula>6</formula>
    </cfRule>
    <cfRule type="cellIs" dxfId="35" priority="5" operator="lessThan">
      <formula>10</formula>
    </cfRule>
    <cfRule type="cellIs" dxfId="34" priority="6" operator="greaterThan">
      <formula>10</formula>
    </cfRule>
    <cfRule type="cellIs" dxfId="33" priority="7" operator="lessThan">
      <formula>8</formula>
    </cfRule>
    <cfRule type="cellIs" dxfId="32" priority="8" operator="greaterThan">
      <formula>8</formula>
    </cfRule>
    <cfRule type="cellIs" dxfId="31" priority="9" operator="lessThan">
      <formula>6</formula>
    </cfRule>
    <cfRule type="cellIs" dxfId="30" priority="10" operator="greaterThan">
      <formula>6</formula>
    </cfRule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5E1BDC5029614ABF43223A464FD248" ma:contentTypeVersion="12" ma:contentTypeDescription="Create a new document." ma:contentTypeScope="" ma:versionID="2474c7f4549ad8682880aca525ed79ee">
  <xsd:schema xmlns:xsd="http://www.w3.org/2001/XMLSchema" xmlns:xs="http://www.w3.org/2001/XMLSchema" xmlns:p="http://schemas.microsoft.com/office/2006/metadata/properties" xmlns:ns2="f71abe4e-f5ff-49cd-8eff-5f4949acc510" xmlns:ns3="97b6fe81-1556-4112-94ca-31043ca39b71" targetNamespace="http://schemas.microsoft.com/office/2006/metadata/properties" ma:root="true" ma:fieldsID="496125ef1f1b50d60b2c8ba73c0e8f8d" ns2:_="" ns3:_="">
    <xsd:import namespace="f71abe4e-f5ff-49cd-8eff-5f4949acc510"/>
    <xsd:import namespace="97b6fe81-1556-4112-94ca-31043ca39b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abe4e-f5ff-49cd-8eff-5f4949acc5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6fe81-1556-4112-94ca-31043ca39b7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827058-4EA5-4AE9-BA9A-65C006F2A983}"/>
</file>

<file path=customXml/itemProps2.xml><?xml version="1.0" encoding="utf-8"?>
<ds:datastoreItem xmlns:ds="http://schemas.openxmlformats.org/officeDocument/2006/customXml" ds:itemID="{24D9F470-529A-4596-AF82-F4CB5B56AD85}"/>
</file>

<file path=customXml/itemProps3.xml><?xml version="1.0" encoding="utf-8"?>
<ds:datastoreItem xmlns:ds="http://schemas.openxmlformats.org/officeDocument/2006/customXml" ds:itemID="{C99206A3-CFE1-4FA9-8733-F7FCF7F40C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TNUoS tariffs</vt:lpstr>
      <vt:lpstr>ALFs and examples</vt:lpstr>
      <vt:lpstr>by technology type</vt:lpstr>
      <vt:lpstr>Solar_Battery ex</vt:lpstr>
      <vt:lpstr>Cat ex1</vt:lpstr>
      <vt:lpstr>Cat ex2</vt:lpstr>
      <vt:lpstr>Cat ex3</vt:lpstr>
      <vt:lpstr>Cat ex4</vt:lpstr>
      <vt:lpstr>Cat ex5</vt:lpstr>
      <vt:lpstr>Cat ex6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White(ESO), Nicola</dc:creator>
  <cp:lastModifiedBy>White(ESO), Nicola</cp:lastModifiedBy>
  <dcterms:created xsi:type="dcterms:W3CDTF">2021-10-12T12:56:29Z</dcterms:created>
  <dcterms:modified xsi:type="dcterms:W3CDTF">2021-10-14T10:26:44Z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0x010100095E1BDC5029614ABF43223A464FD248</vt:lpwstr>
  </property>
</Properties>
</file>