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omments1.xml" ContentType="application/vnd.openxmlformats-officedocument.spreadsheetml.comment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ustomProperty18.bin" ContentType="application/vnd.openxmlformats-officedocument.spreadsheetml.customProperty"/>
  <Override PartName="/xl/drawings/drawing15.xml" ContentType="application/vnd.openxmlformats-officedocument.drawing+xml"/>
  <Override PartName="/xl/customProperty19.bin" ContentType="application/vnd.openxmlformats-officedocument.spreadsheetml.customProperty"/>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nationalgridplc.sharepoint.com/sites/GRP-INT-UK-ESORRPandDAG/RRP/2021/2021 RFPR Submission/01. Consolidated RFPR/Website Publication Version/"/>
    </mc:Choice>
  </mc:AlternateContent>
  <xr:revisionPtr revIDLastSave="5" documentId="8_{D1AB05B5-4785-4A0B-9ACB-9C5B77D1B612}" xr6:coauthVersionLast="45" xr6:coauthVersionMax="47" xr10:uidLastSave="{0B2F92BB-663C-45C0-992B-07F350F692D9}"/>
  <workbookProtection workbookAlgorithmName="SHA-512" workbookHashValue="NDEL2fWuqsHu3K212TmY1Ql8/9f7/FctUiy/uoxZUa+7+oHyaSOjASNH5Au6GjKLvm3bS+uUyvpPDxGb5WolMg==" workbookSaltValue="zAkYMUj0qcZXUMjjAj1xhA==" workbookSpinCount="100000" lockStructure="1"/>
  <bookViews>
    <workbookView xWindow="-120" yWindow="-120" windowWidth="29040" windowHeight="15840" tabRatio="847" xr2:uid="{00000000-000D-0000-FFFF-FFFF00000000}"/>
  </bookViews>
  <sheets>
    <sheet name="RFPR cover" sheetId="13" r:id="rId1"/>
    <sheet name="Data" sheetId="28" r:id="rId2"/>
    <sheet name="Content &amp; Version Control" sheetId="21" r:id="rId3"/>
    <sheet name="Change log" sheetId="14" r:id="rId4"/>
    <sheet name="R1 - RoRE" sheetId="1" state="hidden" r:id="rId5"/>
    <sheet name="R2 - Revenue" sheetId="4" r:id="rId6"/>
    <sheet name="R3 - Rec to totex" sheetId="15" r:id="rId7"/>
    <sheet name="R4 - Totex" sheetId="2" r:id="rId8"/>
    <sheet name="R5 - Output Incentives" sheetId="5" r:id="rId9"/>
    <sheet name="R6 - Innovation" sheetId="3" r:id="rId10"/>
    <sheet name="R7 - Financing" sheetId="17" r:id="rId11"/>
    <sheet name="R7a - Financing input" sheetId="30" state="hidden" r:id="rId12"/>
    <sheet name="R8 - Net Debt" sheetId="27" r:id="rId13"/>
    <sheet name="R8a - Net Debt input" sheetId="31" state="hidden" r:id="rId14"/>
    <sheet name="R9 - RAV" sheetId="10" r:id="rId15"/>
    <sheet name="R10 - Tax" sheetId="29" r:id="rId16"/>
    <sheet name="R11 - Dividends" sheetId="11" r:id="rId17"/>
    <sheet name="R12 - Pensions" sheetId="19" r:id="rId18"/>
    <sheet name="R13 - Other Activities " sheetId="20" state="hidden" r:id="rId19"/>
  </sheets>
  <externalReferences>
    <externalReference r:id="rId20"/>
    <externalReference r:id="rId21"/>
    <externalReference r:id="rId22"/>
    <externalReference r:id="rId2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NIA" localSheetId="15">#REF!</definedName>
    <definedName name="ANIA" localSheetId="12">#REF!</definedName>
    <definedName name="ANIA">#REF!</definedName>
    <definedName name="AR" localSheetId="15">#REF!</definedName>
    <definedName name="AR" localSheetId="12">#REF!</definedName>
    <definedName name="AR">#REF!</definedName>
    <definedName name="ARCMt">'[1]R4 Licence Condition Values'!$G$32:$N$32</definedName>
    <definedName name="ARtDR5" comment="Allowed distribution netwrok reveue in 2014/15">'[1]R5 Input Page'!$E$48:$F$48</definedName>
    <definedName name="AUM">'[1]R5 Input Page'!$G$133:$N$133</definedName>
    <definedName name="BM" localSheetId="15">#REF!</definedName>
    <definedName name="BM" localSheetId="12">#REF!</definedName>
    <definedName name="BM">#REF!</definedName>
    <definedName name="BMt_2">'[1]R5 Input Page'!$E$65:$F$65</definedName>
    <definedName name="Bond_or_Loan_Type_List">[2]!Bond_or_loan_type_table[[#All],[Column1]]</definedName>
    <definedName name="BPC">'[1]R5 Input Page'!$G$123:$N$123</definedName>
    <definedName name="BR" localSheetId="15">#REF!</definedName>
    <definedName name="BR" localSheetId="12">#REF!</definedName>
    <definedName name="BR">#REF!</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IS" localSheetId="15">#REF!</definedName>
    <definedName name="CIIS" localSheetId="12">#REF!</definedName>
    <definedName name="CIIS">#REF!</definedName>
    <definedName name="CIM">'[1]R5 Input Page'!$G$71:$N$71</definedName>
    <definedName name="CM" localSheetId="15">#REF!</definedName>
    <definedName name="CM" localSheetId="12">#REF!</definedName>
    <definedName name="CM">#REF!</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MLISt" localSheetId="15">#REF!</definedName>
    <definedName name="CMLISt" localSheetId="12">#REF!</definedName>
    <definedName name="CMLISt">#REF!</definedName>
    <definedName name="CMP" localSheetId="15">#REF!</definedName>
    <definedName name="CMP" localSheetId="12">#REF!</definedName>
    <definedName name="CMP">#REF!</definedName>
    <definedName name="Counterparty_table">[2]!Counterparty_tabl[[#All],[Column1]]</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 localSheetId="15">#REF!</definedName>
    <definedName name="CS" localSheetId="12">#REF!</definedName>
    <definedName name="CS">#REF!</definedName>
    <definedName name="CSA" localSheetId="15">#REF!</definedName>
    <definedName name="CSA" localSheetId="12">#REF!</definedName>
    <definedName name="CSA">#REF!</definedName>
    <definedName name="CSADt">'[1]R4 Licence Condition Values'!$G$25:$N$25</definedName>
    <definedName name="CSAUt">'[1]R4 Licence Condition Values'!$G$19:$N$19</definedName>
    <definedName name="CSB" localSheetId="15">#REF!</definedName>
    <definedName name="CSB" localSheetId="12">#REF!</definedName>
    <definedName name="CSB">#REF!</definedName>
    <definedName name="CSBDt">'[1]R4 Licence Condition Values'!$G$28:$N$28</definedName>
    <definedName name="CSBUt">'[1]R4 Licence Condition Values'!$G$21:$N$21</definedName>
    <definedName name="CSC" localSheetId="15">#REF!</definedName>
    <definedName name="CSC" localSheetId="12">#REF!</definedName>
    <definedName name="CSC">#REF!</definedName>
    <definedName name="CSCDt">'[1]R4 Licence Condition Values'!$G$30:$N$30</definedName>
    <definedName name="CSCUt">'[1]R4 Licence Condition Values'!$G$23:$N$23</definedName>
    <definedName name="CT">'[1]R5 Input Page'!$G$35:$N$35</definedName>
    <definedName name="Currency_List">[2]!Currency_table[[#All],[Column1]]</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Hedging_Question_List">[2]!Hedged_Table[[#All],[Column1]]</definedName>
    <definedName name="ICE" localSheetId="15">#REF!</definedName>
    <definedName name="ICE" localSheetId="12">#REF!</definedName>
    <definedName name="ICE">#REF!</definedName>
    <definedName name="ICEO">'[1]R5 Input Page'!$G$106:$N$106</definedName>
    <definedName name="IP" localSheetId="15">#REF!</definedName>
    <definedName name="IP" localSheetId="12">#REF!</definedName>
    <definedName name="IP">#REF!</definedName>
    <definedName name="IQ" localSheetId="15">#REF!</definedName>
    <definedName name="IQ" localSheetId="12">#REF!</definedName>
    <definedName name="IQ">#REF!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 localSheetId="15">#REF!</definedName>
    <definedName name="LCN" localSheetId="12">#REF!</definedName>
    <definedName name="LCN">#REF!</definedName>
    <definedName name="LCN1t">'[1]R5 Input Page'!$G$129:$N$129</definedName>
    <definedName name="LCN2t">'[1]R5 Input Page'!$G$128:$N$128</definedName>
    <definedName name="LDR" localSheetId="15">#REF!</definedName>
    <definedName name="LDR" localSheetId="12">#REF!</definedName>
    <definedName name="LDR">#REF!</definedName>
    <definedName name="LDRO">'[1]R5 Input Page'!$G$119:$N$119</definedName>
    <definedName name="LF">'[1]R8 Pass-Through Items'!$G$26:$N$26</definedName>
    <definedName name="LFA">'[1]R5 Input Page'!$G$53:$N$53</definedName>
    <definedName name="LFE">'[1]R4 Licence Condition Values'!$G$10:$N$10</definedName>
    <definedName name="LookupK">'[1]R13 Correction Factor'!$B$80:$H$93</definedName>
    <definedName name="LookupPPLD">'[1]R12 DPCR4 Losses and Growth'!$D$38:$N$51</definedName>
    <definedName name="MOD">'[1]R5 Input Page'!$G$44:$N$44</definedName>
    <definedName name="Name_of_Lender_List">[2]!Counterparty_tabl[[#All],[Column1]]</definedName>
    <definedName name="Navigate">'RFPR cover'!$D$1</definedName>
    <definedName name="NCPD">'[1]R5 Input Page'!$G$102:$N$102</definedName>
    <definedName name="NCPM">'[1]R5 Input Page'!$G$101:$N$101</definedName>
    <definedName name="NIA" localSheetId="15">#REF!</definedName>
    <definedName name="NIA" localSheetId="12">#REF!</definedName>
    <definedName name="NIA">#REF!</definedName>
    <definedName name="NIAR">'[1]R5 Input Page'!$G$124:$N$124</definedName>
    <definedName name="NIAV">'[1]R4 Licence Condition Values'!$F$56</definedName>
    <definedName name="OOEE">'[1]R5 Input Page'!$G$103:$N$103</definedName>
    <definedName name="Payment_Rank_List">[2]!Rank_Table[[#All],[Column1]]</definedName>
    <definedName name="PCUDPO">'[1]R5 Input Page'!$G$74:$N$74</definedName>
    <definedName name="PCUDPT">'[1]R5 Input Page'!$G$75:$N$75</definedName>
    <definedName name="POF">'[1]R5 Input Page'!$G$77:$N$77</definedName>
    <definedName name="PPL">'[1]R12 DPCR4 Losses and Growth'!$G$34:$N$34</definedName>
    <definedName name="PRC">'[1]R5 Input Page'!$G$76:$N$76</definedName>
    <definedName name="_xlnm.Print_Area" localSheetId="3">'Change log'!$A$1:$D$61</definedName>
    <definedName name="_xlnm.Print_Area" localSheetId="2">'Content &amp; Version Control'!$A$1:$H$19</definedName>
    <definedName name="_xlnm.Print_Area" localSheetId="4">'R1 - RoRE'!$A$1:$O$47</definedName>
    <definedName name="_xlnm.Print_Area" localSheetId="15">'R10 - Tax'!$A$1:$L$45</definedName>
    <definedName name="_xlnm.Print_Area" localSheetId="16">'R11 - Dividends'!$A$1:$L$15</definedName>
    <definedName name="_xlnm.Print_Area" localSheetId="17">'R12 - Pensions'!$A$1:$K$40</definedName>
    <definedName name="_xlnm.Print_Area" localSheetId="18">'R13 - Other Activities '!$A$1:$L$15</definedName>
    <definedName name="_xlnm.Print_Area" localSheetId="5">'R2 - Revenue'!$A$1:$L$75</definedName>
    <definedName name="_xlnm.Print_Area" localSheetId="6">'R3 - Rec to totex'!$A$1:$K$83</definedName>
    <definedName name="_xlnm.Print_Area" localSheetId="7">'R4 - Totex'!$A$1:$N$165</definedName>
    <definedName name="_xlnm.Print_Area" localSheetId="8">'R5 - Output Incentives'!$A$1:$L$114</definedName>
    <definedName name="_xlnm.Print_Area" localSheetId="9">'R6 - Innovation'!$A$1:$L$28</definedName>
    <definedName name="_xlnm.Print_Area" localSheetId="10">'R7 - Financing'!$A$1:$L$86</definedName>
    <definedName name="_xlnm.Print_Area" localSheetId="11">'R7a - Financing input'!$A$4:$AN$548</definedName>
    <definedName name="_xlnm.Print_Area" localSheetId="12">'R8 - Net Debt'!$A$1:$L$52</definedName>
    <definedName name="_xlnm.Print_Area" localSheetId="13">'R8a - Net Debt input'!$A$4:$AL$338</definedName>
    <definedName name="_xlnm.Print_Area" localSheetId="14">'R9 - RAV'!$A$1:$L$44</definedName>
    <definedName name="_xlnm.Print_Area" localSheetId="0">'RFPR cover'!$A$1:$K$80</definedName>
    <definedName name="_xlnm.Print_Titles" localSheetId="11">'R7a - Financing input'!$4:$9</definedName>
    <definedName name="_xlnm.Print_Titles" localSheetId="13">'R8a - Net Debt input'!$4:$9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QA" localSheetId="15">#REF!</definedName>
    <definedName name="QA" localSheetId="12">#REF!</definedName>
    <definedName name="QA">#REF!</definedName>
    <definedName name="QB" localSheetId="15">#REF!</definedName>
    <definedName name="QB" localSheetId="12">#REF!</definedName>
    <definedName name="QB">#REF!</definedName>
    <definedName name="QC" localSheetId="15">#REF!</definedName>
    <definedName name="QC" localSheetId="12">#REF!</definedName>
    <definedName name="QC">#REF!</definedName>
    <definedName name="QD" localSheetId="15">#REF!</definedName>
    <definedName name="QD" localSheetId="12">#REF!</definedName>
    <definedName name="QD">#REF!</definedName>
    <definedName name="QZ" localSheetId="15">#REF!</definedName>
    <definedName name="QZ" localSheetId="12">#REF!</definedName>
    <definedName name="QZ">#REF!</definedName>
    <definedName name="RB">'[1]R8 Pass-Through Items'!$G$36:$N$36</definedName>
    <definedName name="RBA">'[1]R5 Input Page'!$G$54:$N$54</definedName>
    <definedName name="RBE">'[1]R4 Licence Condition Values'!$G$11:$N$11</definedName>
    <definedName name="RD">'[1]R5 Input Page'!$F$47:$N$47</definedName>
    <definedName name="Reference_Rate_List">[2]!Reference_Rate_table[[#All],[Column1]]</definedName>
    <definedName name="REV" localSheetId="15">#REF!</definedName>
    <definedName name="REV" localSheetId="12">#REF!</definedName>
    <definedName name="REV">#REF!</definedName>
    <definedName name="RF">'[1]R8 Pass-Through Items'!$G$77:$N$77</definedName>
    <definedName name="RFA">'[1]R5 Input Page'!$G$59:$N$59</definedName>
    <definedName name="RFE">'[1]R4 Licence Condition Values'!$G$15:$N$15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[2]!Features_table[[#All],[Column1]]</definedName>
    <definedName name="Swap_type_list">[2]!Swap_type_table9[[#All],[Column1]]</definedName>
    <definedName name="SWE" localSheetId="15">#REF!</definedName>
    <definedName name="SWE" localSheetId="12">#REF!</definedName>
    <definedName name="SWE">#REF!</definedName>
    <definedName name="SWPD">'[1]R5 Input Page'!$G$99:$N$99</definedName>
    <definedName name="SWPM">'[1]R5 Input Page'!$G$98:$N$98</definedName>
    <definedName name="TA" localSheetId="15">#REF!</definedName>
    <definedName name="TA" localSheetId="12">#REF!</definedName>
    <definedName name="TA">#REF!</definedName>
    <definedName name="TAP" localSheetId="15">#REF!</definedName>
    <definedName name="TAP" localSheetId="12">#REF!</definedName>
    <definedName name="TAP">#REF!</definedName>
    <definedName name="TAUt">'[1]R4 Licence Condition Values'!$G$36:$N$36</definedName>
    <definedName name="TB">'[1]R8 Pass-Through Items'!$G$46:$N$46</definedName>
    <definedName name="TBd" localSheetId="15">#REF!</definedName>
    <definedName name="TBd" localSheetId="12">#REF!</definedName>
    <definedName name="TBd">#REF!</definedName>
    <definedName name="TBP" localSheetId="15">#REF!</definedName>
    <definedName name="TBP" localSheetId="12">#REF!</definedName>
    <definedName name="TBP">#REF!</definedName>
    <definedName name="TBUt">'[1]R4 Licence Condition Values'!$G$39:$N$39</definedName>
    <definedName name="TCA" localSheetId="15">#REF!</definedName>
    <definedName name="TCA" localSheetId="12">#REF!</definedName>
    <definedName name="TCA">#REF!</definedName>
    <definedName name="TCAIt">'[1]R4 Licence Condition Values'!$G$51:$N$51</definedName>
    <definedName name="TCAP">'[1]R5 Input Page'!$G$113:$N$113</definedName>
    <definedName name="TCAREt">'[1]R4 Licence Condition Values'!$G$50:$N$50</definedName>
    <definedName name="TCAT">'[1]R5 Input Page'!$G$114:$N$114</definedName>
    <definedName name="TCB" localSheetId="15">#REF!</definedName>
    <definedName name="TCB" localSheetId="12">#REF!</definedName>
    <definedName name="TCB">#REF!</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QA" localSheetId="15">#REF!</definedName>
    <definedName name="TQA" localSheetId="12">#REF!</definedName>
    <definedName name="TQA">#REF!</definedName>
    <definedName name="TQAIt">'[1]R4 Licence Condition Values'!$G$47:$N$47</definedName>
    <definedName name="TQAP">'[1]R5 Input Page'!$G$109:$N$109</definedName>
    <definedName name="TQAREt">'[1]R4 Licence Condition Values'!$G$46:$N$46</definedName>
    <definedName name="TQAT">'[1]R5 Input Page'!$G$110:$N$110</definedName>
    <definedName name="TQB" localSheetId="15">#REF!</definedName>
    <definedName name="TQB" localSheetId="12">#REF!</definedName>
    <definedName name="TQB">#REF!</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TRT" localSheetId="15">#REF!</definedName>
    <definedName name="TRT" localSheetId="12">#REF!</definedName>
    <definedName name="TRT">#REF!</definedName>
    <definedName name="TRU" localSheetId="15">#REF!</definedName>
    <definedName name="TRU" localSheetId="12">#REF!</definedName>
    <definedName name="TRU">#REF!</definedName>
    <definedName name="TTC" localSheetId="15">#REF!</definedName>
    <definedName name="TTC" localSheetId="12">#REF!</definedName>
    <definedName name="TTC">#REF!</definedName>
    <definedName name="UCPIR">'[1]R4 Licence Condition Values'!$G$27:$N$27</definedName>
    <definedName name="UNC">'[1]R5 Input Page'!$G$61:$N$61</definedName>
    <definedName name="Year">'[4]Pension Pack cover'!$B$80:$B$99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7" i="2" l="1"/>
  <c r="I43" i="28" l="1"/>
  <c r="B21" i="1" l="1"/>
  <c r="B3" i="1" l="1"/>
  <c r="T20" i="31" l="1"/>
  <c r="M47" i="17" l="1"/>
  <c r="K21" i="20" l="1"/>
  <c r="J21" i="20"/>
  <c r="I21" i="20"/>
  <c r="H21" i="20"/>
  <c r="G21" i="20"/>
  <c r="F21" i="20"/>
  <c r="E21" i="20"/>
  <c r="D21" i="20"/>
  <c r="K14" i="20"/>
  <c r="K16" i="20" s="1"/>
  <c r="J14" i="20"/>
  <c r="J16" i="20" s="1"/>
  <c r="I14" i="20"/>
  <c r="I16" i="20" s="1"/>
  <c r="H14" i="20"/>
  <c r="H16" i="20" s="1"/>
  <c r="G14" i="20"/>
  <c r="G16" i="20" s="1"/>
  <c r="F14" i="20"/>
  <c r="F16" i="20" s="1"/>
  <c r="E14" i="20"/>
  <c r="E16" i="20" s="1"/>
  <c r="D14" i="20"/>
  <c r="D16" i="20" s="1"/>
  <c r="A3" i="20"/>
  <c r="A2" i="20"/>
  <c r="D36" i="19"/>
  <c r="D35" i="19"/>
  <c r="K19" i="19"/>
  <c r="J19" i="19"/>
  <c r="I19" i="19"/>
  <c r="H19" i="19"/>
  <c r="G19" i="19"/>
  <c r="F19" i="19"/>
  <c r="E19" i="19"/>
  <c r="D19" i="19"/>
  <c r="A3" i="19"/>
  <c r="A2" i="19"/>
  <c r="K13" i="11"/>
  <c r="J13" i="11"/>
  <c r="I13" i="11"/>
  <c r="H13" i="11"/>
  <c r="G13" i="11"/>
  <c r="F13" i="11"/>
  <c r="E13" i="11"/>
  <c r="D13" i="11"/>
  <c r="A3" i="11"/>
  <c r="A2" i="11"/>
  <c r="K68" i="29"/>
  <c r="J68" i="29"/>
  <c r="I68" i="29"/>
  <c r="H68" i="29"/>
  <c r="G68" i="29"/>
  <c r="F68" i="29"/>
  <c r="E68" i="29"/>
  <c r="D68" i="29"/>
  <c r="K62" i="29"/>
  <c r="J62" i="29"/>
  <c r="I62" i="29"/>
  <c r="H62" i="29"/>
  <c r="G62" i="29"/>
  <c r="F62" i="29"/>
  <c r="E62" i="29"/>
  <c r="D62" i="29"/>
  <c r="K19" i="29"/>
  <c r="J19" i="29"/>
  <c r="I19" i="29"/>
  <c r="H19" i="29"/>
  <c r="G19" i="29"/>
  <c r="F19" i="29"/>
  <c r="E19" i="29"/>
  <c r="D19" i="29"/>
  <c r="A3" i="29"/>
  <c r="A2" i="29"/>
  <c r="K28" i="10"/>
  <c r="J28" i="10"/>
  <c r="I28" i="10"/>
  <c r="H28" i="10"/>
  <c r="G28" i="10"/>
  <c r="F28" i="10"/>
  <c r="E28" i="10"/>
  <c r="D28" i="10"/>
  <c r="D24" i="10"/>
  <c r="J21" i="10"/>
  <c r="D18" i="10"/>
  <c r="A3" i="10"/>
  <c r="A2" i="10"/>
  <c r="AF334" i="31"/>
  <c r="AF335" i="31" s="1"/>
  <c r="AE334" i="31"/>
  <c r="AE335" i="31" s="1"/>
  <c r="AD334" i="31"/>
  <c r="AD335" i="31" s="1"/>
  <c r="AC334" i="31"/>
  <c r="AC335" i="31" s="1"/>
  <c r="AB334" i="31"/>
  <c r="AB335" i="31" s="1"/>
  <c r="AA334" i="31"/>
  <c r="AA335" i="31" s="1"/>
  <c r="Z334" i="31"/>
  <c r="Z335" i="31" s="1"/>
  <c r="Y334" i="31"/>
  <c r="Y335" i="31" s="1"/>
  <c r="X334" i="31"/>
  <c r="X335" i="31" s="1"/>
  <c r="W334" i="31"/>
  <c r="W335" i="31" s="1"/>
  <c r="V334" i="31"/>
  <c r="V335" i="31" s="1"/>
  <c r="U334" i="31"/>
  <c r="U335" i="31" s="1"/>
  <c r="T334" i="31"/>
  <c r="AF328" i="31"/>
  <c r="AF329" i="31" s="1"/>
  <c r="AE328" i="31"/>
  <c r="AE329" i="31" s="1"/>
  <c r="AD328" i="31"/>
  <c r="AD329" i="31" s="1"/>
  <c r="AC328" i="31"/>
  <c r="AC329" i="31" s="1"/>
  <c r="AB328" i="31"/>
  <c r="AB329" i="31" s="1"/>
  <c r="AA328" i="31"/>
  <c r="AA329" i="31" s="1"/>
  <c r="Z328" i="31"/>
  <c r="Z329" i="31" s="1"/>
  <c r="Y328" i="31"/>
  <c r="Y329" i="31" s="1"/>
  <c r="X328" i="31"/>
  <c r="X329" i="31" s="1"/>
  <c r="W328" i="31"/>
  <c r="W329" i="31" s="1"/>
  <c r="V328" i="31"/>
  <c r="V329" i="31" s="1"/>
  <c r="U328" i="31"/>
  <c r="U329" i="31" s="1"/>
  <c r="T328" i="31"/>
  <c r="AF322" i="31"/>
  <c r="AF323" i="31" s="1"/>
  <c r="AE322" i="31"/>
  <c r="AE323" i="31" s="1"/>
  <c r="AD322" i="31"/>
  <c r="AD323" i="31" s="1"/>
  <c r="AC322" i="31"/>
  <c r="AC323" i="31" s="1"/>
  <c r="AB322" i="31"/>
  <c r="AB323" i="31" s="1"/>
  <c r="AA322" i="31"/>
  <c r="AA323" i="31" s="1"/>
  <c r="Z322" i="31"/>
  <c r="Z323" i="31" s="1"/>
  <c r="Y322" i="31"/>
  <c r="Y323" i="31" s="1"/>
  <c r="X322" i="31"/>
  <c r="X323" i="31" s="1"/>
  <c r="W322" i="31"/>
  <c r="W323" i="31" s="1"/>
  <c r="V322" i="31"/>
  <c r="V323" i="31" s="1"/>
  <c r="U322" i="31"/>
  <c r="U323" i="31" s="1"/>
  <c r="T322" i="31"/>
  <c r="AF314" i="31"/>
  <c r="AF315" i="31" s="1"/>
  <c r="AE314" i="31"/>
  <c r="AE315" i="31" s="1"/>
  <c r="AD314" i="31"/>
  <c r="AD315" i="31" s="1"/>
  <c r="AC314" i="31"/>
  <c r="AC315" i="31" s="1"/>
  <c r="AB314" i="31"/>
  <c r="AB315" i="31" s="1"/>
  <c r="AA314" i="31"/>
  <c r="AA315" i="31" s="1"/>
  <c r="Z314" i="31"/>
  <c r="Z315" i="31" s="1"/>
  <c r="Y314" i="31"/>
  <c r="Y315" i="31" s="1"/>
  <c r="X314" i="31"/>
  <c r="X315" i="31" s="1"/>
  <c r="W314" i="31"/>
  <c r="W315" i="31" s="1"/>
  <c r="V314" i="31"/>
  <c r="V315" i="31" s="1"/>
  <c r="U314" i="31"/>
  <c r="U315" i="31" s="1"/>
  <c r="T314" i="31"/>
  <c r="AF304" i="31"/>
  <c r="AE304" i="31"/>
  <c r="AD304" i="31"/>
  <c r="AC304" i="31"/>
  <c r="AB304" i="31"/>
  <c r="AA304" i="31"/>
  <c r="Z304" i="31"/>
  <c r="Y304" i="31"/>
  <c r="X304" i="31"/>
  <c r="W304" i="31"/>
  <c r="V304" i="31"/>
  <c r="U304" i="31"/>
  <c r="T304" i="31"/>
  <c r="AF254" i="31"/>
  <c r="AE254" i="31"/>
  <c r="AD254" i="31"/>
  <c r="AC254" i="31"/>
  <c r="AB254" i="31"/>
  <c r="AA254" i="31"/>
  <c r="K22" i="27" s="1"/>
  <c r="Z254" i="31"/>
  <c r="J22" i="27" s="1"/>
  <c r="Y254" i="31"/>
  <c r="I22" i="27" s="1"/>
  <c r="X254" i="31"/>
  <c r="H22" i="27" s="1"/>
  <c r="W254" i="31"/>
  <c r="V254" i="31"/>
  <c r="F22" i="27" s="1"/>
  <c r="U254" i="31"/>
  <c r="E22" i="27" s="1"/>
  <c r="T254" i="31"/>
  <c r="D22" i="27" s="1"/>
  <c r="AF238" i="31"/>
  <c r="AE238" i="31"/>
  <c r="AD238" i="31"/>
  <c r="AC238" i="31"/>
  <c r="AB238" i="31"/>
  <c r="AA238" i="31"/>
  <c r="K21" i="27" s="1"/>
  <c r="Z238" i="31"/>
  <c r="J21" i="27" s="1"/>
  <c r="Y238" i="31"/>
  <c r="I21" i="27" s="1"/>
  <c r="X238" i="31"/>
  <c r="H21" i="27" s="1"/>
  <c r="W238" i="31"/>
  <c r="G21" i="27" s="1"/>
  <c r="V238" i="31"/>
  <c r="F21" i="27" s="1"/>
  <c r="U238" i="31"/>
  <c r="E21" i="27" s="1"/>
  <c r="T238" i="31"/>
  <c r="AF222" i="31"/>
  <c r="AE222" i="31"/>
  <c r="AD222" i="31"/>
  <c r="AC222" i="31"/>
  <c r="AB222" i="31"/>
  <c r="AA222" i="31"/>
  <c r="K20" i="27" s="1"/>
  <c r="Z222" i="31"/>
  <c r="J20" i="27" s="1"/>
  <c r="Y222" i="31"/>
  <c r="X222" i="31"/>
  <c r="H20" i="27" s="1"/>
  <c r="W222" i="31"/>
  <c r="G20" i="27" s="1"/>
  <c r="V222" i="31"/>
  <c r="F20" i="27" s="1"/>
  <c r="U222" i="31"/>
  <c r="E20" i="27" s="1"/>
  <c r="T222" i="31"/>
  <c r="AF204" i="31"/>
  <c r="AE204" i="31"/>
  <c r="AD204" i="31"/>
  <c r="AC204" i="31"/>
  <c r="AB204" i="31"/>
  <c r="AA204" i="31"/>
  <c r="K19" i="27" s="1"/>
  <c r="Z204" i="31"/>
  <c r="J19" i="27" s="1"/>
  <c r="Y204" i="31"/>
  <c r="I19" i="27" s="1"/>
  <c r="X204" i="31"/>
  <c r="H19" i="27" s="1"/>
  <c r="W204" i="31"/>
  <c r="G19" i="27" s="1"/>
  <c r="V204" i="31"/>
  <c r="U204" i="31"/>
  <c r="E19" i="27" s="1"/>
  <c r="T204" i="31"/>
  <c r="AF181" i="31"/>
  <c r="AE181" i="31"/>
  <c r="AD181" i="31"/>
  <c r="AC181" i="31"/>
  <c r="AB181" i="31"/>
  <c r="AA181" i="31"/>
  <c r="K18" i="27" s="1"/>
  <c r="Z181" i="31"/>
  <c r="J18" i="27" s="1"/>
  <c r="Y181" i="31"/>
  <c r="I18" i="27" s="1"/>
  <c r="X181" i="31"/>
  <c r="H18" i="27" s="1"/>
  <c r="W181" i="31"/>
  <c r="G18" i="27" s="1"/>
  <c r="V181" i="31"/>
  <c r="F18" i="27" s="1"/>
  <c r="U181" i="31"/>
  <c r="E18" i="27" s="1"/>
  <c r="T181" i="31"/>
  <c r="D18" i="27" s="1"/>
  <c r="AF154" i="31"/>
  <c r="AE154" i="31"/>
  <c r="AD154" i="31"/>
  <c r="AC154" i="31"/>
  <c r="AB154" i="31"/>
  <c r="AA154" i="31"/>
  <c r="K17" i="27" s="1"/>
  <c r="Z154" i="31"/>
  <c r="J17" i="27" s="1"/>
  <c r="Y154" i="31"/>
  <c r="I17" i="27" s="1"/>
  <c r="X154" i="31"/>
  <c r="W154" i="31"/>
  <c r="V154" i="31"/>
  <c r="F17" i="27" s="1"/>
  <c r="U154" i="31"/>
  <c r="E17" i="27" s="1"/>
  <c r="T154" i="31"/>
  <c r="AF126" i="31"/>
  <c r="AE126" i="31"/>
  <c r="AD126" i="31"/>
  <c r="AC126" i="31"/>
  <c r="AB126" i="31"/>
  <c r="AA126" i="31"/>
  <c r="K16" i="27" s="1"/>
  <c r="Z126" i="31"/>
  <c r="J16" i="27" s="1"/>
  <c r="Y126" i="31"/>
  <c r="I16" i="27" s="1"/>
  <c r="X126" i="31"/>
  <c r="H16" i="27" s="1"/>
  <c r="W126" i="31"/>
  <c r="G16" i="27" s="1"/>
  <c r="V126" i="31"/>
  <c r="F16" i="27" s="1"/>
  <c r="U126" i="31"/>
  <c r="E16" i="27" s="1"/>
  <c r="T126" i="31"/>
  <c r="AF110" i="31"/>
  <c r="AE110" i="31"/>
  <c r="AD110" i="31"/>
  <c r="AC110" i="31"/>
  <c r="AB110" i="31"/>
  <c r="AA110" i="31"/>
  <c r="K15" i="27" s="1"/>
  <c r="Z110" i="31"/>
  <c r="Y110" i="31"/>
  <c r="I15" i="27" s="1"/>
  <c r="X110" i="31"/>
  <c r="H15" i="27" s="1"/>
  <c r="W110" i="31"/>
  <c r="G15" i="27" s="1"/>
  <c r="V110" i="31"/>
  <c r="F15" i="27" s="1"/>
  <c r="U110" i="31"/>
  <c r="E15" i="27" s="1"/>
  <c r="T110" i="31"/>
  <c r="AF94" i="31"/>
  <c r="AE94" i="31"/>
  <c r="AD94" i="31"/>
  <c r="AC94" i="31"/>
  <c r="AB94" i="31"/>
  <c r="AA94" i="31"/>
  <c r="K14" i="27" s="1"/>
  <c r="Z94" i="31"/>
  <c r="J14" i="27" s="1"/>
  <c r="Y94" i="31"/>
  <c r="I14" i="27" s="1"/>
  <c r="X94" i="31"/>
  <c r="H14" i="27" s="1"/>
  <c r="W94" i="31"/>
  <c r="G14" i="27" s="1"/>
  <c r="V94" i="31"/>
  <c r="F14" i="27" s="1"/>
  <c r="U94" i="31"/>
  <c r="E14" i="27" s="1"/>
  <c r="T94" i="31"/>
  <c r="AF79" i="31"/>
  <c r="AE79" i="31"/>
  <c r="AD79" i="31"/>
  <c r="AC79" i="31"/>
  <c r="AB79" i="31"/>
  <c r="AA79" i="31"/>
  <c r="K13" i="27" s="1"/>
  <c r="Z79" i="31"/>
  <c r="J13" i="27" s="1"/>
  <c r="Y79" i="31"/>
  <c r="I13" i="27" s="1"/>
  <c r="X79" i="31"/>
  <c r="H13" i="27" s="1"/>
  <c r="W79" i="31"/>
  <c r="G13" i="27" s="1"/>
  <c r="V79" i="31"/>
  <c r="F13" i="27" s="1"/>
  <c r="U79" i="31"/>
  <c r="E13" i="27" s="1"/>
  <c r="T79" i="31"/>
  <c r="AF64" i="31"/>
  <c r="AE64" i="31"/>
  <c r="AD64" i="31"/>
  <c r="AC64" i="31"/>
  <c r="AB64" i="31"/>
  <c r="AA64" i="31"/>
  <c r="K12" i="27" s="1"/>
  <c r="Z64" i="31"/>
  <c r="J12" i="27" s="1"/>
  <c r="Y64" i="31"/>
  <c r="I12" i="27" s="1"/>
  <c r="X64" i="31"/>
  <c r="H12" i="27" s="1"/>
  <c r="W64" i="31"/>
  <c r="G12" i="27" s="1"/>
  <c r="V64" i="31"/>
  <c r="F12" i="27" s="1"/>
  <c r="U64" i="31"/>
  <c r="E12" i="27" s="1"/>
  <c r="T64" i="31"/>
  <c r="AF49" i="31"/>
  <c r="AE49" i="31"/>
  <c r="AD49" i="31"/>
  <c r="AC49" i="31"/>
  <c r="AB49" i="31"/>
  <c r="AA49" i="31"/>
  <c r="K11" i="27" s="1"/>
  <c r="Z49" i="31"/>
  <c r="J11" i="27" s="1"/>
  <c r="Y49" i="31"/>
  <c r="I11" i="27" s="1"/>
  <c r="X49" i="31"/>
  <c r="H11" i="27" s="1"/>
  <c r="W49" i="31"/>
  <c r="G11" i="27" s="1"/>
  <c r="V49" i="31"/>
  <c r="U49" i="31"/>
  <c r="E11" i="27" s="1"/>
  <c r="T49" i="31"/>
  <c r="AF20" i="31"/>
  <c r="AE20" i="31"/>
  <c r="AD20" i="31"/>
  <c r="AC20" i="31"/>
  <c r="AB20" i="31"/>
  <c r="AA20" i="31"/>
  <c r="K10" i="27" s="1"/>
  <c r="Z20" i="31"/>
  <c r="Y20" i="31"/>
  <c r="X20" i="31"/>
  <c r="W20" i="31"/>
  <c r="G10" i="27" s="1"/>
  <c r="H8" i="27" s="1"/>
  <c r="V20" i="31"/>
  <c r="F10" i="27" s="1"/>
  <c r="U20" i="31"/>
  <c r="A2" i="31"/>
  <c r="K51" i="27"/>
  <c r="K52" i="27" s="1"/>
  <c r="J51" i="27"/>
  <c r="J52" i="27" s="1"/>
  <c r="I51" i="27"/>
  <c r="I52" i="27" s="1"/>
  <c r="H51" i="27"/>
  <c r="H52" i="27" s="1"/>
  <c r="G51" i="27"/>
  <c r="G52" i="27" s="1"/>
  <c r="F51" i="27"/>
  <c r="F52" i="27" s="1"/>
  <c r="E51" i="27"/>
  <c r="E52" i="27" s="1"/>
  <c r="D51" i="27"/>
  <c r="K41" i="27"/>
  <c r="J41" i="27"/>
  <c r="I41" i="27"/>
  <c r="H41" i="27"/>
  <c r="G41" i="27"/>
  <c r="F41" i="27"/>
  <c r="E41" i="27"/>
  <c r="D41" i="27"/>
  <c r="B41" i="27"/>
  <c r="K40" i="27"/>
  <c r="J40" i="27"/>
  <c r="I40" i="27"/>
  <c r="H40" i="27"/>
  <c r="G40" i="27"/>
  <c r="F40" i="27"/>
  <c r="E40" i="27"/>
  <c r="D40" i="27"/>
  <c r="B40" i="27"/>
  <c r="K39" i="27"/>
  <c r="J39" i="27"/>
  <c r="I39" i="27"/>
  <c r="H39" i="27"/>
  <c r="G39" i="27"/>
  <c r="F39" i="27"/>
  <c r="E39" i="27"/>
  <c r="D39" i="27"/>
  <c r="B39" i="27"/>
  <c r="K38" i="27"/>
  <c r="J38" i="27"/>
  <c r="I38" i="27"/>
  <c r="H38" i="27"/>
  <c r="G38" i="27"/>
  <c r="F38" i="27"/>
  <c r="E38" i="27"/>
  <c r="D38" i="27"/>
  <c r="B38" i="27"/>
  <c r="K37" i="27"/>
  <c r="J37" i="27"/>
  <c r="I37" i="27"/>
  <c r="H37" i="27"/>
  <c r="G37" i="27"/>
  <c r="F37" i="27"/>
  <c r="E37" i="27"/>
  <c r="D37" i="27"/>
  <c r="B37" i="27"/>
  <c r="K36" i="27"/>
  <c r="J36" i="27"/>
  <c r="I36" i="27"/>
  <c r="H36" i="27"/>
  <c r="G36" i="27"/>
  <c r="F36" i="27"/>
  <c r="E36" i="27"/>
  <c r="D36" i="27"/>
  <c r="B36" i="27"/>
  <c r="K35" i="27"/>
  <c r="J35" i="27"/>
  <c r="I35" i="27"/>
  <c r="H35" i="27"/>
  <c r="G35" i="27"/>
  <c r="F35" i="27"/>
  <c r="E35" i="27"/>
  <c r="D35" i="27"/>
  <c r="B35" i="27"/>
  <c r="K34" i="27"/>
  <c r="J34" i="27"/>
  <c r="I34" i="27"/>
  <c r="H34" i="27"/>
  <c r="G34" i="27"/>
  <c r="F34" i="27"/>
  <c r="E34" i="27"/>
  <c r="D34" i="27"/>
  <c r="B34" i="27"/>
  <c r="K33" i="27"/>
  <c r="J33" i="27"/>
  <c r="I33" i="27"/>
  <c r="H33" i="27"/>
  <c r="G33" i="27"/>
  <c r="F33" i="27"/>
  <c r="E33" i="27"/>
  <c r="D33" i="27"/>
  <c r="B33" i="27"/>
  <c r="K32" i="27"/>
  <c r="J32" i="27"/>
  <c r="I32" i="27"/>
  <c r="H32" i="27"/>
  <c r="G32" i="27"/>
  <c r="F32" i="27"/>
  <c r="E32" i="27"/>
  <c r="D32" i="27"/>
  <c r="B32" i="27"/>
  <c r="K31" i="27"/>
  <c r="J31" i="27"/>
  <c r="I31" i="27"/>
  <c r="H31" i="27"/>
  <c r="G31" i="27"/>
  <c r="F31" i="27"/>
  <c r="E31" i="27"/>
  <c r="D31" i="27"/>
  <c r="B31" i="27"/>
  <c r="K30" i="27"/>
  <c r="J30" i="27"/>
  <c r="I30" i="27"/>
  <c r="H30" i="27"/>
  <c r="G30" i="27"/>
  <c r="F30" i="27"/>
  <c r="E30" i="27"/>
  <c r="D30" i="27"/>
  <c r="B30" i="27"/>
  <c r="K29" i="27"/>
  <c r="J29" i="27"/>
  <c r="I29" i="27"/>
  <c r="H29" i="27"/>
  <c r="G29" i="27"/>
  <c r="F29" i="27"/>
  <c r="E29" i="27"/>
  <c r="D29" i="27"/>
  <c r="B29" i="27"/>
  <c r="K28" i="27"/>
  <c r="J28" i="27"/>
  <c r="I28" i="27"/>
  <c r="H28" i="27"/>
  <c r="G28" i="27"/>
  <c r="F28" i="27"/>
  <c r="E28" i="27"/>
  <c r="D28" i="27"/>
  <c r="B28" i="27"/>
  <c r="K27" i="27"/>
  <c r="J27" i="27"/>
  <c r="I27" i="27"/>
  <c r="H27" i="27"/>
  <c r="G27" i="27"/>
  <c r="F27" i="27"/>
  <c r="E27" i="27"/>
  <c r="D27" i="27"/>
  <c r="B27" i="27"/>
  <c r="K26" i="27"/>
  <c r="J26" i="27"/>
  <c r="I26" i="27"/>
  <c r="H26" i="27"/>
  <c r="G26" i="27"/>
  <c r="F26" i="27"/>
  <c r="E26" i="27"/>
  <c r="D26" i="27"/>
  <c r="B26" i="27"/>
  <c r="G22" i="27"/>
  <c r="I20" i="27"/>
  <c r="F19" i="27"/>
  <c r="H17" i="27"/>
  <c r="G17" i="27"/>
  <c r="J15" i="27"/>
  <c r="F11" i="27"/>
  <c r="H10" i="27"/>
  <c r="I8" i="27" s="1"/>
  <c r="D10" i="27"/>
  <c r="A3" i="27"/>
  <c r="A2" i="27"/>
  <c r="Y532" i="30"/>
  <c r="X532" i="30"/>
  <c r="W532" i="30"/>
  <c r="V532" i="30"/>
  <c r="U532" i="30"/>
  <c r="T532" i="30"/>
  <c r="S532" i="30"/>
  <c r="R532" i="30"/>
  <c r="Q532" i="30"/>
  <c r="P532" i="30"/>
  <c r="O532" i="30"/>
  <c r="N532" i="30"/>
  <c r="M532" i="30"/>
  <c r="Y488" i="30"/>
  <c r="X488" i="30"/>
  <c r="W488" i="30"/>
  <c r="V488" i="30"/>
  <c r="U488" i="30"/>
  <c r="T488" i="30"/>
  <c r="S488" i="30"/>
  <c r="R488" i="30"/>
  <c r="Q488" i="30"/>
  <c r="P488" i="30"/>
  <c r="O488" i="30"/>
  <c r="N488" i="30"/>
  <c r="M488" i="30"/>
  <c r="Y477" i="30"/>
  <c r="Y484" i="30" s="1"/>
  <c r="X477" i="30"/>
  <c r="X484" i="30" s="1"/>
  <c r="W477" i="30"/>
  <c r="W484" i="30" s="1"/>
  <c r="V477" i="30"/>
  <c r="V484" i="30" s="1"/>
  <c r="U477" i="30"/>
  <c r="U484" i="30" s="1"/>
  <c r="T477" i="30"/>
  <c r="T484" i="30" s="1"/>
  <c r="S477" i="30"/>
  <c r="S484" i="30" s="1"/>
  <c r="R477" i="30"/>
  <c r="R484" i="30" s="1"/>
  <c r="Q477" i="30"/>
  <c r="Q484" i="30" s="1"/>
  <c r="P477" i="30"/>
  <c r="P484" i="30" s="1"/>
  <c r="O477" i="30"/>
  <c r="O484" i="30" s="1"/>
  <c r="N477" i="30"/>
  <c r="N484" i="30" s="1"/>
  <c r="M477" i="30"/>
  <c r="Y454" i="30"/>
  <c r="X454" i="30"/>
  <c r="W454" i="30"/>
  <c r="V454" i="30"/>
  <c r="U454" i="30"/>
  <c r="T454" i="30"/>
  <c r="S454" i="30"/>
  <c r="R454" i="30"/>
  <c r="Q454" i="30"/>
  <c r="P454" i="30"/>
  <c r="O454" i="30"/>
  <c r="N454" i="30"/>
  <c r="M454" i="30"/>
  <c r="AA439" i="30"/>
  <c r="AA440" i="30" s="1"/>
  <c r="AA445" i="30" s="1"/>
  <c r="AA449" i="30" s="1"/>
  <c r="AA410" i="30"/>
  <c r="AA409" i="30"/>
  <c r="AA408" i="30"/>
  <c r="Y401" i="30"/>
  <c r="X401" i="30"/>
  <c r="W401" i="30"/>
  <c r="V401" i="30"/>
  <c r="U401" i="30"/>
  <c r="T401" i="30"/>
  <c r="S401" i="30"/>
  <c r="R401" i="30"/>
  <c r="Q401" i="30"/>
  <c r="P401" i="30"/>
  <c r="O401" i="30"/>
  <c r="N401" i="30"/>
  <c r="M401" i="30"/>
  <c r="Y391" i="30"/>
  <c r="X391" i="30"/>
  <c r="W391" i="30"/>
  <c r="V391" i="30"/>
  <c r="U391" i="30"/>
  <c r="T391" i="30"/>
  <c r="S391" i="30"/>
  <c r="R391" i="30"/>
  <c r="Q391" i="30"/>
  <c r="P391" i="30"/>
  <c r="O391" i="30"/>
  <c r="N391" i="30"/>
  <c r="M391" i="30"/>
  <c r="I389" i="30"/>
  <c r="H389" i="30"/>
  <c r="G389" i="30"/>
  <c r="F389" i="30"/>
  <c r="E389" i="30"/>
  <c r="D389" i="30"/>
  <c r="C389" i="30"/>
  <c r="I388" i="30"/>
  <c r="H388" i="30"/>
  <c r="G388" i="30"/>
  <c r="F388" i="30"/>
  <c r="E388" i="30"/>
  <c r="D388" i="30"/>
  <c r="C388" i="30"/>
  <c r="I387" i="30"/>
  <c r="H387" i="30"/>
  <c r="G387" i="30"/>
  <c r="F387" i="30"/>
  <c r="E387" i="30"/>
  <c r="D387" i="30"/>
  <c r="C387" i="30"/>
  <c r="Y379" i="30"/>
  <c r="X379" i="30"/>
  <c r="W379" i="30"/>
  <c r="V379" i="30"/>
  <c r="U379" i="30"/>
  <c r="T379" i="30"/>
  <c r="S379" i="30"/>
  <c r="R379" i="30"/>
  <c r="Q379" i="30"/>
  <c r="P379" i="30"/>
  <c r="O379" i="30"/>
  <c r="N379" i="30"/>
  <c r="M379" i="30"/>
  <c r="Y368" i="30"/>
  <c r="X368" i="30"/>
  <c r="W368" i="30"/>
  <c r="V368" i="30"/>
  <c r="U368" i="30"/>
  <c r="T368" i="30"/>
  <c r="S368" i="30"/>
  <c r="R368" i="30"/>
  <c r="Q368" i="30"/>
  <c r="P368" i="30"/>
  <c r="O368" i="30"/>
  <c r="N368" i="30"/>
  <c r="M368" i="30"/>
  <c r="C367" i="30"/>
  <c r="Y356" i="30"/>
  <c r="X356" i="30"/>
  <c r="W356" i="30"/>
  <c r="V356" i="30"/>
  <c r="U356" i="30"/>
  <c r="T356" i="30"/>
  <c r="S356" i="30"/>
  <c r="R356" i="30"/>
  <c r="Q356" i="30"/>
  <c r="P356" i="30"/>
  <c r="O356" i="30"/>
  <c r="N356" i="30"/>
  <c r="M356" i="30"/>
  <c r="Y345" i="30"/>
  <c r="X345" i="30"/>
  <c r="W345" i="30"/>
  <c r="V345" i="30"/>
  <c r="U345" i="30"/>
  <c r="T345" i="30"/>
  <c r="S345" i="30"/>
  <c r="R345" i="30"/>
  <c r="Q345" i="30"/>
  <c r="P345" i="30"/>
  <c r="O345" i="30"/>
  <c r="N345" i="30"/>
  <c r="M345" i="30"/>
  <c r="Y332" i="30"/>
  <c r="X332" i="30"/>
  <c r="W332" i="30"/>
  <c r="V332" i="30"/>
  <c r="U332" i="30"/>
  <c r="T332" i="30"/>
  <c r="S332" i="30"/>
  <c r="R332" i="30"/>
  <c r="Q332" i="30"/>
  <c r="P332" i="30"/>
  <c r="O332" i="30"/>
  <c r="N332" i="30"/>
  <c r="M332" i="30"/>
  <c r="Y321" i="30"/>
  <c r="X321" i="30"/>
  <c r="W321" i="30"/>
  <c r="V321" i="30"/>
  <c r="U321" i="30"/>
  <c r="T321" i="30"/>
  <c r="S321" i="30"/>
  <c r="R321" i="30"/>
  <c r="Q321" i="30"/>
  <c r="P321" i="30"/>
  <c r="O321" i="30"/>
  <c r="N321" i="30"/>
  <c r="M321" i="30"/>
  <c r="Y308" i="30"/>
  <c r="X308" i="30"/>
  <c r="W308" i="30"/>
  <c r="V308" i="30"/>
  <c r="U308" i="30"/>
  <c r="T308" i="30"/>
  <c r="S308" i="30"/>
  <c r="R308" i="30"/>
  <c r="Q308" i="30"/>
  <c r="P308" i="30"/>
  <c r="O308" i="30"/>
  <c r="N308" i="30"/>
  <c r="M308" i="30"/>
  <c r="Y292" i="30"/>
  <c r="X292" i="30"/>
  <c r="W292" i="30"/>
  <c r="V292" i="30"/>
  <c r="U292" i="30"/>
  <c r="T292" i="30"/>
  <c r="S292" i="30"/>
  <c r="R292" i="30"/>
  <c r="Q292" i="30"/>
  <c r="P292" i="30"/>
  <c r="O292" i="30"/>
  <c r="N292" i="30"/>
  <c r="M292" i="30"/>
  <c r="Y274" i="30"/>
  <c r="X274" i="30"/>
  <c r="W274" i="30"/>
  <c r="V274" i="30"/>
  <c r="U274" i="30"/>
  <c r="T274" i="30"/>
  <c r="S274" i="30"/>
  <c r="R274" i="30"/>
  <c r="Q274" i="30"/>
  <c r="P274" i="30"/>
  <c r="O274" i="30"/>
  <c r="N274" i="30"/>
  <c r="M274" i="30"/>
  <c r="Y258" i="30"/>
  <c r="X258" i="30"/>
  <c r="W258" i="30"/>
  <c r="V258" i="30"/>
  <c r="U258" i="30"/>
  <c r="T258" i="30"/>
  <c r="S258" i="30"/>
  <c r="R258" i="30"/>
  <c r="Q258" i="30"/>
  <c r="P258" i="30"/>
  <c r="O258" i="30"/>
  <c r="N258" i="30"/>
  <c r="M258" i="30"/>
  <c r="Y240" i="30"/>
  <c r="X240" i="30"/>
  <c r="W240" i="30"/>
  <c r="V240" i="30"/>
  <c r="U240" i="30"/>
  <c r="T240" i="30"/>
  <c r="S240" i="30"/>
  <c r="R240" i="30"/>
  <c r="Q240" i="30"/>
  <c r="P240" i="30"/>
  <c r="O240" i="30"/>
  <c r="N240" i="30"/>
  <c r="M240" i="30"/>
  <c r="Y224" i="30"/>
  <c r="X224" i="30"/>
  <c r="W224" i="30"/>
  <c r="V224" i="30"/>
  <c r="U224" i="30"/>
  <c r="T224" i="30"/>
  <c r="S224" i="30"/>
  <c r="R224" i="30"/>
  <c r="Q224" i="30"/>
  <c r="P224" i="30"/>
  <c r="O224" i="30"/>
  <c r="N224" i="30"/>
  <c r="M224" i="30"/>
  <c r="Y206" i="30"/>
  <c r="X206" i="30"/>
  <c r="W206" i="30"/>
  <c r="V206" i="30"/>
  <c r="U206" i="30"/>
  <c r="T206" i="30"/>
  <c r="S206" i="30"/>
  <c r="R206" i="30"/>
  <c r="Q206" i="30"/>
  <c r="P206" i="30"/>
  <c r="O206" i="30"/>
  <c r="N206" i="30"/>
  <c r="M206" i="30"/>
  <c r="Y191" i="30"/>
  <c r="X191" i="30"/>
  <c r="W191" i="30"/>
  <c r="V191" i="30"/>
  <c r="U191" i="30"/>
  <c r="T191" i="30"/>
  <c r="S191" i="30"/>
  <c r="R191" i="30"/>
  <c r="Q191" i="30"/>
  <c r="P191" i="30"/>
  <c r="O191" i="30"/>
  <c r="N191" i="30"/>
  <c r="M191" i="30"/>
  <c r="Y174" i="30"/>
  <c r="X174" i="30"/>
  <c r="W174" i="30"/>
  <c r="V174" i="30"/>
  <c r="U174" i="30"/>
  <c r="T174" i="30"/>
  <c r="S174" i="30"/>
  <c r="R174" i="30"/>
  <c r="Q174" i="30"/>
  <c r="P174" i="30"/>
  <c r="O174" i="30"/>
  <c r="N174" i="30"/>
  <c r="M174" i="30"/>
  <c r="Y159" i="30"/>
  <c r="X159" i="30"/>
  <c r="W159" i="30"/>
  <c r="V159" i="30"/>
  <c r="U159" i="30"/>
  <c r="T159" i="30"/>
  <c r="S159" i="30"/>
  <c r="R159" i="30"/>
  <c r="Q159" i="30"/>
  <c r="P159" i="30"/>
  <c r="O159" i="30"/>
  <c r="N159" i="30"/>
  <c r="M159" i="30"/>
  <c r="Y141" i="30"/>
  <c r="Y517" i="30" s="1"/>
  <c r="Y518" i="30" s="1"/>
  <c r="Y523" i="30" s="1"/>
  <c r="Y527" i="30" s="1"/>
  <c r="X141" i="30"/>
  <c r="X517" i="30" s="1"/>
  <c r="X518" i="30" s="1"/>
  <c r="X523" i="30" s="1"/>
  <c r="X527" i="30" s="1"/>
  <c r="W141" i="30"/>
  <c r="W517" i="30" s="1"/>
  <c r="W518" i="30" s="1"/>
  <c r="W523" i="30" s="1"/>
  <c r="W527" i="30" s="1"/>
  <c r="V141" i="30"/>
  <c r="V517" i="30" s="1"/>
  <c r="V518" i="30" s="1"/>
  <c r="V523" i="30" s="1"/>
  <c r="V527" i="30" s="1"/>
  <c r="U141" i="30"/>
  <c r="U517" i="30" s="1"/>
  <c r="U518" i="30" s="1"/>
  <c r="U523" i="30" s="1"/>
  <c r="U527" i="30" s="1"/>
  <c r="T141" i="30"/>
  <c r="T517" i="30" s="1"/>
  <c r="T518" i="30" s="1"/>
  <c r="T523" i="30" s="1"/>
  <c r="T527" i="30" s="1"/>
  <c r="S141" i="30"/>
  <c r="S517" i="30" s="1"/>
  <c r="S518" i="30" s="1"/>
  <c r="S523" i="30" s="1"/>
  <c r="S527" i="30" s="1"/>
  <c r="R141" i="30"/>
  <c r="R517" i="30" s="1"/>
  <c r="R518" i="30" s="1"/>
  <c r="R523" i="30" s="1"/>
  <c r="R527" i="30" s="1"/>
  <c r="Q141" i="30"/>
  <c r="Q517" i="30" s="1"/>
  <c r="Q518" i="30" s="1"/>
  <c r="Q523" i="30" s="1"/>
  <c r="Q527" i="30" s="1"/>
  <c r="P141" i="30"/>
  <c r="P517" i="30" s="1"/>
  <c r="P518" i="30" s="1"/>
  <c r="P523" i="30" s="1"/>
  <c r="P527" i="30" s="1"/>
  <c r="O141" i="30"/>
  <c r="O517" i="30" s="1"/>
  <c r="O518" i="30" s="1"/>
  <c r="O523" i="30" s="1"/>
  <c r="O527" i="30" s="1"/>
  <c r="N141" i="30"/>
  <c r="N517" i="30" s="1"/>
  <c r="N518" i="30" s="1"/>
  <c r="N523" i="30" s="1"/>
  <c r="N527" i="30" s="1"/>
  <c r="M141" i="30"/>
  <c r="Y126" i="30"/>
  <c r="Y439" i="30" s="1"/>
  <c r="Y440" i="30" s="1"/>
  <c r="Y445" i="30" s="1"/>
  <c r="Y449" i="30" s="1"/>
  <c r="X126" i="30"/>
  <c r="X439" i="30" s="1"/>
  <c r="X440" i="30" s="1"/>
  <c r="X445" i="30" s="1"/>
  <c r="X449" i="30" s="1"/>
  <c r="W126" i="30"/>
  <c r="W439" i="30" s="1"/>
  <c r="W440" i="30" s="1"/>
  <c r="W445" i="30" s="1"/>
  <c r="W449" i="30" s="1"/>
  <c r="V126" i="30"/>
  <c r="V439" i="30" s="1"/>
  <c r="V440" i="30" s="1"/>
  <c r="V445" i="30" s="1"/>
  <c r="V449" i="30" s="1"/>
  <c r="U126" i="30"/>
  <c r="U439" i="30" s="1"/>
  <c r="U440" i="30" s="1"/>
  <c r="U445" i="30" s="1"/>
  <c r="U449" i="30" s="1"/>
  <c r="T126" i="30"/>
  <c r="T439" i="30" s="1"/>
  <c r="T440" i="30" s="1"/>
  <c r="T445" i="30" s="1"/>
  <c r="T449" i="30" s="1"/>
  <c r="S126" i="30"/>
  <c r="S439" i="30" s="1"/>
  <c r="S440" i="30" s="1"/>
  <c r="S445" i="30" s="1"/>
  <c r="S449" i="30" s="1"/>
  <c r="R126" i="30"/>
  <c r="R439" i="30" s="1"/>
  <c r="R440" i="30" s="1"/>
  <c r="R445" i="30" s="1"/>
  <c r="R449" i="30" s="1"/>
  <c r="Q126" i="30"/>
  <c r="Q439" i="30" s="1"/>
  <c r="Q440" i="30" s="1"/>
  <c r="Q445" i="30" s="1"/>
  <c r="Q449" i="30" s="1"/>
  <c r="P126" i="30"/>
  <c r="P439" i="30" s="1"/>
  <c r="P440" i="30" s="1"/>
  <c r="P445" i="30" s="1"/>
  <c r="P449" i="30" s="1"/>
  <c r="O126" i="30"/>
  <c r="O439" i="30" s="1"/>
  <c r="O440" i="30" s="1"/>
  <c r="O445" i="30" s="1"/>
  <c r="O449" i="30" s="1"/>
  <c r="N126" i="30"/>
  <c r="N439" i="30" s="1"/>
  <c r="N440" i="30" s="1"/>
  <c r="N445" i="30" s="1"/>
  <c r="N449" i="30" s="1"/>
  <c r="M126" i="30"/>
  <c r="I117" i="30"/>
  <c r="I132" i="30" s="1"/>
  <c r="H117" i="30"/>
  <c r="H132" i="30" s="1"/>
  <c r="G117" i="30"/>
  <c r="G132" i="30" s="1"/>
  <c r="F117" i="30"/>
  <c r="F132" i="30" s="1"/>
  <c r="E117" i="30"/>
  <c r="E132" i="30" s="1"/>
  <c r="D117" i="30"/>
  <c r="D132" i="30" s="1"/>
  <c r="C117" i="30"/>
  <c r="C132" i="30" s="1"/>
  <c r="I116" i="30"/>
  <c r="I131" i="30" s="1"/>
  <c r="H116" i="30"/>
  <c r="H131" i="30" s="1"/>
  <c r="G116" i="30"/>
  <c r="G131" i="30" s="1"/>
  <c r="F116" i="30"/>
  <c r="F131" i="30" s="1"/>
  <c r="E116" i="30"/>
  <c r="E131" i="30" s="1"/>
  <c r="D116" i="30"/>
  <c r="D131" i="30" s="1"/>
  <c r="C116" i="30"/>
  <c r="C131" i="30" s="1"/>
  <c r="I115" i="30"/>
  <c r="I130" i="30" s="1"/>
  <c r="H115" i="30"/>
  <c r="H130" i="30" s="1"/>
  <c r="G115" i="30"/>
  <c r="G130" i="30" s="1"/>
  <c r="F115" i="30"/>
  <c r="F130" i="30" s="1"/>
  <c r="E115" i="30"/>
  <c r="E130" i="30" s="1"/>
  <c r="D115" i="30"/>
  <c r="D130" i="30" s="1"/>
  <c r="C115" i="30"/>
  <c r="C130" i="30" s="1"/>
  <c r="Y108" i="30"/>
  <c r="Y502" i="30" s="1"/>
  <c r="X108" i="30"/>
  <c r="X502" i="30" s="1"/>
  <c r="W108" i="30"/>
  <c r="W502" i="30" s="1"/>
  <c r="V108" i="30"/>
  <c r="V502" i="30" s="1"/>
  <c r="U108" i="30"/>
  <c r="U502" i="30" s="1"/>
  <c r="T108" i="30"/>
  <c r="T502" i="30" s="1"/>
  <c r="S108" i="30"/>
  <c r="S502" i="30" s="1"/>
  <c r="R108" i="30"/>
  <c r="R502" i="30" s="1"/>
  <c r="Q108" i="30"/>
  <c r="Q502" i="30" s="1"/>
  <c r="P108" i="30"/>
  <c r="P502" i="30" s="1"/>
  <c r="O108" i="30"/>
  <c r="O502" i="30" s="1"/>
  <c r="N108" i="30"/>
  <c r="N502" i="30" s="1"/>
  <c r="M108" i="30"/>
  <c r="Y93" i="30"/>
  <c r="Y410" i="30" s="1"/>
  <c r="X93" i="30"/>
  <c r="X410" i="30" s="1"/>
  <c r="W93" i="30"/>
  <c r="W410" i="30" s="1"/>
  <c r="V93" i="30"/>
  <c r="V410" i="30" s="1"/>
  <c r="U93" i="30"/>
  <c r="U410" i="30" s="1"/>
  <c r="T93" i="30"/>
  <c r="T410" i="30" s="1"/>
  <c r="S93" i="30"/>
  <c r="S410" i="30" s="1"/>
  <c r="R93" i="30"/>
  <c r="R410" i="30" s="1"/>
  <c r="Q93" i="30"/>
  <c r="Q410" i="30" s="1"/>
  <c r="P93" i="30"/>
  <c r="P410" i="30" s="1"/>
  <c r="O93" i="30"/>
  <c r="O410" i="30" s="1"/>
  <c r="N93" i="30"/>
  <c r="N410" i="30" s="1"/>
  <c r="M93" i="30"/>
  <c r="I84" i="30"/>
  <c r="I99" i="30" s="1"/>
  <c r="H84" i="30"/>
  <c r="H99" i="30" s="1"/>
  <c r="F84" i="30"/>
  <c r="F99" i="30" s="1"/>
  <c r="E84" i="30"/>
  <c r="E99" i="30" s="1"/>
  <c r="D84" i="30"/>
  <c r="D99" i="30" s="1"/>
  <c r="C84" i="30"/>
  <c r="C99" i="30" s="1"/>
  <c r="I83" i="30"/>
  <c r="I98" i="30" s="1"/>
  <c r="H83" i="30"/>
  <c r="H98" i="30" s="1"/>
  <c r="G83" i="30"/>
  <c r="G98" i="30" s="1"/>
  <c r="F83" i="30"/>
  <c r="F98" i="30" s="1"/>
  <c r="E83" i="30"/>
  <c r="E98" i="30" s="1"/>
  <c r="D83" i="30"/>
  <c r="D98" i="30" s="1"/>
  <c r="C83" i="30"/>
  <c r="C98" i="30" s="1"/>
  <c r="I82" i="30"/>
  <c r="I97" i="30" s="1"/>
  <c r="H82" i="30"/>
  <c r="H97" i="30" s="1"/>
  <c r="G82" i="30"/>
  <c r="G97" i="30" s="1"/>
  <c r="F82" i="30"/>
  <c r="F97" i="30" s="1"/>
  <c r="E82" i="30"/>
  <c r="E97" i="30" s="1"/>
  <c r="D82" i="30"/>
  <c r="D97" i="30" s="1"/>
  <c r="C82" i="30"/>
  <c r="C97" i="30" s="1"/>
  <c r="Y75" i="30"/>
  <c r="Y501" i="30" s="1"/>
  <c r="X75" i="30"/>
  <c r="X501" i="30" s="1"/>
  <c r="W75" i="30"/>
  <c r="W501" i="30" s="1"/>
  <c r="V75" i="30"/>
  <c r="V501" i="30" s="1"/>
  <c r="U75" i="30"/>
  <c r="U501" i="30" s="1"/>
  <c r="T75" i="30"/>
  <c r="T501" i="30" s="1"/>
  <c r="S75" i="30"/>
  <c r="S501" i="30" s="1"/>
  <c r="R75" i="30"/>
  <c r="R501" i="30" s="1"/>
  <c r="Q75" i="30"/>
  <c r="Q501" i="30" s="1"/>
  <c r="P75" i="30"/>
  <c r="P501" i="30" s="1"/>
  <c r="O75" i="30"/>
  <c r="O501" i="30" s="1"/>
  <c r="N75" i="30"/>
  <c r="N501" i="30" s="1"/>
  <c r="M75" i="30"/>
  <c r="Y60" i="30"/>
  <c r="Y409" i="30" s="1"/>
  <c r="X60" i="30"/>
  <c r="X409" i="30" s="1"/>
  <c r="W60" i="30"/>
  <c r="W409" i="30" s="1"/>
  <c r="V60" i="30"/>
  <c r="V409" i="30" s="1"/>
  <c r="U60" i="30"/>
  <c r="U409" i="30" s="1"/>
  <c r="T60" i="30"/>
  <c r="T409" i="30" s="1"/>
  <c r="S60" i="30"/>
  <c r="S409" i="30" s="1"/>
  <c r="R60" i="30"/>
  <c r="R409" i="30" s="1"/>
  <c r="Q60" i="30"/>
  <c r="Q409" i="30" s="1"/>
  <c r="P60" i="30"/>
  <c r="P409" i="30" s="1"/>
  <c r="O60" i="30"/>
  <c r="O409" i="30" s="1"/>
  <c r="N60" i="30"/>
  <c r="N409" i="30" s="1"/>
  <c r="M60" i="30"/>
  <c r="H51" i="30"/>
  <c r="H66" i="30" s="1"/>
  <c r="G51" i="30"/>
  <c r="G66" i="30" s="1"/>
  <c r="F51" i="30"/>
  <c r="F66" i="30" s="1"/>
  <c r="E51" i="30"/>
  <c r="E66" i="30" s="1"/>
  <c r="I50" i="30"/>
  <c r="I65" i="30" s="1"/>
  <c r="H50" i="30"/>
  <c r="H65" i="30" s="1"/>
  <c r="G50" i="30"/>
  <c r="G65" i="30" s="1"/>
  <c r="F50" i="30"/>
  <c r="F65" i="30" s="1"/>
  <c r="E50" i="30"/>
  <c r="E65" i="30" s="1"/>
  <c r="D50" i="30"/>
  <c r="D65" i="30" s="1"/>
  <c r="C50" i="30"/>
  <c r="C65" i="30" s="1"/>
  <c r="I49" i="30"/>
  <c r="I64" i="30" s="1"/>
  <c r="H49" i="30"/>
  <c r="H64" i="30" s="1"/>
  <c r="G49" i="30"/>
  <c r="G64" i="30" s="1"/>
  <c r="F49" i="30"/>
  <c r="F64" i="30" s="1"/>
  <c r="E49" i="30"/>
  <c r="E64" i="30" s="1"/>
  <c r="D49" i="30"/>
  <c r="D64" i="30" s="1"/>
  <c r="C49" i="30"/>
  <c r="C64" i="30" s="1"/>
  <c r="Y43" i="30"/>
  <c r="Y500" i="30" s="1"/>
  <c r="X43" i="30"/>
  <c r="X500" i="30" s="1"/>
  <c r="W43" i="30"/>
  <c r="W500" i="30" s="1"/>
  <c r="V43" i="30"/>
  <c r="V500" i="30" s="1"/>
  <c r="U43" i="30"/>
  <c r="U500" i="30" s="1"/>
  <c r="T43" i="30"/>
  <c r="T500" i="30" s="1"/>
  <c r="S43" i="30"/>
  <c r="S500" i="30" s="1"/>
  <c r="R43" i="30"/>
  <c r="R500" i="30" s="1"/>
  <c r="Q43" i="30"/>
  <c r="Q500" i="30" s="1"/>
  <c r="P43" i="30"/>
  <c r="P500" i="30" s="1"/>
  <c r="O43" i="30"/>
  <c r="O500" i="30" s="1"/>
  <c r="N43" i="30"/>
  <c r="N500" i="30" s="1"/>
  <c r="M43" i="30"/>
  <c r="Y28" i="30"/>
  <c r="Y408" i="30" s="1"/>
  <c r="X28" i="30"/>
  <c r="X408" i="30" s="1"/>
  <c r="W28" i="30"/>
  <c r="W408" i="30" s="1"/>
  <c r="V28" i="30"/>
  <c r="V408" i="30" s="1"/>
  <c r="U28" i="30"/>
  <c r="U408" i="30" s="1"/>
  <c r="T28" i="30"/>
  <c r="T408" i="30" s="1"/>
  <c r="S28" i="30"/>
  <c r="S408" i="30" s="1"/>
  <c r="R28" i="30"/>
  <c r="R408" i="30" s="1"/>
  <c r="Q28" i="30"/>
  <c r="Q408" i="30" s="1"/>
  <c r="P28" i="30"/>
  <c r="P408" i="30" s="1"/>
  <c r="O28" i="30"/>
  <c r="O408" i="30" s="1"/>
  <c r="N28" i="30"/>
  <c r="N408" i="30" s="1"/>
  <c r="M28" i="30"/>
  <c r="I18" i="30"/>
  <c r="I33" i="30" s="1"/>
  <c r="H18" i="30"/>
  <c r="H33" i="30" s="1"/>
  <c r="G18" i="30"/>
  <c r="G33" i="30" s="1"/>
  <c r="F18" i="30"/>
  <c r="F33" i="30" s="1"/>
  <c r="E18" i="30"/>
  <c r="E33" i="30" s="1"/>
  <c r="D18" i="30"/>
  <c r="D33" i="30" s="1"/>
  <c r="C18" i="30"/>
  <c r="C33" i="30" s="1"/>
  <c r="I17" i="30"/>
  <c r="I32" i="30" s="1"/>
  <c r="H17" i="30"/>
  <c r="H32" i="30" s="1"/>
  <c r="G17" i="30"/>
  <c r="G32" i="30" s="1"/>
  <c r="F17" i="30"/>
  <c r="F32" i="30" s="1"/>
  <c r="E17" i="30"/>
  <c r="E32" i="30" s="1"/>
  <c r="D17" i="30"/>
  <c r="D32" i="30" s="1"/>
  <c r="C17" i="30"/>
  <c r="C32" i="30" s="1"/>
  <c r="A2" i="30"/>
  <c r="K53" i="17"/>
  <c r="J53" i="17"/>
  <c r="I53" i="17"/>
  <c r="H53" i="17"/>
  <c r="G53" i="17"/>
  <c r="F53" i="17"/>
  <c r="E53" i="17"/>
  <c r="D53" i="17"/>
  <c r="B53" i="17"/>
  <c r="K52" i="17"/>
  <c r="J52" i="17"/>
  <c r="I52" i="17"/>
  <c r="H52" i="17"/>
  <c r="G52" i="17"/>
  <c r="F52" i="17"/>
  <c r="E52" i="17"/>
  <c r="D52" i="17"/>
  <c r="B52" i="17"/>
  <c r="K51" i="17"/>
  <c r="J51" i="17"/>
  <c r="I51" i="17"/>
  <c r="H51" i="17"/>
  <c r="G51" i="17"/>
  <c r="F51" i="17"/>
  <c r="E51" i="17"/>
  <c r="D51" i="17"/>
  <c r="B51" i="17"/>
  <c r="K50" i="17"/>
  <c r="J50" i="17"/>
  <c r="I50" i="17"/>
  <c r="H50" i="17"/>
  <c r="G50" i="17"/>
  <c r="F50" i="17"/>
  <c r="E50" i="17"/>
  <c r="D50" i="17"/>
  <c r="B50" i="17"/>
  <c r="K49" i="17"/>
  <c r="J49" i="17"/>
  <c r="I49" i="17"/>
  <c r="H49" i="17"/>
  <c r="G49" i="17"/>
  <c r="F49" i="17"/>
  <c r="E49" i="17"/>
  <c r="D49" i="17"/>
  <c r="B49" i="17"/>
  <c r="K48" i="17"/>
  <c r="J48" i="17"/>
  <c r="I48" i="17"/>
  <c r="H48" i="17"/>
  <c r="G48" i="17"/>
  <c r="F48" i="17"/>
  <c r="E48" i="17"/>
  <c r="D48" i="17"/>
  <c r="B48" i="17"/>
  <c r="E46" i="17"/>
  <c r="B46" i="17"/>
  <c r="K27" i="17"/>
  <c r="J27" i="17"/>
  <c r="I27" i="17"/>
  <c r="H27" i="17"/>
  <c r="G27" i="17"/>
  <c r="F27" i="17"/>
  <c r="E27" i="17"/>
  <c r="D27" i="17"/>
  <c r="B27" i="17"/>
  <c r="K26" i="17"/>
  <c r="J26" i="17"/>
  <c r="I26" i="17"/>
  <c r="H26" i="17"/>
  <c r="G26" i="17"/>
  <c r="F26" i="17"/>
  <c r="E26" i="17"/>
  <c r="D26" i="17"/>
  <c r="B26" i="17"/>
  <c r="K25" i="17"/>
  <c r="J25" i="17"/>
  <c r="I25" i="17"/>
  <c r="H25" i="17"/>
  <c r="G25" i="17"/>
  <c r="F25" i="17"/>
  <c r="E25" i="17"/>
  <c r="D25" i="17"/>
  <c r="B25" i="17"/>
  <c r="K24" i="17"/>
  <c r="J24" i="17"/>
  <c r="I24" i="17"/>
  <c r="H24" i="17"/>
  <c r="G24" i="17"/>
  <c r="F24" i="17"/>
  <c r="E24" i="17"/>
  <c r="D24" i="17"/>
  <c r="B24" i="17"/>
  <c r="K23" i="17"/>
  <c r="J23" i="17"/>
  <c r="I23" i="17"/>
  <c r="H23" i="17"/>
  <c r="G23" i="17"/>
  <c r="F23" i="17"/>
  <c r="E23" i="17"/>
  <c r="D23" i="17"/>
  <c r="B23" i="17"/>
  <c r="K22" i="17"/>
  <c r="J22" i="17"/>
  <c r="I22" i="17"/>
  <c r="H22" i="17"/>
  <c r="G22" i="17"/>
  <c r="F22" i="17"/>
  <c r="E22" i="17"/>
  <c r="D22" i="17"/>
  <c r="B22" i="17"/>
  <c r="K21" i="17"/>
  <c r="J21" i="17"/>
  <c r="I21" i="17"/>
  <c r="H21" i="17"/>
  <c r="G21" i="17"/>
  <c r="F21" i="17"/>
  <c r="E21" i="17"/>
  <c r="D21" i="17"/>
  <c r="B21" i="17"/>
  <c r="K20" i="17"/>
  <c r="J20" i="17"/>
  <c r="I20" i="17"/>
  <c r="H20" i="17"/>
  <c r="G20" i="17"/>
  <c r="F20" i="17"/>
  <c r="E20" i="17"/>
  <c r="D20" i="17"/>
  <c r="B20" i="17"/>
  <c r="K19" i="17"/>
  <c r="J19" i="17"/>
  <c r="I19" i="17"/>
  <c r="H19" i="17"/>
  <c r="G19" i="17"/>
  <c r="F19" i="17"/>
  <c r="E19" i="17"/>
  <c r="D19" i="17"/>
  <c r="B19" i="17"/>
  <c r="K18" i="17"/>
  <c r="J18" i="17"/>
  <c r="I18" i="17"/>
  <c r="H18" i="17"/>
  <c r="G18" i="17"/>
  <c r="F18" i="17"/>
  <c r="E18" i="17"/>
  <c r="D18" i="17"/>
  <c r="B18" i="17"/>
  <c r="K17" i="17"/>
  <c r="J17" i="17"/>
  <c r="I17" i="17"/>
  <c r="H17" i="17"/>
  <c r="G17" i="17"/>
  <c r="F17" i="17"/>
  <c r="E17" i="17"/>
  <c r="D17" i="17"/>
  <c r="B17" i="17"/>
  <c r="K16" i="17"/>
  <c r="J16" i="17"/>
  <c r="I16" i="17"/>
  <c r="H16" i="17"/>
  <c r="G16" i="17"/>
  <c r="F16" i="17"/>
  <c r="E16" i="17"/>
  <c r="D16" i="17"/>
  <c r="B16" i="17"/>
  <c r="K15" i="17"/>
  <c r="J15" i="17"/>
  <c r="I15" i="17"/>
  <c r="H15" i="17"/>
  <c r="G15" i="17"/>
  <c r="F15" i="17"/>
  <c r="E15" i="17"/>
  <c r="D15" i="17"/>
  <c r="B15" i="17"/>
  <c r="K14" i="17"/>
  <c r="J14" i="17"/>
  <c r="I14" i="17"/>
  <c r="H14" i="17"/>
  <c r="G14" i="17"/>
  <c r="F14" i="17"/>
  <c r="E14" i="17"/>
  <c r="D14" i="17"/>
  <c r="B14" i="17"/>
  <c r="K13" i="17"/>
  <c r="J13" i="17"/>
  <c r="I13" i="17"/>
  <c r="H13" i="17"/>
  <c r="G13" i="17"/>
  <c r="F13" i="17"/>
  <c r="E13" i="17"/>
  <c r="D13" i="17"/>
  <c r="B13" i="17"/>
  <c r="K12" i="17"/>
  <c r="J12" i="17"/>
  <c r="I12" i="17"/>
  <c r="H12" i="17"/>
  <c r="G12" i="17"/>
  <c r="F12" i="17"/>
  <c r="E12" i="17"/>
  <c r="D12" i="17"/>
  <c r="B12" i="17"/>
  <c r="K11" i="17"/>
  <c r="J11" i="17"/>
  <c r="I11" i="17"/>
  <c r="H11" i="17"/>
  <c r="G11" i="17"/>
  <c r="F11" i="17"/>
  <c r="E11" i="17"/>
  <c r="D11" i="17"/>
  <c r="B11" i="17"/>
  <c r="B8" i="17"/>
  <c r="L6" i="17"/>
  <c r="A3" i="17"/>
  <c r="A2" i="17"/>
  <c r="K17" i="3"/>
  <c r="K18" i="4" s="1"/>
  <c r="J17" i="3"/>
  <c r="J18" i="4" s="1"/>
  <c r="I17" i="3"/>
  <c r="I18" i="4" s="1"/>
  <c r="H17" i="3"/>
  <c r="H18" i="4" s="1"/>
  <c r="G17" i="3"/>
  <c r="F17" i="3"/>
  <c r="F18" i="4" s="1"/>
  <c r="E17" i="3"/>
  <c r="E18" i="4" s="1"/>
  <c r="D17" i="3"/>
  <c r="D18" i="4" s="1"/>
  <c r="A3" i="3"/>
  <c r="A2" i="3"/>
  <c r="K102" i="5"/>
  <c r="K15" i="4" s="1"/>
  <c r="J102" i="5"/>
  <c r="J15" i="4" s="1"/>
  <c r="I102" i="5"/>
  <c r="I15" i="4" s="1"/>
  <c r="H102" i="5"/>
  <c r="H15" i="4" s="1"/>
  <c r="G102" i="5"/>
  <c r="F102" i="5"/>
  <c r="F15" i="4" s="1"/>
  <c r="E102" i="5"/>
  <c r="E15" i="4" s="1"/>
  <c r="D102" i="5"/>
  <c r="D15" i="4" s="1"/>
  <c r="A100" i="5"/>
  <c r="A111" i="5" s="1"/>
  <c r="A97" i="5"/>
  <c r="A110" i="5" s="1"/>
  <c r="A94" i="5"/>
  <c r="A109" i="5" s="1"/>
  <c r="A91" i="5"/>
  <c r="A108" i="5" s="1"/>
  <c r="A88" i="5"/>
  <c r="A107" i="5" s="1"/>
  <c r="A85" i="5"/>
  <c r="A106" i="5" s="1"/>
  <c r="A82" i="5"/>
  <c r="A105" i="5" s="1"/>
  <c r="K73" i="5"/>
  <c r="J73" i="5"/>
  <c r="I73" i="5"/>
  <c r="H73" i="5"/>
  <c r="G73" i="5"/>
  <c r="F73" i="5"/>
  <c r="E73" i="5"/>
  <c r="D73" i="5"/>
  <c r="A69" i="5"/>
  <c r="I69" i="5" s="1"/>
  <c r="A65" i="5"/>
  <c r="I65" i="5" s="1"/>
  <c r="A61" i="5"/>
  <c r="I61" i="5" s="1"/>
  <c r="A57" i="5"/>
  <c r="I57" i="5" s="1"/>
  <c r="A53" i="5"/>
  <c r="I53" i="5" s="1"/>
  <c r="A49" i="5"/>
  <c r="I49" i="5" s="1"/>
  <c r="A45" i="5"/>
  <c r="A44" i="5"/>
  <c r="A43" i="5"/>
  <c r="A42" i="5"/>
  <c r="A41" i="5"/>
  <c r="A40" i="5"/>
  <c r="A39" i="5"/>
  <c r="A25" i="5"/>
  <c r="A24" i="5"/>
  <c r="A23" i="5"/>
  <c r="A22" i="5"/>
  <c r="A21" i="5"/>
  <c r="K18" i="5"/>
  <c r="J18" i="5"/>
  <c r="I18" i="5"/>
  <c r="H18" i="5"/>
  <c r="G18" i="5"/>
  <c r="F18" i="5"/>
  <c r="E18" i="5"/>
  <c r="D18" i="5"/>
  <c r="M17" i="5"/>
  <c r="M16" i="5"/>
  <c r="M15" i="5"/>
  <c r="M14" i="5"/>
  <c r="M13" i="5"/>
  <c r="M12" i="5"/>
  <c r="M11" i="5"/>
  <c r="L6" i="5"/>
  <c r="A3" i="5"/>
  <c r="A2" i="5"/>
  <c r="B133" i="2"/>
  <c r="B132" i="2"/>
  <c r="B131" i="2"/>
  <c r="B130" i="2"/>
  <c r="B129" i="2"/>
  <c r="B128" i="2"/>
  <c r="K122" i="2"/>
  <c r="J122" i="2"/>
  <c r="I122" i="2"/>
  <c r="H122" i="2"/>
  <c r="G122" i="2"/>
  <c r="F122" i="2"/>
  <c r="E122" i="2"/>
  <c r="D122" i="2"/>
  <c r="B105" i="2"/>
  <c r="B104" i="2"/>
  <c r="B103" i="2"/>
  <c r="B102" i="2"/>
  <c r="B101" i="2"/>
  <c r="B100" i="2"/>
  <c r="K94" i="2"/>
  <c r="J94" i="2"/>
  <c r="I94" i="2"/>
  <c r="H94" i="2"/>
  <c r="G94" i="2"/>
  <c r="F94" i="2"/>
  <c r="E94" i="2"/>
  <c r="D94" i="2"/>
  <c r="B86" i="2"/>
  <c r="K56" i="2"/>
  <c r="J56" i="2"/>
  <c r="I56" i="2"/>
  <c r="H56" i="2"/>
  <c r="G56" i="2"/>
  <c r="F56" i="2"/>
  <c r="E56" i="2"/>
  <c r="D56" i="2"/>
  <c r="M55" i="2"/>
  <c r="M54" i="2"/>
  <c r="M53" i="2"/>
  <c r="M52" i="2"/>
  <c r="M51" i="2"/>
  <c r="M50" i="2"/>
  <c r="K44" i="2"/>
  <c r="J44" i="2"/>
  <c r="I44" i="2"/>
  <c r="H44" i="2"/>
  <c r="G44" i="2"/>
  <c r="F44" i="2"/>
  <c r="E44" i="2"/>
  <c r="D44" i="2"/>
  <c r="K42" i="2"/>
  <c r="J42" i="2"/>
  <c r="I42" i="2"/>
  <c r="H42" i="2"/>
  <c r="G42" i="2"/>
  <c r="F42" i="2"/>
  <c r="E42" i="2"/>
  <c r="D42" i="2"/>
  <c r="M41" i="2"/>
  <c r="M40" i="2"/>
  <c r="M27" i="2"/>
  <c r="M26" i="2"/>
  <c r="M25" i="2"/>
  <c r="M24" i="2"/>
  <c r="K16" i="2"/>
  <c r="J16" i="2"/>
  <c r="I16" i="2"/>
  <c r="H16" i="2"/>
  <c r="G16" i="2"/>
  <c r="F16" i="2"/>
  <c r="E16" i="2"/>
  <c r="D16" i="2"/>
  <c r="M13" i="2"/>
  <c r="L6" i="2"/>
  <c r="A3" i="2"/>
  <c r="A2" i="2"/>
  <c r="K78" i="15"/>
  <c r="J78" i="15"/>
  <c r="I78" i="15"/>
  <c r="H78" i="15"/>
  <c r="G78" i="15"/>
  <c r="F78" i="15"/>
  <c r="E78" i="15"/>
  <c r="D78" i="15"/>
  <c r="K46" i="15"/>
  <c r="J46" i="15"/>
  <c r="I46" i="15"/>
  <c r="H46" i="15"/>
  <c r="G46" i="15"/>
  <c r="F46" i="15"/>
  <c r="E46" i="15"/>
  <c r="D46" i="15"/>
  <c r="K18" i="15"/>
  <c r="K23" i="15" s="1"/>
  <c r="J18" i="15"/>
  <c r="J23" i="15" s="1"/>
  <c r="I18" i="15"/>
  <c r="I23" i="15" s="1"/>
  <c r="H18" i="15"/>
  <c r="H23" i="15" s="1"/>
  <c r="G18" i="15"/>
  <c r="G23" i="15" s="1"/>
  <c r="F18" i="15"/>
  <c r="F23" i="15" s="1"/>
  <c r="E18" i="15"/>
  <c r="E23" i="15" s="1"/>
  <c r="D18" i="15"/>
  <c r="D23" i="15" s="1"/>
  <c r="A3" i="15"/>
  <c r="A2" i="15"/>
  <c r="K68" i="4"/>
  <c r="J68" i="4"/>
  <c r="I68" i="4"/>
  <c r="H68" i="4"/>
  <c r="G68" i="4"/>
  <c r="F68" i="4"/>
  <c r="E68" i="4"/>
  <c r="D68" i="4"/>
  <c r="K45" i="4"/>
  <c r="K70" i="4" s="1"/>
  <c r="K72" i="4" s="1"/>
  <c r="J45" i="4"/>
  <c r="J70" i="4" s="1"/>
  <c r="J72" i="4" s="1"/>
  <c r="I45" i="4"/>
  <c r="I70" i="4" s="1"/>
  <c r="I72" i="4" s="1"/>
  <c r="H45" i="4"/>
  <c r="G45" i="4"/>
  <c r="G70" i="4" s="1"/>
  <c r="G72" i="4" s="1"/>
  <c r="F45" i="4"/>
  <c r="F70" i="4" s="1"/>
  <c r="F72" i="4" s="1"/>
  <c r="E45" i="4"/>
  <c r="E70" i="4" s="1"/>
  <c r="E72" i="4" s="1"/>
  <c r="D45" i="4"/>
  <c r="G18" i="4"/>
  <c r="G15" i="4"/>
  <c r="K14" i="4"/>
  <c r="J14" i="4"/>
  <c r="I14" i="4"/>
  <c r="H14" i="4"/>
  <c r="G14" i="4"/>
  <c r="F14" i="4"/>
  <c r="E14" i="4"/>
  <c r="D14" i="4"/>
  <c r="A3" i="4"/>
  <c r="A2" i="4"/>
  <c r="B42" i="1"/>
  <c r="B39" i="1"/>
  <c r="B38" i="1"/>
  <c r="B37" i="1"/>
  <c r="B31" i="1"/>
  <c r="B30" i="1"/>
  <c r="B23" i="1"/>
  <c r="B22" i="1"/>
  <c r="B20" i="1"/>
  <c r="B19" i="1"/>
  <c r="B18" i="1"/>
  <c r="B12" i="1"/>
  <c r="B11" i="1"/>
  <c r="M6" i="1"/>
  <c r="A3" i="1"/>
  <c r="A2" i="1"/>
  <c r="A3" i="14"/>
  <c r="A2" i="14"/>
  <c r="A3" i="21"/>
  <c r="A2" i="21"/>
  <c r="E202" i="28"/>
  <c r="F159" i="28" s="1"/>
  <c r="B202" i="28"/>
  <c r="F158" i="28" s="1"/>
  <c r="E192" i="28"/>
  <c r="F157" i="28" s="1"/>
  <c r="B192" i="28"/>
  <c r="E182" i="28"/>
  <c r="F155" i="28" s="1"/>
  <c r="B182" i="28"/>
  <c r="F156" i="28"/>
  <c r="F154" i="28"/>
  <c r="F153" i="28"/>
  <c r="F152" i="28"/>
  <c r="D118" i="28"/>
  <c r="E118" i="28" s="1"/>
  <c r="F118" i="28" s="1"/>
  <c r="G118" i="28" s="1"/>
  <c r="H118" i="28" s="1"/>
  <c r="I118" i="28" s="1"/>
  <c r="J118" i="28" s="1"/>
  <c r="K118" i="28" s="1"/>
  <c r="L118" i="28" s="1"/>
  <c r="D105" i="28"/>
  <c r="E105" i="28" s="1"/>
  <c r="F105" i="28" s="1"/>
  <c r="G105" i="28" s="1"/>
  <c r="H105" i="28" s="1"/>
  <c r="I105" i="28" s="1"/>
  <c r="J105" i="28" s="1"/>
  <c r="R100" i="28"/>
  <c r="Q100" i="28"/>
  <c r="P100" i="28"/>
  <c r="O100" i="28"/>
  <c r="N100" i="28"/>
  <c r="M100" i="28"/>
  <c r="L100" i="28"/>
  <c r="K100" i="28"/>
  <c r="H100" i="28"/>
  <c r="R99" i="28"/>
  <c r="Q99" i="28"/>
  <c r="P99" i="28"/>
  <c r="O99" i="28"/>
  <c r="N99" i="28"/>
  <c r="M99" i="28"/>
  <c r="L99" i="28"/>
  <c r="K99" i="28"/>
  <c r="H99" i="28"/>
  <c r="R98" i="28"/>
  <c r="Q98" i="28"/>
  <c r="P98" i="28"/>
  <c r="O98" i="28"/>
  <c r="N98" i="28"/>
  <c r="M98" i="28"/>
  <c r="L98" i="28"/>
  <c r="K98" i="28"/>
  <c r="H98" i="28"/>
  <c r="R97" i="28"/>
  <c r="Q97" i="28"/>
  <c r="P97" i="28"/>
  <c r="O97" i="28"/>
  <c r="N97" i="28"/>
  <c r="M97" i="28"/>
  <c r="L97" i="28"/>
  <c r="K97" i="28"/>
  <c r="H97" i="28"/>
  <c r="R96" i="28"/>
  <c r="Q96" i="28"/>
  <c r="P96" i="28"/>
  <c r="O96" i="28"/>
  <c r="N96" i="28"/>
  <c r="M96" i="28"/>
  <c r="L96" i="28"/>
  <c r="K96" i="28"/>
  <c r="H96" i="28"/>
  <c r="R95" i="28"/>
  <c r="Q95" i="28"/>
  <c r="P95" i="28"/>
  <c r="O95" i="28"/>
  <c r="N95" i="28"/>
  <c r="M95" i="28"/>
  <c r="L95" i="28"/>
  <c r="K95" i="28"/>
  <c r="H95" i="28"/>
  <c r="R94" i="28"/>
  <c r="Q94" i="28"/>
  <c r="P94" i="28"/>
  <c r="O94" i="28"/>
  <c r="N94" i="28"/>
  <c r="M94" i="28"/>
  <c r="L94" i="28"/>
  <c r="K94" i="28"/>
  <c r="H94" i="28"/>
  <c r="R93" i="28"/>
  <c r="Q93" i="28"/>
  <c r="P93" i="28"/>
  <c r="O93" i="28"/>
  <c r="N93" i="28"/>
  <c r="M93" i="28"/>
  <c r="L93" i="28"/>
  <c r="K93" i="28"/>
  <c r="H93" i="28"/>
  <c r="R92" i="28"/>
  <c r="Q92" i="28"/>
  <c r="P92" i="28"/>
  <c r="O92" i="28"/>
  <c r="N92" i="28"/>
  <c r="M92" i="28"/>
  <c r="L92" i="28"/>
  <c r="K92" i="28"/>
  <c r="H92" i="28"/>
  <c r="R91" i="28"/>
  <c r="Q91" i="28"/>
  <c r="P91" i="28"/>
  <c r="O91" i="28"/>
  <c r="N91" i="28"/>
  <c r="M91" i="28"/>
  <c r="L91" i="28"/>
  <c r="K91" i="28"/>
  <c r="H91" i="28"/>
  <c r="R90" i="28"/>
  <c r="Q90" i="28"/>
  <c r="P90" i="28"/>
  <c r="O90" i="28"/>
  <c r="N90" i="28"/>
  <c r="M90" i="28"/>
  <c r="L90" i="28"/>
  <c r="K90" i="28"/>
  <c r="H90" i="28"/>
  <c r="R89" i="28"/>
  <c r="Q89" i="28"/>
  <c r="P89" i="28"/>
  <c r="O89" i="28"/>
  <c r="N89" i="28"/>
  <c r="M89" i="28"/>
  <c r="L89" i="28"/>
  <c r="K89" i="28"/>
  <c r="H89" i="28"/>
  <c r="R88" i="28"/>
  <c r="Q88" i="28"/>
  <c r="P88" i="28"/>
  <c r="O88" i="28"/>
  <c r="N88" i="28"/>
  <c r="M88" i="28"/>
  <c r="L88" i="28"/>
  <c r="K88" i="28"/>
  <c r="H88" i="28"/>
  <c r="R87" i="28"/>
  <c r="Q87" i="28"/>
  <c r="P87" i="28"/>
  <c r="O87" i="28"/>
  <c r="N87" i="28"/>
  <c r="M87" i="28"/>
  <c r="L87" i="28"/>
  <c r="K87" i="28"/>
  <c r="H87" i="28"/>
  <c r="T86" i="28"/>
  <c r="S86" i="28"/>
  <c r="R86" i="28"/>
  <c r="Q86" i="28"/>
  <c r="P86" i="28"/>
  <c r="O86" i="28"/>
  <c r="N86" i="28"/>
  <c r="M86" i="28"/>
  <c r="H86" i="28"/>
  <c r="T85" i="28"/>
  <c r="S85" i="28"/>
  <c r="R85" i="28"/>
  <c r="Q85" i="28"/>
  <c r="P85" i="28"/>
  <c r="O85" i="28"/>
  <c r="N85" i="28"/>
  <c r="M85" i="28"/>
  <c r="H85" i="28"/>
  <c r="T84" i="28"/>
  <c r="S84" i="28"/>
  <c r="R84" i="28"/>
  <c r="Q84" i="28"/>
  <c r="P84" i="28"/>
  <c r="O84" i="28"/>
  <c r="N84" i="28"/>
  <c r="M84" i="28"/>
  <c r="H84" i="28"/>
  <c r="T83" i="28"/>
  <c r="S83" i="28"/>
  <c r="R83" i="28"/>
  <c r="Q83" i="28"/>
  <c r="P83" i="28"/>
  <c r="O83" i="28"/>
  <c r="N83" i="28"/>
  <c r="M83" i="28"/>
  <c r="H83" i="28"/>
  <c r="T82" i="28"/>
  <c r="S82" i="28"/>
  <c r="R82" i="28"/>
  <c r="Q82" i="28"/>
  <c r="P82" i="28"/>
  <c r="O82" i="28"/>
  <c r="N82" i="28"/>
  <c r="M82" i="28"/>
  <c r="H82" i="28"/>
  <c r="T81" i="28"/>
  <c r="S81" i="28"/>
  <c r="R81" i="28"/>
  <c r="Q81" i="28"/>
  <c r="P81" i="28"/>
  <c r="O81" i="28"/>
  <c r="N81" i="28"/>
  <c r="M81" i="28"/>
  <c r="H81" i="28"/>
  <c r="T80" i="28"/>
  <c r="S80" i="28"/>
  <c r="R80" i="28"/>
  <c r="Q80" i="28"/>
  <c r="P80" i="28"/>
  <c r="O80" i="28"/>
  <c r="N80" i="28"/>
  <c r="M80" i="28"/>
  <c r="H80" i="28"/>
  <c r="T79" i="28"/>
  <c r="S79" i="28"/>
  <c r="R79" i="28"/>
  <c r="Q79" i="28"/>
  <c r="P79" i="28"/>
  <c r="O79" i="28"/>
  <c r="N79" i="28"/>
  <c r="M79" i="28"/>
  <c r="H79" i="28"/>
  <c r="T78" i="28"/>
  <c r="S78" i="28"/>
  <c r="R78" i="28"/>
  <c r="Q78" i="28"/>
  <c r="P78" i="28"/>
  <c r="O78" i="28"/>
  <c r="N78" i="28"/>
  <c r="M78" i="28"/>
  <c r="H78" i="28"/>
  <c r="T77" i="28"/>
  <c r="S77" i="28"/>
  <c r="R77" i="28"/>
  <c r="Q77" i="28"/>
  <c r="P77" i="28"/>
  <c r="O77" i="28"/>
  <c r="N77" i="28"/>
  <c r="M77" i="28"/>
  <c r="H77" i="28"/>
  <c r="T76" i="28"/>
  <c r="S76" i="28"/>
  <c r="R76" i="28"/>
  <c r="Q76" i="28"/>
  <c r="P76" i="28"/>
  <c r="O76" i="28"/>
  <c r="N76" i="28"/>
  <c r="M76" i="28"/>
  <c r="H76" i="28"/>
  <c r="T75" i="28"/>
  <c r="S75" i="28"/>
  <c r="R75" i="28"/>
  <c r="Q75" i="28"/>
  <c r="P75" i="28"/>
  <c r="O75" i="28"/>
  <c r="N75" i="28"/>
  <c r="M75" i="28"/>
  <c r="H75" i="28"/>
  <c r="T74" i="28"/>
  <c r="S74" i="28"/>
  <c r="R74" i="28"/>
  <c r="Q74" i="28"/>
  <c r="P74" i="28"/>
  <c r="O74" i="28"/>
  <c r="N74" i="28"/>
  <c r="M74" i="28"/>
  <c r="H74" i="28"/>
  <c r="T73" i="28"/>
  <c r="S73" i="28"/>
  <c r="R73" i="28"/>
  <c r="Q73" i="28"/>
  <c r="P73" i="28"/>
  <c r="O73" i="28"/>
  <c r="N73" i="28"/>
  <c r="M73" i="28"/>
  <c r="H73" i="28"/>
  <c r="L72" i="28"/>
  <c r="M72" i="28" s="1"/>
  <c r="N72" i="28" s="1"/>
  <c r="O72" i="28" s="1"/>
  <c r="P72" i="28" s="1"/>
  <c r="Q72" i="28" s="1"/>
  <c r="R72" i="28" s="1"/>
  <c r="S72" i="28" s="1"/>
  <c r="T72" i="28" s="1"/>
  <c r="D62" i="28"/>
  <c r="E62" i="28" s="1"/>
  <c r="F62" i="28" s="1"/>
  <c r="G62" i="28" s="1"/>
  <c r="H62" i="28" s="1"/>
  <c r="I62" i="28" s="1"/>
  <c r="J62" i="28" s="1"/>
  <c r="K62" i="28" s="1"/>
  <c r="L62" i="28" s="1"/>
  <c r="J51" i="28"/>
  <c r="I51" i="28"/>
  <c r="H51" i="28"/>
  <c r="G51" i="28"/>
  <c r="F51" i="28"/>
  <c r="E51" i="28"/>
  <c r="D51" i="28"/>
  <c r="C51" i="28"/>
  <c r="D50" i="28"/>
  <c r="E50" i="28" s="1"/>
  <c r="F50" i="28" s="1"/>
  <c r="G50" i="28" s="1"/>
  <c r="H50" i="28" s="1"/>
  <c r="I50" i="28" s="1"/>
  <c r="J50" i="28" s="1"/>
  <c r="C48" i="28"/>
  <c r="B45" i="28"/>
  <c r="J43" i="28"/>
  <c r="E42" i="28"/>
  <c r="F42" i="28" s="1"/>
  <c r="G42" i="28" s="1"/>
  <c r="H42" i="28" s="1"/>
  <c r="I42" i="28" s="1"/>
  <c r="J42" i="28" s="1"/>
  <c r="E38" i="28"/>
  <c r="F38" i="28" s="1"/>
  <c r="G38" i="28" s="1"/>
  <c r="H38" i="28" s="1"/>
  <c r="I38" i="28" s="1"/>
  <c r="J38" i="28" s="1"/>
  <c r="D30" i="28"/>
  <c r="D29" i="28"/>
  <c r="D28" i="28"/>
  <c r="D27" i="28"/>
  <c r="D26" i="28"/>
  <c r="D25" i="28"/>
  <c r="D24" i="28"/>
  <c r="D23" i="28"/>
  <c r="D22" i="28"/>
  <c r="D21" i="28"/>
  <c r="D20" i="28"/>
  <c r="D19" i="28"/>
  <c r="D18" i="28"/>
  <c r="D17" i="28"/>
  <c r="D16" i="28"/>
  <c r="D15" i="28"/>
  <c r="D14" i="28"/>
  <c r="A3" i="28"/>
  <c r="A2" i="28"/>
  <c r="C13" i="13"/>
  <c r="D6" i="15" s="1"/>
  <c r="C12" i="13"/>
  <c r="C11" i="13"/>
  <c r="C10" i="13"/>
  <c r="C6" i="13"/>
  <c r="A3" i="13"/>
  <c r="A2" i="13"/>
  <c r="H70" i="4" l="1"/>
  <c r="H72" i="4" s="1"/>
  <c r="D70" i="4"/>
  <c r="D72" i="4" s="1"/>
  <c r="H46" i="17"/>
  <c r="I46" i="17"/>
  <c r="I55" i="17" s="1"/>
  <c r="D12" i="27"/>
  <c r="D16" i="27"/>
  <c r="M517" i="30"/>
  <c r="M484" i="30"/>
  <c r="D52" i="27"/>
  <c r="D13" i="27"/>
  <c r="D17" i="27"/>
  <c r="D21" i="27"/>
  <c r="T323" i="31"/>
  <c r="M500" i="30"/>
  <c r="M439" i="30"/>
  <c r="D20" i="27"/>
  <c r="T315" i="31"/>
  <c r="K46" i="17"/>
  <c r="K55" i="17" s="1"/>
  <c r="M410" i="30"/>
  <c r="G46" i="17"/>
  <c r="G55" i="17" s="1"/>
  <c r="M409" i="30"/>
  <c r="M502" i="30"/>
  <c r="N503" i="30"/>
  <c r="N505" i="30" s="1"/>
  <c r="N510" i="30" s="1"/>
  <c r="N526" i="30" s="1"/>
  <c r="N528" i="30" s="1"/>
  <c r="V503" i="30"/>
  <c r="V505" i="30" s="1"/>
  <c r="V510" i="30" s="1"/>
  <c r="V526" i="30" s="1"/>
  <c r="V528" i="30" s="1"/>
  <c r="D14" i="27"/>
  <c r="T329" i="31"/>
  <c r="M408" i="30"/>
  <c r="M501" i="30"/>
  <c r="E10" i="27"/>
  <c r="F8" i="27" s="1"/>
  <c r="D11" i="27"/>
  <c r="D15" i="27"/>
  <c r="D19" i="27"/>
  <c r="T335" i="31"/>
  <c r="D46" i="17"/>
  <c r="D55" i="17" s="1"/>
  <c r="O503" i="30"/>
  <c r="O505" i="30" s="1"/>
  <c r="O510" i="30" s="1"/>
  <c r="O526" i="30" s="1"/>
  <c r="O528" i="30" s="1"/>
  <c r="W503" i="30"/>
  <c r="W505" i="30" s="1"/>
  <c r="W510" i="30" s="1"/>
  <c r="W526" i="30" s="1"/>
  <c r="W528" i="30" s="1"/>
  <c r="R503" i="30"/>
  <c r="R505" i="30" s="1"/>
  <c r="R510" i="30" s="1"/>
  <c r="R526" i="30" s="1"/>
  <c r="R528" i="30" s="1"/>
  <c r="M42" i="2"/>
  <c r="S503" i="30"/>
  <c r="S505" i="30" s="1"/>
  <c r="S510" i="30" s="1"/>
  <c r="S526" i="30" s="1"/>
  <c r="S528" i="30" s="1"/>
  <c r="C14" i="13"/>
  <c r="C42" i="2" s="1"/>
  <c r="E156" i="28"/>
  <c r="M56" i="2"/>
  <c r="E49" i="5"/>
  <c r="E57" i="5"/>
  <c r="E65" i="5"/>
  <c r="F46" i="17"/>
  <c r="J46" i="17"/>
  <c r="J55" i="17" s="1"/>
  <c r="AA417" i="30"/>
  <c r="AA433" i="30" s="1"/>
  <c r="AA448" i="30" s="1"/>
  <c r="AA450" i="30" s="1"/>
  <c r="T263" i="31"/>
  <c r="M503" i="30"/>
  <c r="Q503" i="30"/>
  <c r="Q505" i="30" s="1"/>
  <c r="Q510" i="30" s="1"/>
  <c r="Q526" i="30" s="1"/>
  <c r="Q528" i="30" s="1"/>
  <c r="U503" i="30"/>
  <c r="U505" i="30" s="1"/>
  <c r="U510" i="30" s="1"/>
  <c r="U526" i="30" s="1"/>
  <c r="U528" i="30" s="1"/>
  <c r="Y503" i="30"/>
  <c r="Y505" i="30" s="1"/>
  <c r="Y510" i="30" s="1"/>
  <c r="Y526" i="30" s="1"/>
  <c r="Y528" i="30" s="1"/>
  <c r="N411" i="30"/>
  <c r="N417" i="30" s="1"/>
  <c r="N433" i="30" s="1"/>
  <c r="N448" i="30" s="1"/>
  <c r="N450" i="30" s="1"/>
  <c r="R411" i="30"/>
  <c r="R417" i="30" s="1"/>
  <c r="R433" i="30" s="1"/>
  <c r="R448" i="30" s="1"/>
  <c r="R450" i="30" s="1"/>
  <c r="V411" i="30"/>
  <c r="V417" i="30" s="1"/>
  <c r="V433" i="30" s="1"/>
  <c r="V448" i="30" s="1"/>
  <c r="V450" i="30" s="1"/>
  <c r="V457" i="30" s="1"/>
  <c r="V475" i="30" s="1"/>
  <c r="V492" i="30" s="1"/>
  <c r="M18" i="5"/>
  <c r="T503" i="30"/>
  <c r="T505" i="30" s="1"/>
  <c r="T510" i="30" s="1"/>
  <c r="T526" i="30" s="1"/>
  <c r="T528" i="30" s="1"/>
  <c r="H58" i="2"/>
  <c r="P411" i="30"/>
  <c r="P417" i="30" s="1"/>
  <c r="P433" i="30" s="1"/>
  <c r="P448" i="30" s="1"/>
  <c r="P450" i="30" s="1"/>
  <c r="T411" i="30"/>
  <c r="T417" i="30" s="1"/>
  <c r="T433" i="30" s="1"/>
  <c r="T448" i="30" s="1"/>
  <c r="T450" i="30" s="1"/>
  <c r="X411" i="30"/>
  <c r="X417" i="30" s="1"/>
  <c r="X433" i="30" s="1"/>
  <c r="X448" i="30" s="1"/>
  <c r="X450" i="30" s="1"/>
  <c r="X457" i="30" s="1"/>
  <c r="X475" i="30" s="1"/>
  <c r="X492" i="30" s="1"/>
  <c r="P503" i="30"/>
  <c r="P505" i="30" s="1"/>
  <c r="P510" i="30" s="1"/>
  <c r="P526" i="30" s="1"/>
  <c r="P528" i="30" s="1"/>
  <c r="X503" i="30"/>
  <c r="X505" i="30" s="1"/>
  <c r="X510" i="30" s="1"/>
  <c r="X526" i="30" s="1"/>
  <c r="X528" i="30" s="1"/>
  <c r="E58" i="2"/>
  <c r="I58" i="2"/>
  <c r="M73" i="5"/>
  <c r="M49" i="17"/>
  <c r="M50" i="17"/>
  <c r="M53" i="17"/>
  <c r="M411" i="30"/>
  <c r="Q411" i="30"/>
  <c r="Q417" i="30" s="1"/>
  <c r="Q433" i="30" s="1"/>
  <c r="Q448" i="30" s="1"/>
  <c r="Q450" i="30" s="1"/>
  <c r="Q457" i="30" s="1"/>
  <c r="Q475" i="30" s="1"/>
  <c r="Q492" i="30" s="1"/>
  <c r="U411" i="30"/>
  <c r="U417" i="30" s="1"/>
  <c r="U433" i="30" s="1"/>
  <c r="U448" i="30" s="1"/>
  <c r="U450" i="30" s="1"/>
  <c r="U457" i="30" s="1"/>
  <c r="U475" i="30" s="1"/>
  <c r="U492" i="30" s="1"/>
  <c r="Y411" i="30"/>
  <c r="Y417" i="30" s="1"/>
  <c r="Y433" i="30" s="1"/>
  <c r="Y448" i="30" s="1"/>
  <c r="Y450" i="30" s="1"/>
  <c r="Y457" i="30" s="1"/>
  <c r="Y475" i="30" s="1"/>
  <c r="Y492" i="30" s="1"/>
  <c r="AB263" i="31"/>
  <c r="AB283" i="31" s="1"/>
  <c r="AB300" i="31" s="1"/>
  <c r="U491" i="30" s="1"/>
  <c r="K47" i="2"/>
  <c r="E55" i="17"/>
  <c r="M52" i="17"/>
  <c r="O411" i="30"/>
  <c r="O417" i="30" s="1"/>
  <c r="O433" i="30" s="1"/>
  <c r="O448" i="30" s="1"/>
  <c r="O450" i="30" s="1"/>
  <c r="S411" i="30"/>
  <c r="S417" i="30" s="1"/>
  <c r="S433" i="30" s="1"/>
  <c r="S448" i="30" s="1"/>
  <c r="S450" i="30" s="1"/>
  <c r="W411" i="30"/>
  <c r="W417" i="30" s="1"/>
  <c r="W433" i="30" s="1"/>
  <c r="W448" i="30" s="1"/>
  <c r="W450" i="30" s="1"/>
  <c r="W457" i="30" s="1"/>
  <c r="W475" i="30" s="1"/>
  <c r="W492" i="30" s="1"/>
  <c r="E48" i="15"/>
  <c r="E80" i="15" s="1"/>
  <c r="G48" i="15"/>
  <c r="G80" i="15" s="1"/>
  <c r="I48" i="15"/>
  <c r="I80" i="15" s="1"/>
  <c r="K48" i="15"/>
  <c r="K80" i="15" s="1"/>
  <c r="D48" i="15"/>
  <c r="D80" i="15" s="1"/>
  <c r="F48" i="15"/>
  <c r="F80" i="15" s="1"/>
  <c r="H48" i="15"/>
  <c r="H80" i="15" s="1"/>
  <c r="J48" i="15"/>
  <c r="J80" i="15" s="1"/>
  <c r="J49" i="5"/>
  <c r="H49" i="5"/>
  <c r="F49" i="5"/>
  <c r="D49" i="5"/>
  <c r="G49" i="5"/>
  <c r="K49" i="5"/>
  <c r="E53" i="5"/>
  <c r="J57" i="5"/>
  <c r="H57" i="5"/>
  <c r="F57" i="5"/>
  <c r="D57" i="5"/>
  <c r="G57" i="5"/>
  <c r="K57" i="5"/>
  <c r="E61" i="5"/>
  <c r="J65" i="5"/>
  <c r="H65" i="5"/>
  <c r="F65" i="5"/>
  <c r="D65" i="5"/>
  <c r="G65" i="5"/>
  <c r="K65" i="5"/>
  <c r="E69" i="5"/>
  <c r="J53" i="5"/>
  <c r="H53" i="5"/>
  <c r="F53" i="5"/>
  <c r="D53" i="5"/>
  <c r="G53" i="5"/>
  <c r="K53" i="5"/>
  <c r="J61" i="5"/>
  <c r="H61" i="5"/>
  <c r="F61" i="5"/>
  <c r="D61" i="5"/>
  <c r="G61" i="5"/>
  <c r="K61" i="5"/>
  <c r="J69" i="5"/>
  <c r="H69" i="5"/>
  <c r="F69" i="5"/>
  <c r="D69" i="5"/>
  <c r="G69" i="5"/>
  <c r="K69" i="5"/>
  <c r="F46" i="2"/>
  <c r="H55" i="17"/>
  <c r="M48" i="17"/>
  <c r="M51" i="17"/>
  <c r="Z263" i="31"/>
  <c r="Z283" i="31" s="1"/>
  <c r="Z300" i="31" s="1"/>
  <c r="S491" i="30" s="1"/>
  <c r="J10" i="27"/>
  <c r="K8" i="27" s="1"/>
  <c r="U263" i="31"/>
  <c r="U283" i="31" s="1"/>
  <c r="U300" i="31" s="1"/>
  <c r="N491" i="30" s="1"/>
  <c r="W263" i="31"/>
  <c r="W283" i="31" s="1"/>
  <c r="W300" i="31" s="1"/>
  <c r="P491" i="30" s="1"/>
  <c r="Y263" i="31"/>
  <c r="Y283" i="31" s="1"/>
  <c r="Y300" i="31" s="1"/>
  <c r="R491" i="30" s="1"/>
  <c r="AA263" i="31"/>
  <c r="AA283" i="31" s="1"/>
  <c r="AA300" i="31" s="1"/>
  <c r="T491" i="30" s="1"/>
  <c r="AC263" i="31"/>
  <c r="AC283" i="31" s="1"/>
  <c r="AC300" i="31" s="1"/>
  <c r="V491" i="30" s="1"/>
  <c r="AE263" i="31"/>
  <c r="AE283" i="31" s="1"/>
  <c r="AE300" i="31" s="1"/>
  <c r="X491" i="30" s="1"/>
  <c r="V263" i="31"/>
  <c r="V283" i="31" s="1"/>
  <c r="V300" i="31" s="1"/>
  <c r="O491" i="30" s="1"/>
  <c r="X263" i="31"/>
  <c r="X283" i="31" s="1"/>
  <c r="X300" i="31" s="1"/>
  <c r="Q491" i="30" s="1"/>
  <c r="AD263" i="31"/>
  <c r="AD283" i="31" s="1"/>
  <c r="AD300" i="31" s="1"/>
  <c r="W491" i="30" s="1"/>
  <c r="AF263" i="31"/>
  <c r="AF283" i="31" s="1"/>
  <c r="AF300" i="31" s="1"/>
  <c r="Y491" i="30" s="1"/>
  <c r="I70" i="29"/>
  <c r="I74" i="29" s="1"/>
  <c r="F70" i="29"/>
  <c r="F74" i="29" s="1"/>
  <c r="J70" i="29"/>
  <c r="J74" i="29" s="1"/>
  <c r="E70" i="29"/>
  <c r="E74" i="29" s="1"/>
  <c r="G70" i="29"/>
  <c r="G74" i="29" s="1"/>
  <c r="K70" i="29"/>
  <c r="K74" i="29" s="1"/>
  <c r="D70" i="29"/>
  <c r="D74" i="29" s="1"/>
  <c r="H70" i="29"/>
  <c r="H74" i="29" s="1"/>
  <c r="I59" i="2"/>
  <c r="K46" i="2"/>
  <c r="F47" i="2"/>
  <c r="E46" i="2"/>
  <c r="I46" i="2"/>
  <c r="E59" i="2"/>
  <c r="E6" i="15"/>
  <c r="D5" i="15"/>
  <c r="E154" i="28"/>
  <c r="E159" i="28"/>
  <c r="J46" i="29"/>
  <c r="F46" i="29"/>
  <c r="J42" i="10"/>
  <c r="F42" i="10"/>
  <c r="I65" i="27"/>
  <c r="E65" i="27"/>
  <c r="H58" i="27"/>
  <c r="D58" i="27"/>
  <c r="J62" i="17"/>
  <c r="F62" i="17"/>
  <c r="I46" i="29"/>
  <c r="E46" i="29"/>
  <c r="I42" i="10"/>
  <c r="E42" i="10"/>
  <c r="H65" i="27"/>
  <c r="D65" i="27"/>
  <c r="K58" i="27"/>
  <c r="G58" i="27"/>
  <c r="I62" i="17"/>
  <c r="E62" i="17"/>
  <c r="H46" i="29"/>
  <c r="D46" i="29"/>
  <c r="H42" i="10"/>
  <c r="D42" i="10"/>
  <c r="K65" i="27"/>
  <c r="G65" i="27"/>
  <c r="J58" i="27"/>
  <c r="F58" i="27"/>
  <c r="H62" i="17"/>
  <c r="D62" i="17"/>
  <c r="J65" i="27"/>
  <c r="E58" i="27"/>
  <c r="K42" i="10"/>
  <c r="F65" i="27"/>
  <c r="K62" i="17"/>
  <c r="K46" i="29"/>
  <c r="G42" i="10"/>
  <c r="G62" i="17"/>
  <c r="G46" i="29"/>
  <c r="I58" i="27"/>
  <c r="C33" i="28"/>
  <c r="A3" i="31"/>
  <c r="A3" i="30"/>
  <c r="E157" i="28"/>
  <c r="E153" i="28"/>
  <c r="D6" i="20"/>
  <c r="D6" i="19"/>
  <c r="D6" i="3"/>
  <c r="D6" i="10"/>
  <c r="D5" i="10" s="1"/>
  <c r="D6" i="27"/>
  <c r="D6" i="11"/>
  <c r="T9" i="31"/>
  <c r="T8" i="31" s="1"/>
  <c r="D6" i="29"/>
  <c r="D5" i="29" s="1"/>
  <c r="M9" i="30"/>
  <c r="D6" i="17"/>
  <c r="E6" i="17" s="1"/>
  <c r="D6" i="4"/>
  <c r="D6" i="1"/>
  <c r="D6" i="2"/>
  <c r="D6" i="5"/>
  <c r="B48" i="28"/>
  <c r="B10" i="2" s="1"/>
  <c r="B88" i="2" s="1"/>
  <c r="B149" i="28"/>
  <c r="E158" i="28"/>
  <c r="C53" i="1"/>
  <c r="F58" i="2"/>
  <c r="F59" i="2"/>
  <c r="J58" i="2"/>
  <c r="J59" i="2"/>
  <c r="J47" i="2"/>
  <c r="J46" i="2"/>
  <c r="J41" i="10"/>
  <c r="F41" i="10"/>
  <c r="I41" i="10"/>
  <c r="E41" i="10"/>
  <c r="H41" i="10"/>
  <c r="D41" i="10"/>
  <c r="G41" i="10"/>
  <c r="K41" i="10"/>
  <c r="C8" i="20"/>
  <c r="C14" i="19"/>
  <c r="C68" i="29"/>
  <c r="C61" i="29"/>
  <c r="C25" i="10"/>
  <c r="C21" i="10"/>
  <c r="C61" i="27"/>
  <c r="C90" i="17"/>
  <c r="C19" i="19"/>
  <c r="C83" i="29"/>
  <c r="C60" i="29"/>
  <c r="C51" i="10"/>
  <c r="C24" i="10"/>
  <c r="C20" i="10"/>
  <c r="C70" i="17"/>
  <c r="C18" i="19"/>
  <c r="C72" i="29"/>
  <c r="C66" i="29"/>
  <c r="C45" i="10"/>
  <c r="C27" i="10"/>
  <c r="C63" i="27"/>
  <c r="C86" i="17"/>
  <c r="C71" i="29"/>
  <c r="C41" i="29"/>
  <c r="C80" i="17"/>
  <c r="C69" i="5"/>
  <c r="C39" i="5"/>
  <c r="C17" i="5"/>
  <c r="C14" i="5"/>
  <c r="C13" i="5"/>
  <c r="C62" i="29"/>
  <c r="C22" i="10"/>
  <c r="C62" i="27"/>
  <c r="C73" i="5"/>
  <c r="C31" i="10"/>
  <c r="C56" i="17"/>
  <c r="C49" i="5"/>
  <c r="C46" i="5"/>
  <c r="C57" i="5"/>
  <c r="C45" i="5"/>
  <c r="C77" i="2"/>
  <c r="C64" i="2"/>
  <c r="C79" i="2"/>
  <c r="C69" i="2"/>
  <c r="C18" i="5"/>
  <c r="C70" i="2"/>
  <c r="C51" i="2"/>
  <c r="C35" i="2"/>
  <c r="C52" i="2"/>
  <c r="C40" i="2"/>
  <c r="C13" i="2"/>
  <c r="C10" i="4"/>
  <c r="C56" i="1"/>
  <c r="B46" i="1"/>
  <c r="C47" i="2"/>
  <c r="C46" i="2"/>
  <c r="C14" i="2"/>
  <c r="C63" i="1"/>
  <c r="C41" i="2"/>
  <c r="C34" i="2"/>
  <c r="C26" i="2"/>
  <c r="C23" i="2"/>
  <c r="C58" i="1"/>
  <c r="C49" i="1"/>
  <c r="B51" i="28"/>
  <c r="B38" i="2" s="1"/>
  <c r="B116" i="2" s="1"/>
  <c r="E152" i="28"/>
  <c r="E155" i="28"/>
  <c r="C52" i="1"/>
  <c r="C18" i="2"/>
  <c r="C27" i="2"/>
  <c r="G58" i="2"/>
  <c r="G59" i="2"/>
  <c r="K58" i="2"/>
  <c r="K59" i="2"/>
  <c r="G46" i="2"/>
  <c r="G47" i="2"/>
  <c r="D59" i="2"/>
  <c r="D46" i="2"/>
  <c r="H59" i="2"/>
  <c r="H46" i="2"/>
  <c r="H47" i="2"/>
  <c r="D47" i="2"/>
  <c r="D58" i="2"/>
  <c r="E47" i="2"/>
  <c r="I47" i="2"/>
  <c r="F23" i="27"/>
  <c r="E8" i="27"/>
  <c r="K23" i="27"/>
  <c r="G23" i="27"/>
  <c r="H23" i="27"/>
  <c r="G8" i="27"/>
  <c r="I10" i="27"/>
  <c r="F26" i="28"/>
  <c r="E23" i="27" l="1"/>
  <c r="C54" i="1"/>
  <c r="C12" i="2"/>
  <c r="C66" i="1"/>
  <c r="C11" i="4"/>
  <c r="G42" i="27"/>
  <c r="K42" i="27"/>
  <c r="K45" i="27" s="1"/>
  <c r="D23" i="27"/>
  <c r="F42" i="27"/>
  <c r="F45" i="27" s="1"/>
  <c r="E42" i="27"/>
  <c r="E44" i="27" s="1"/>
  <c r="E48" i="27" s="1"/>
  <c r="H42" i="27"/>
  <c r="H44" i="27" s="1"/>
  <c r="H48" i="27" s="1"/>
  <c r="M417" i="30"/>
  <c r="T283" i="31"/>
  <c r="M518" i="30"/>
  <c r="M505" i="30"/>
  <c r="M440" i="30"/>
  <c r="M46" i="17"/>
  <c r="F55" i="17"/>
  <c r="M55" i="17" s="1"/>
  <c r="C30" i="2"/>
  <c r="C22" i="2"/>
  <c r="C60" i="1"/>
  <c r="C63" i="2"/>
  <c r="C54" i="2"/>
  <c r="C41" i="5"/>
  <c r="C65" i="5"/>
  <c r="C18" i="10"/>
  <c r="C15" i="5"/>
  <c r="C26" i="10"/>
  <c r="C19" i="10"/>
  <c r="C81" i="29"/>
  <c r="C28" i="10"/>
  <c r="C28" i="3"/>
  <c r="C29" i="10"/>
  <c r="C48" i="1"/>
  <c r="C50" i="1"/>
  <c r="C31" i="2"/>
  <c r="C36" i="2"/>
  <c r="C65" i="1"/>
  <c r="C28" i="2"/>
  <c r="C59" i="2"/>
  <c r="C42" i="5"/>
  <c r="C43" i="17"/>
  <c r="C88" i="29"/>
  <c r="C16" i="5"/>
  <c r="C49" i="10"/>
  <c r="C23" i="10"/>
  <c r="C89" i="29"/>
  <c r="C46" i="10"/>
  <c r="C79" i="17"/>
  <c r="C47" i="10"/>
  <c r="C61" i="1"/>
  <c r="G63" i="2"/>
  <c r="C24" i="2"/>
  <c r="C62" i="1"/>
  <c r="C56" i="2"/>
  <c r="C50" i="2"/>
  <c r="C19" i="2"/>
  <c r="C55" i="2"/>
  <c r="C53" i="2"/>
  <c r="C40" i="5"/>
  <c r="C79" i="29"/>
  <c r="C11" i="5"/>
  <c r="C43" i="5"/>
  <c r="C17" i="19"/>
  <c r="C50" i="10"/>
  <c r="C88" i="17"/>
  <c r="C67" i="29"/>
  <c r="C16" i="10"/>
  <c r="C74" i="29"/>
  <c r="C55" i="1"/>
  <c r="G62" i="2"/>
  <c r="G64" i="2" s="1"/>
  <c r="C57" i="1"/>
  <c r="C12" i="4"/>
  <c r="C59" i="1"/>
  <c r="C71" i="2"/>
  <c r="C25" i="2"/>
  <c r="C62" i="2"/>
  <c r="C58" i="2"/>
  <c r="C44" i="5"/>
  <c r="C61" i="5"/>
  <c r="C12" i="5"/>
  <c r="C53" i="5"/>
  <c r="C69" i="17"/>
  <c r="C53" i="29"/>
  <c r="C11" i="10"/>
  <c r="C73" i="29"/>
  <c r="C17" i="10"/>
  <c r="C86" i="29"/>
  <c r="C51" i="1"/>
  <c r="I62" i="2"/>
  <c r="D50" i="15"/>
  <c r="E62" i="2"/>
  <c r="H8" i="17"/>
  <c r="H28" i="17" s="1"/>
  <c r="H30" i="17" s="1"/>
  <c r="J23" i="27"/>
  <c r="K62" i="2"/>
  <c r="H62" i="2"/>
  <c r="F62" i="2"/>
  <c r="F8" i="17"/>
  <c r="F28" i="17" s="1"/>
  <c r="F30" i="17" s="1"/>
  <c r="O457" i="30"/>
  <c r="O475" i="30" s="1"/>
  <c r="O492" i="30" s="1"/>
  <c r="T457" i="30"/>
  <c r="T475" i="30" s="1"/>
  <c r="T492" i="30" s="1"/>
  <c r="K8" i="17"/>
  <c r="K28" i="17" s="1"/>
  <c r="K30" i="17" s="1"/>
  <c r="J8" i="17"/>
  <c r="J28" i="17" s="1"/>
  <c r="J30" i="17" s="1"/>
  <c r="S457" i="30"/>
  <c r="S475" i="30" s="1"/>
  <c r="S492" i="30" s="1"/>
  <c r="P457" i="30"/>
  <c r="P475" i="30" s="1"/>
  <c r="P492" i="30" s="1"/>
  <c r="G8" i="17"/>
  <c r="G28" i="17" s="1"/>
  <c r="G30" i="17" s="1"/>
  <c r="N457" i="30"/>
  <c r="N475" i="30" s="1"/>
  <c r="N492" i="30" s="1"/>
  <c r="E8" i="17"/>
  <c r="E28" i="17" s="1"/>
  <c r="E30" i="17" s="1"/>
  <c r="F44" i="27"/>
  <c r="F48" i="27" s="1"/>
  <c r="K63" i="2"/>
  <c r="I63" i="2"/>
  <c r="R457" i="30"/>
  <c r="R475" i="30" s="1"/>
  <c r="R492" i="30" s="1"/>
  <c r="I8" i="17"/>
  <c r="I28" i="17" s="1"/>
  <c r="I30" i="17" s="1"/>
  <c r="M65" i="5"/>
  <c r="M49" i="5"/>
  <c r="M69" i="5"/>
  <c r="M61" i="5"/>
  <c r="M53" i="5"/>
  <c r="M57" i="5"/>
  <c r="B153" i="28"/>
  <c r="B11" i="5" s="1"/>
  <c r="F63" i="2"/>
  <c r="M58" i="2"/>
  <c r="M59" i="2"/>
  <c r="U9" i="31"/>
  <c r="V9" i="31" s="1"/>
  <c r="E63" i="2"/>
  <c r="D78" i="2"/>
  <c r="E6" i="2"/>
  <c r="D5" i="2"/>
  <c r="M8" i="30"/>
  <c r="N9" i="30"/>
  <c r="E6" i="27"/>
  <c r="D5" i="27"/>
  <c r="D5" i="20"/>
  <c r="E6" i="20"/>
  <c r="F6" i="15"/>
  <c r="E5" i="15"/>
  <c r="E50" i="15" s="1"/>
  <c r="D5" i="1"/>
  <c r="E6" i="1"/>
  <c r="E6" i="29"/>
  <c r="E5" i="29" s="1"/>
  <c r="D22" i="29"/>
  <c r="E6" i="10"/>
  <c r="E5" i="10" s="1"/>
  <c r="D40" i="10"/>
  <c r="D43" i="10" s="1"/>
  <c r="D36" i="10"/>
  <c r="D63" i="2"/>
  <c r="M47" i="2"/>
  <c r="H63" i="2"/>
  <c r="D62" i="2"/>
  <c r="M46" i="2"/>
  <c r="B159" i="28"/>
  <c r="B17" i="5" s="1"/>
  <c r="B160" i="28"/>
  <c r="B156" i="28"/>
  <c r="B14" i="5" s="1"/>
  <c r="B157" i="28"/>
  <c r="B15" i="5" s="1"/>
  <c r="B154" i="28"/>
  <c r="B12" i="5" s="1"/>
  <c r="B155" i="28"/>
  <c r="B13" i="5" s="1"/>
  <c r="B158" i="28"/>
  <c r="B16" i="5" s="1"/>
  <c r="J62" i="2"/>
  <c r="D5" i="4"/>
  <c r="E6" i="4"/>
  <c r="D5" i="3"/>
  <c r="E6" i="3"/>
  <c r="J63" i="2"/>
  <c r="D99" i="5"/>
  <c r="D93" i="5"/>
  <c r="D87" i="5"/>
  <c r="D81" i="5"/>
  <c r="D96" i="5"/>
  <c r="D90" i="5"/>
  <c r="D84" i="5"/>
  <c r="D66" i="5"/>
  <c r="D67" i="5" s="1"/>
  <c r="D50" i="5"/>
  <c r="D51" i="5" s="1"/>
  <c r="D70" i="5"/>
  <c r="D71" i="5" s="1"/>
  <c r="D58" i="5"/>
  <c r="D59" i="5" s="1"/>
  <c r="D74" i="5"/>
  <c r="D75" i="5" s="1"/>
  <c r="D62" i="5"/>
  <c r="D63" i="5" s="1"/>
  <c r="D5" i="5"/>
  <c r="E6" i="5"/>
  <c r="D54" i="5"/>
  <c r="D55" i="5" s="1"/>
  <c r="D5" i="17"/>
  <c r="E6" i="11"/>
  <c r="D5" i="11"/>
  <c r="D5" i="19"/>
  <c r="E6" i="19"/>
  <c r="D33" i="28"/>
  <c r="C36" i="28"/>
  <c r="C35" i="28"/>
  <c r="D34" i="10" s="1"/>
  <c r="C34" i="28"/>
  <c r="C32" i="28"/>
  <c r="J8" i="27"/>
  <c r="I23" i="27"/>
  <c r="G45" i="27"/>
  <c r="G44" i="27"/>
  <c r="G48" i="27" s="1"/>
  <c r="H45" i="27"/>
  <c r="E26" i="28"/>
  <c r="F27" i="28"/>
  <c r="E5" i="17"/>
  <c r="F6" i="17"/>
  <c r="K44" i="27" l="1"/>
  <c r="K48" i="27" s="1"/>
  <c r="D42" i="27"/>
  <c r="D44" i="27" s="1"/>
  <c r="D79" i="2"/>
  <c r="F47" i="27"/>
  <c r="F54" i="27" s="1"/>
  <c r="I47" i="27"/>
  <c r="G47" i="27"/>
  <c r="G54" i="27" s="1"/>
  <c r="K33" i="17"/>
  <c r="H33" i="17"/>
  <c r="E33" i="17"/>
  <c r="J33" i="17"/>
  <c r="H47" i="27"/>
  <c r="H54" i="27" s="1"/>
  <c r="J42" i="27"/>
  <c r="J44" i="27" s="1"/>
  <c r="J48" i="27" s="1"/>
  <c r="F33" i="17"/>
  <c r="I42" i="27"/>
  <c r="I44" i="27" s="1"/>
  <c r="I48" i="27" s="1"/>
  <c r="I33" i="17"/>
  <c r="G33" i="17"/>
  <c r="E45" i="27"/>
  <c r="M510" i="30"/>
  <c r="T300" i="31"/>
  <c r="M445" i="30"/>
  <c r="M433" i="30"/>
  <c r="M523" i="30"/>
  <c r="E64" i="2"/>
  <c r="K64" i="2"/>
  <c r="I64" i="2"/>
  <c r="F64" i="2"/>
  <c r="U8" i="31"/>
  <c r="J64" i="2"/>
  <c r="D42" i="5"/>
  <c r="D41" i="5"/>
  <c r="B49" i="5"/>
  <c r="B82" i="5"/>
  <c r="B39" i="5"/>
  <c r="B51" i="1" s="1"/>
  <c r="B94" i="5"/>
  <c r="B65" i="5"/>
  <c r="B43" i="5"/>
  <c r="B55" i="1" s="1"/>
  <c r="M63" i="2"/>
  <c r="E78" i="2"/>
  <c r="E77" i="2"/>
  <c r="E5" i="2"/>
  <c r="F6" i="2"/>
  <c r="E33" i="28"/>
  <c r="D36" i="28"/>
  <c r="D35" i="28"/>
  <c r="E34" i="10" s="1"/>
  <c r="D34" i="28"/>
  <c r="D32" i="28"/>
  <c r="F6" i="11"/>
  <c r="E5" i="11"/>
  <c r="F6" i="4"/>
  <c r="E5" i="4"/>
  <c r="B97" i="5"/>
  <c r="B44" i="5"/>
  <c r="B69" i="5"/>
  <c r="B91" i="5"/>
  <c r="B61" i="5"/>
  <c r="B42" i="5"/>
  <c r="B54" i="1" s="1"/>
  <c r="M62" i="2"/>
  <c r="D64" i="2"/>
  <c r="F6" i="29"/>
  <c r="F5" i="29" s="1"/>
  <c r="E22" i="29"/>
  <c r="H64" i="2"/>
  <c r="D35" i="10"/>
  <c r="D39" i="29"/>
  <c r="D41" i="17"/>
  <c r="D8" i="20"/>
  <c r="D14" i="19"/>
  <c r="D86" i="2"/>
  <c r="F6" i="19"/>
  <c r="E5" i="19"/>
  <c r="D40" i="5"/>
  <c r="E96" i="5"/>
  <c r="E90" i="5"/>
  <c r="E84" i="5"/>
  <c r="E99" i="5"/>
  <c r="E70" i="5"/>
  <c r="E71" i="5" s="1"/>
  <c r="E44" i="5" s="1"/>
  <c r="E54" i="5"/>
  <c r="E55" i="5" s="1"/>
  <c r="E40" i="5" s="1"/>
  <c r="F6" i="5"/>
  <c r="E81" i="5"/>
  <c r="E87" i="5"/>
  <c r="E74" i="5"/>
  <c r="E75" i="5" s="1"/>
  <c r="E45" i="5" s="1"/>
  <c r="E62" i="5"/>
  <c r="E63" i="5" s="1"/>
  <c r="E42" i="5" s="1"/>
  <c r="E93" i="5"/>
  <c r="E66" i="5"/>
  <c r="E67" i="5" s="1"/>
  <c r="E43" i="5" s="1"/>
  <c r="E50" i="5"/>
  <c r="E51" i="5" s="1"/>
  <c r="E39" i="5" s="1"/>
  <c r="E5" i="5"/>
  <c r="E58" i="5"/>
  <c r="E59" i="5" s="1"/>
  <c r="E41" i="5" s="1"/>
  <c r="D43" i="5"/>
  <c r="B57" i="5"/>
  <c r="B88" i="5"/>
  <c r="B41" i="5"/>
  <c r="B53" i="1" s="1"/>
  <c r="E40" i="10"/>
  <c r="E43" i="10" s="1"/>
  <c r="F6" i="10"/>
  <c r="F5" i="10" s="1"/>
  <c r="F6" i="1"/>
  <c r="E5" i="1"/>
  <c r="G6" i="15"/>
  <c r="F5" i="15"/>
  <c r="F50" i="15" s="1"/>
  <c r="E5" i="27"/>
  <c r="F6" i="27"/>
  <c r="D45" i="5"/>
  <c r="D44" i="5"/>
  <c r="D39" i="5"/>
  <c r="F6" i="3"/>
  <c r="E5" i="3"/>
  <c r="B85" i="5"/>
  <c r="B40" i="5"/>
  <c r="B52" i="1" s="1"/>
  <c r="B53" i="5"/>
  <c r="B100" i="5"/>
  <c r="B73" i="5"/>
  <c r="B45" i="5"/>
  <c r="F6" i="20"/>
  <c r="E5" i="20"/>
  <c r="O9" i="30"/>
  <c r="N8" i="30"/>
  <c r="V8" i="31"/>
  <c r="W9" i="31"/>
  <c r="E27" i="28"/>
  <c r="G6" i="17"/>
  <c r="F5" i="17"/>
  <c r="J45" i="27" l="1"/>
  <c r="I45" i="27"/>
  <c r="D23" i="29"/>
  <c r="D56" i="17"/>
  <c r="J47" i="27"/>
  <c r="J54" i="27" s="1"/>
  <c r="K47" i="27"/>
  <c r="K54" i="27" s="1"/>
  <c r="M448" i="30"/>
  <c r="M449" i="30"/>
  <c r="M527" i="30"/>
  <c r="D48" i="27"/>
  <c r="M491" i="30"/>
  <c r="D45" i="27"/>
  <c r="M526" i="30"/>
  <c r="P9" i="30"/>
  <c r="O8" i="30"/>
  <c r="B33" i="1"/>
  <c r="B14" i="1"/>
  <c r="D46" i="5"/>
  <c r="G6" i="19"/>
  <c r="F5" i="19"/>
  <c r="G6" i="4"/>
  <c r="F5" i="4"/>
  <c r="E41" i="17"/>
  <c r="E56" i="17" s="1"/>
  <c r="E8" i="20"/>
  <c r="E35" i="10"/>
  <c r="E14" i="19"/>
  <c r="E39" i="29"/>
  <c r="E86" i="2"/>
  <c r="E79" i="2"/>
  <c r="B36" i="1"/>
  <c r="B17" i="1"/>
  <c r="B35" i="1"/>
  <c r="B16" i="1"/>
  <c r="F77" i="2"/>
  <c r="G6" i="2"/>
  <c r="F78" i="2"/>
  <c r="F5" i="2"/>
  <c r="G6" i="20"/>
  <c r="F5" i="20"/>
  <c r="G5" i="15"/>
  <c r="H6" i="15"/>
  <c r="G6" i="1"/>
  <c r="F5" i="1"/>
  <c r="B34" i="1"/>
  <c r="B15" i="1"/>
  <c r="F96" i="5"/>
  <c r="F90" i="5"/>
  <c r="F84" i="5"/>
  <c r="F99" i="5"/>
  <c r="F93" i="5"/>
  <c r="F87" i="5"/>
  <c r="F81" i="5"/>
  <c r="F58" i="5"/>
  <c r="F59" i="5" s="1"/>
  <c r="F41" i="5" s="1"/>
  <c r="F5" i="5"/>
  <c r="F74" i="5"/>
  <c r="F75" i="5" s="1"/>
  <c r="F66" i="5"/>
  <c r="F67" i="5" s="1"/>
  <c r="F43" i="5" s="1"/>
  <c r="F70" i="5"/>
  <c r="F71" i="5" s="1"/>
  <c r="F54" i="5"/>
  <c r="F55" i="5" s="1"/>
  <c r="F40" i="5" s="1"/>
  <c r="G6" i="5"/>
  <c r="F62" i="5"/>
  <c r="F63" i="5" s="1"/>
  <c r="F42" i="5" s="1"/>
  <c r="F50" i="5"/>
  <c r="F51" i="5" s="1"/>
  <c r="D119" i="2"/>
  <c r="D131" i="2"/>
  <c r="D130" i="2"/>
  <c r="D132" i="2"/>
  <c r="D103" i="2"/>
  <c r="D91" i="2"/>
  <c r="D118" i="2"/>
  <c r="D104" i="2"/>
  <c r="D128" i="2"/>
  <c r="D133" i="2"/>
  <c r="D102" i="2"/>
  <c r="D105" i="2"/>
  <c r="D129" i="2"/>
  <c r="D34" i="29"/>
  <c r="D37" i="29" s="1"/>
  <c r="F5" i="11"/>
  <c r="G6" i="11"/>
  <c r="G6" i="3"/>
  <c r="F5" i="3"/>
  <c r="G6" i="27"/>
  <c r="F5" i="27"/>
  <c r="G6" i="10"/>
  <c r="G5" i="10" s="1"/>
  <c r="F40" i="10"/>
  <c r="F43" i="10" s="1"/>
  <c r="E46" i="5"/>
  <c r="G6" i="29"/>
  <c r="G5" i="29" s="1"/>
  <c r="F22" i="29"/>
  <c r="M64" i="2"/>
  <c r="E36" i="28"/>
  <c r="F37" i="17" s="1"/>
  <c r="F39" i="17" s="1"/>
  <c r="E35" i="28"/>
  <c r="F34" i="10" s="1"/>
  <c r="E34" i="28"/>
  <c r="E32" i="28"/>
  <c r="F33" i="28"/>
  <c r="B32" i="1"/>
  <c r="B13" i="1"/>
  <c r="W8" i="31"/>
  <c r="X9" i="31"/>
  <c r="I54" i="27"/>
  <c r="G5" i="17"/>
  <c r="H6" i="17"/>
  <c r="H5" i="17" s="1"/>
  <c r="E47" i="27" l="1"/>
  <c r="D54" i="27"/>
  <c r="M450" i="30"/>
  <c r="M528" i="30"/>
  <c r="E23" i="29"/>
  <c r="E34" i="29" s="1"/>
  <c r="F41" i="17"/>
  <c r="F56" i="17" s="1"/>
  <c r="F14" i="19"/>
  <c r="F35" i="10"/>
  <c r="F8" i="20"/>
  <c r="F86" i="2"/>
  <c r="F39" i="29"/>
  <c r="H6" i="3"/>
  <c r="G5" i="3"/>
  <c r="D120" i="2"/>
  <c r="I6" i="15"/>
  <c r="H5" i="15"/>
  <c r="H6" i="19"/>
  <c r="G5" i="19"/>
  <c r="P8" i="30"/>
  <c r="Q9" i="30"/>
  <c r="G99" i="5"/>
  <c r="G93" i="5"/>
  <c r="G87" i="5"/>
  <c r="G81" i="5"/>
  <c r="G74" i="5"/>
  <c r="G75" i="5" s="1"/>
  <c r="G45" i="5" s="1"/>
  <c r="G62" i="5"/>
  <c r="G63" i="5" s="1"/>
  <c r="G42" i="5" s="1"/>
  <c r="G84" i="5"/>
  <c r="G90" i="5"/>
  <c r="G70" i="5"/>
  <c r="G71" i="5" s="1"/>
  <c r="G44" i="5" s="1"/>
  <c r="G96" i="5"/>
  <c r="G58" i="5"/>
  <c r="G59" i="5" s="1"/>
  <c r="G41" i="5" s="1"/>
  <c r="G66" i="5"/>
  <c r="G67" i="5" s="1"/>
  <c r="G43" i="5" s="1"/>
  <c r="H6" i="5"/>
  <c r="G50" i="5"/>
  <c r="G51" i="5" s="1"/>
  <c r="G39" i="5" s="1"/>
  <c r="G54" i="5"/>
  <c r="G55" i="5" s="1"/>
  <c r="G5" i="5"/>
  <c r="F45" i="5"/>
  <c r="G50" i="15"/>
  <c r="F79" i="2"/>
  <c r="H6" i="4"/>
  <c r="G5" i="4"/>
  <c r="G33" i="28"/>
  <c r="F36" i="28"/>
  <c r="G37" i="17" s="1"/>
  <c r="G39" i="17" s="1"/>
  <c r="G65" i="17" s="1"/>
  <c r="F35" i="28"/>
  <c r="G34" i="10" s="1"/>
  <c r="F34" i="28"/>
  <c r="F32" i="28"/>
  <c r="F65" i="17"/>
  <c r="G22" i="29"/>
  <c r="H6" i="29"/>
  <c r="H5" i="29" s="1"/>
  <c r="H6" i="27"/>
  <c r="G5" i="27"/>
  <c r="H6" i="11"/>
  <c r="G5" i="11"/>
  <c r="D41" i="29"/>
  <c r="D79" i="29" s="1"/>
  <c r="D49" i="29"/>
  <c r="D134" i="2"/>
  <c r="H6" i="20"/>
  <c r="G5" i="20"/>
  <c r="G77" i="2"/>
  <c r="G78" i="2"/>
  <c r="H6" i="2"/>
  <c r="G5" i="2"/>
  <c r="E102" i="2"/>
  <c r="E119" i="2"/>
  <c r="E105" i="2"/>
  <c r="E128" i="2"/>
  <c r="E131" i="2"/>
  <c r="E130" i="2"/>
  <c r="E132" i="2"/>
  <c r="E103" i="2"/>
  <c r="E91" i="2"/>
  <c r="E118" i="2"/>
  <c r="E104" i="2"/>
  <c r="E133" i="2"/>
  <c r="E129" i="2"/>
  <c r="H6" i="10"/>
  <c r="H5" i="10" s="1"/>
  <c r="G40" i="10"/>
  <c r="G43" i="10" s="1"/>
  <c r="F39" i="5"/>
  <c r="F44" i="5"/>
  <c r="H6" i="1"/>
  <c r="G5" i="1"/>
  <c r="X8" i="31"/>
  <c r="Y9" i="31"/>
  <c r="I6" i="17"/>
  <c r="D37" i="17" l="1"/>
  <c r="E54" i="27"/>
  <c r="E37" i="17" s="1"/>
  <c r="E39" i="17" s="1"/>
  <c r="M457" i="30"/>
  <c r="D8" i="17"/>
  <c r="E37" i="29"/>
  <c r="E49" i="29" s="1"/>
  <c r="F43" i="17"/>
  <c r="E120" i="2"/>
  <c r="E125" i="2" s="1"/>
  <c r="G79" i="2"/>
  <c r="F46" i="5"/>
  <c r="H5" i="1"/>
  <c r="I6" i="1"/>
  <c r="I6" i="10"/>
  <c r="I5" i="10" s="1"/>
  <c r="H40" i="10"/>
  <c r="H43" i="10" s="1"/>
  <c r="G41" i="17"/>
  <c r="G14" i="19"/>
  <c r="G86" i="2"/>
  <c r="G35" i="10"/>
  <c r="G8" i="20"/>
  <c r="G39" i="29"/>
  <c r="H5" i="4"/>
  <c r="I6" i="4"/>
  <c r="J6" i="15"/>
  <c r="I5" i="15"/>
  <c r="I6" i="27"/>
  <c r="H5" i="27"/>
  <c r="G40" i="5"/>
  <c r="G46" i="5" s="1"/>
  <c r="H5" i="3"/>
  <c r="I6" i="3"/>
  <c r="H5" i="19"/>
  <c r="I6" i="19"/>
  <c r="F103" i="2"/>
  <c r="F128" i="2"/>
  <c r="F133" i="2"/>
  <c r="F102" i="2"/>
  <c r="F129" i="2"/>
  <c r="F119" i="2"/>
  <c r="F118" i="2"/>
  <c r="F105" i="2"/>
  <c r="F130" i="2"/>
  <c r="F132" i="2"/>
  <c r="F131" i="2"/>
  <c r="F91" i="2"/>
  <c r="F104" i="2"/>
  <c r="E134" i="2"/>
  <c r="D136" i="2"/>
  <c r="D137" i="2"/>
  <c r="I6" i="11"/>
  <c r="H5" i="11"/>
  <c r="I6" i="29"/>
  <c r="I5" i="29" s="1"/>
  <c r="H22" i="29"/>
  <c r="F23" i="29"/>
  <c r="F34" i="29" s="1"/>
  <c r="F37" i="29" s="1"/>
  <c r="H78" i="2"/>
  <c r="I6" i="2"/>
  <c r="H77" i="2"/>
  <c r="H5" i="2"/>
  <c r="H5" i="20"/>
  <c r="I6" i="20"/>
  <c r="H33" i="28"/>
  <c r="G32" i="28"/>
  <c r="G35" i="28"/>
  <c r="H34" i="10" s="1"/>
  <c r="G34" i="28"/>
  <c r="G36" i="28"/>
  <c r="H37" i="17" s="1"/>
  <c r="H39" i="17" s="1"/>
  <c r="H99" i="5"/>
  <c r="H93" i="5"/>
  <c r="H87" i="5"/>
  <c r="H81" i="5"/>
  <c r="H96" i="5"/>
  <c r="H90" i="5"/>
  <c r="H84" i="5"/>
  <c r="H66" i="5"/>
  <c r="H67" i="5" s="1"/>
  <c r="H43" i="5" s="1"/>
  <c r="H50" i="5"/>
  <c r="H51" i="5" s="1"/>
  <c r="H39" i="5" s="1"/>
  <c r="H70" i="5"/>
  <c r="H71" i="5" s="1"/>
  <c r="H58" i="5"/>
  <c r="H59" i="5" s="1"/>
  <c r="H74" i="5"/>
  <c r="H75" i="5" s="1"/>
  <c r="H62" i="5"/>
  <c r="H63" i="5" s="1"/>
  <c r="H42" i="5" s="1"/>
  <c r="H54" i="5"/>
  <c r="H55" i="5" s="1"/>
  <c r="H40" i="5" s="1"/>
  <c r="H5" i="5"/>
  <c r="I6" i="5"/>
  <c r="Q8" i="30"/>
  <c r="R9" i="30"/>
  <c r="H50" i="15"/>
  <c r="D125" i="2"/>
  <c r="D124" i="2"/>
  <c r="Y8" i="31"/>
  <c r="Z9" i="31"/>
  <c r="J6" i="17"/>
  <c r="I5" i="17"/>
  <c r="D28" i="17" l="1"/>
  <c r="M475" i="30"/>
  <c r="E65" i="17"/>
  <c r="E43" i="17"/>
  <c r="E41" i="29"/>
  <c r="E79" i="29" s="1"/>
  <c r="E124" i="2"/>
  <c r="G23" i="29"/>
  <c r="G34" i="29" s="1"/>
  <c r="G37" i="29" s="1"/>
  <c r="D140" i="2"/>
  <c r="D141" i="2"/>
  <c r="H65" i="17"/>
  <c r="I33" i="28"/>
  <c r="H32" i="28"/>
  <c r="H35" i="28"/>
  <c r="I34" i="10" s="1"/>
  <c r="H36" i="28"/>
  <c r="I37" i="17" s="1"/>
  <c r="I39" i="17" s="1"/>
  <c r="H34" i="28"/>
  <c r="H79" i="2"/>
  <c r="F120" i="2"/>
  <c r="F134" i="2"/>
  <c r="J6" i="19"/>
  <c r="I5" i="19"/>
  <c r="G133" i="2"/>
  <c r="G102" i="2"/>
  <c r="G129" i="2"/>
  <c r="G91" i="2"/>
  <c r="G104" i="2"/>
  <c r="G105" i="2"/>
  <c r="G128" i="2"/>
  <c r="G130" i="2"/>
  <c r="G132" i="2"/>
  <c r="G131" i="2"/>
  <c r="G119" i="2"/>
  <c r="G118" i="2"/>
  <c r="G103" i="2"/>
  <c r="H44" i="5"/>
  <c r="S9" i="30"/>
  <c r="R8" i="30"/>
  <c r="H8" i="20"/>
  <c r="H14" i="19"/>
  <c r="H41" i="17"/>
  <c r="H56" i="17" s="1"/>
  <c r="H35" i="10"/>
  <c r="H39" i="29"/>
  <c r="H86" i="2"/>
  <c r="J6" i="20"/>
  <c r="I5" i="20"/>
  <c r="J6" i="10"/>
  <c r="J5" i="10" s="1"/>
  <c r="I40" i="10"/>
  <c r="I43" i="10" s="1"/>
  <c r="J6" i="1"/>
  <c r="I5" i="1"/>
  <c r="I96" i="5"/>
  <c r="I90" i="5"/>
  <c r="I84" i="5"/>
  <c r="I81" i="5"/>
  <c r="I70" i="5"/>
  <c r="I71" i="5" s="1"/>
  <c r="I44" i="5" s="1"/>
  <c r="I54" i="5"/>
  <c r="I55" i="5" s="1"/>
  <c r="I40" i="5" s="1"/>
  <c r="J6" i="5"/>
  <c r="I87" i="5"/>
  <c r="I93" i="5"/>
  <c r="I74" i="5"/>
  <c r="I75" i="5" s="1"/>
  <c r="I45" i="5" s="1"/>
  <c r="I62" i="5"/>
  <c r="I63" i="5" s="1"/>
  <c r="I42" i="5" s="1"/>
  <c r="I99" i="5"/>
  <c r="I66" i="5"/>
  <c r="I67" i="5" s="1"/>
  <c r="I43" i="5" s="1"/>
  <c r="I50" i="5"/>
  <c r="I51" i="5" s="1"/>
  <c r="I39" i="5" s="1"/>
  <c r="I58" i="5"/>
  <c r="I59" i="5" s="1"/>
  <c r="I41" i="5" s="1"/>
  <c r="I5" i="5"/>
  <c r="H45" i="5"/>
  <c r="J6" i="11"/>
  <c r="I5" i="11"/>
  <c r="I5" i="27"/>
  <c r="J6" i="27"/>
  <c r="I50" i="15"/>
  <c r="H41" i="5"/>
  <c r="I78" i="2"/>
  <c r="I77" i="2"/>
  <c r="I5" i="2"/>
  <c r="J6" i="2"/>
  <c r="F41" i="29"/>
  <c r="F79" i="29" s="1"/>
  <c r="F49" i="29"/>
  <c r="J6" i="29"/>
  <c r="J5" i="29" s="1"/>
  <c r="I22" i="29"/>
  <c r="E137" i="2"/>
  <c r="E141" i="2" s="1"/>
  <c r="E136" i="2"/>
  <c r="E140" i="2" s="1"/>
  <c r="J6" i="3"/>
  <c r="I5" i="3"/>
  <c r="K6" i="15"/>
  <c r="K5" i="15" s="1"/>
  <c r="J5" i="15"/>
  <c r="J6" i="4"/>
  <c r="I5" i="4"/>
  <c r="G56" i="17"/>
  <c r="G43" i="17"/>
  <c r="AA9" i="31"/>
  <c r="Z8" i="31"/>
  <c r="K6" i="17"/>
  <c r="L50" i="17" s="1"/>
  <c r="J5" i="17"/>
  <c r="H23" i="29" l="1"/>
  <c r="H34" i="29" s="1"/>
  <c r="H37" i="29" s="1"/>
  <c r="H49" i="29" s="1"/>
  <c r="M492" i="30"/>
  <c r="D30" i="17"/>
  <c r="L49" i="17"/>
  <c r="L55" i="17"/>
  <c r="L46" i="17"/>
  <c r="L52" i="17"/>
  <c r="L51" i="17"/>
  <c r="L48" i="17"/>
  <c r="L53" i="17"/>
  <c r="G49" i="29"/>
  <c r="D142" i="2"/>
  <c r="E142" i="2"/>
  <c r="J50" i="15"/>
  <c r="K6" i="3"/>
  <c r="K5" i="3" s="1"/>
  <c r="J5" i="3"/>
  <c r="I46" i="5"/>
  <c r="K6" i="19"/>
  <c r="K5" i="19" s="1"/>
  <c r="J5" i="19"/>
  <c r="I14" i="19"/>
  <c r="I39" i="29"/>
  <c r="I86" i="2"/>
  <c r="I35" i="10"/>
  <c r="I8" i="20"/>
  <c r="I41" i="17"/>
  <c r="I56" i="17" s="1"/>
  <c r="I32" i="28"/>
  <c r="J33" i="28"/>
  <c r="I35" i="28"/>
  <c r="J34" i="10" s="1"/>
  <c r="I36" i="28"/>
  <c r="J37" i="17" s="1"/>
  <c r="I34" i="28"/>
  <c r="J40" i="10"/>
  <c r="J43" i="10" s="1"/>
  <c r="K6" i="10"/>
  <c r="K5" i="10" s="1"/>
  <c r="K6" i="20"/>
  <c r="K5" i="20" s="1"/>
  <c r="J5" i="20"/>
  <c r="F136" i="2"/>
  <c r="F137" i="2"/>
  <c r="I65" i="17"/>
  <c r="K6" i="29"/>
  <c r="K5" i="29" s="1"/>
  <c r="J22" i="29"/>
  <c r="I79" i="2"/>
  <c r="H130" i="2"/>
  <c r="H132" i="2"/>
  <c r="H131" i="2"/>
  <c r="H118" i="2"/>
  <c r="H104" i="2"/>
  <c r="H103" i="2"/>
  <c r="H91" i="2"/>
  <c r="H102" i="2"/>
  <c r="H129" i="2"/>
  <c r="H128" i="2"/>
  <c r="H105" i="2"/>
  <c r="H119" i="2"/>
  <c r="H133" i="2"/>
  <c r="H46" i="5"/>
  <c r="T9" i="30"/>
  <c r="S8" i="30"/>
  <c r="F125" i="2"/>
  <c r="F124" i="2"/>
  <c r="H43" i="17"/>
  <c r="K50" i="15"/>
  <c r="K5" i="17"/>
  <c r="L47" i="17"/>
  <c r="K6" i="4"/>
  <c r="K5" i="4" s="1"/>
  <c r="J5" i="4"/>
  <c r="J77" i="2"/>
  <c r="J78" i="2"/>
  <c r="K6" i="2"/>
  <c r="L56" i="2" s="1"/>
  <c r="J5" i="2"/>
  <c r="K6" i="27"/>
  <c r="J5" i="27"/>
  <c r="J5" i="11"/>
  <c r="K6" i="11"/>
  <c r="K5" i="11" s="1"/>
  <c r="J96" i="5"/>
  <c r="J90" i="5"/>
  <c r="J84" i="5"/>
  <c r="J99" i="5"/>
  <c r="J93" i="5"/>
  <c r="J87" i="5"/>
  <c r="J81" i="5"/>
  <c r="J58" i="5"/>
  <c r="J59" i="5" s="1"/>
  <c r="J5" i="5"/>
  <c r="J74" i="5"/>
  <c r="J75" i="5" s="1"/>
  <c r="J66" i="5"/>
  <c r="J67" i="5" s="1"/>
  <c r="J43" i="5" s="1"/>
  <c r="J70" i="5"/>
  <c r="J71" i="5" s="1"/>
  <c r="J54" i="5"/>
  <c r="J55" i="5" s="1"/>
  <c r="J50" i="5"/>
  <c r="J51" i="5" s="1"/>
  <c r="J39" i="5" s="1"/>
  <c r="J62" i="5"/>
  <c r="J63" i="5" s="1"/>
  <c r="J42" i="5" s="1"/>
  <c r="K6" i="5"/>
  <c r="L16" i="5" s="1"/>
  <c r="K6" i="1"/>
  <c r="J5" i="1"/>
  <c r="L41" i="2"/>
  <c r="G120" i="2"/>
  <c r="G134" i="2"/>
  <c r="AB9" i="31"/>
  <c r="AA8" i="31"/>
  <c r="H41" i="29" l="1"/>
  <c r="H79" i="29" s="1"/>
  <c r="L53" i="2"/>
  <c r="L26" i="2"/>
  <c r="L46" i="2"/>
  <c r="D33" i="17"/>
  <c r="D39" i="17"/>
  <c r="J39" i="17"/>
  <c r="J65" i="17" s="1"/>
  <c r="L58" i="2"/>
  <c r="L57" i="5"/>
  <c r="L14" i="5"/>
  <c r="L51" i="2"/>
  <c r="L63" i="2"/>
  <c r="L13" i="2"/>
  <c r="L27" i="2"/>
  <c r="L47" i="2"/>
  <c r="L11" i="5"/>
  <c r="L17" i="5"/>
  <c r="L40" i="2"/>
  <c r="L42" i="2" s="1"/>
  <c r="L24" i="2"/>
  <c r="L50" i="2"/>
  <c r="L69" i="5"/>
  <c r="L62" i="2"/>
  <c r="L52" i="2"/>
  <c r="L65" i="5"/>
  <c r="L59" i="2"/>
  <c r="L73" i="5"/>
  <c r="L64" i="2"/>
  <c r="L61" i="5"/>
  <c r="L13" i="5"/>
  <c r="L55" i="2"/>
  <c r="L53" i="5"/>
  <c r="L54" i="2"/>
  <c r="L15" i="5"/>
  <c r="I43" i="17"/>
  <c r="G41" i="29"/>
  <c r="G79" i="29" s="1"/>
  <c r="J79" i="2"/>
  <c r="K99" i="5"/>
  <c r="K93" i="5"/>
  <c r="K87" i="5"/>
  <c r="K81" i="5"/>
  <c r="K84" i="5"/>
  <c r="K74" i="5"/>
  <c r="K75" i="5" s="1"/>
  <c r="K45" i="5" s="1"/>
  <c r="K62" i="5"/>
  <c r="K63" i="5" s="1"/>
  <c r="L63" i="5" s="1"/>
  <c r="K90" i="5"/>
  <c r="K96" i="5"/>
  <c r="K70" i="5"/>
  <c r="K71" i="5" s="1"/>
  <c r="L71" i="5" s="1"/>
  <c r="K54" i="5"/>
  <c r="K55" i="5" s="1"/>
  <c r="K40" i="5" s="1"/>
  <c r="K58" i="5"/>
  <c r="K59" i="5" s="1"/>
  <c r="K41" i="5" s="1"/>
  <c r="K5" i="5"/>
  <c r="K66" i="5"/>
  <c r="K67" i="5" s="1"/>
  <c r="L67" i="5" s="1"/>
  <c r="K50" i="5"/>
  <c r="K51" i="5" s="1"/>
  <c r="L51" i="5" s="1"/>
  <c r="L49" i="5"/>
  <c r="L12" i="5"/>
  <c r="J44" i="5"/>
  <c r="J41" i="5"/>
  <c r="F140" i="2"/>
  <c r="T8" i="30"/>
  <c r="U9" i="30"/>
  <c r="H120" i="2"/>
  <c r="K32" i="10"/>
  <c r="K40" i="10"/>
  <c r="K43" i="10" s="1"/>
  <c r="J35" i="10"/>
  <c r="J8" i="20"/>
  <c r="J41" i="17"/>
  <c r="J39" i="29"/>
  <c r="J14" i="19"/>
  <c r="J86" i="2"/>
  <c r="I119" i="2"/>
  <c r="I105" i="2"/>
  <c r="I132" i="2"/>
  <c r="I131" i="2"/>
  <c r="I130" i="2"/>
  <c r="I128" i="2"/>
  <c r="I118" i="2"/>
  <c r="I102" i="2"/>
  <c r="I104" i="2"/>
  <c r="I103" i="2"/>
  <c r="I91" i="2"/>
  <c r="I133" i="2"/>
  <c r="I129" i="2"/>
  <c r="G137" i="2"/>
  <c r="G136" i="2"/>
  <c r="G124" i="2"/>
  <c r="G125" i="2"/>
  <c r="K77" i="2"/>
  <c r="L77" i="2" s="1"/>
  <c r="K78" i="2"/>
  <c r="K5" i="2"/>
  <c r="L25" i="2"/>
  <c r="F141" i="2"/>
  <c r="I23" i="29"/>
  <c r="I34" i="29" s="1"/>
  <c r="I37" i="29" s="1"/>
  <c r="J45" i="5"/>
  <c r="K5" i="27"/>
  <c r="K5" i="1"/>
  <c r="J40" i="5"/>
  <c r="H134" i="2"/>
  <c r="K22" i="29"/>
  <c r="J32" i="28"/>
  <c r="J35" i="28"/>
  <c r="K34" i="10" s="1"/>
  <c r="J36" i="28"/>
  <c r="J34" i="28"/>
  <c r="AB8" i="31"/>
  <c r="AC9" i="31"/>
  <c r="J56" i="17" l="1"/>
  <c r="D65" i="17"/>
  <c r="D43" i="17"/>
  <c r="L45" i="5"/>
  <c r="L75" i="5"/>
  <c r="L59" i="5"/>
  <c r="L18" i="5"/>
  <c r="L55" i="5"/>
  <c r="M55" i="5"/>
  <c r="J46" i="5"/>
  <c r="G141" i="2"/>
  <c r="K79" i="2"/>
  <c r="N50" i="1" s="1"/>
  <c r="J23" i="29"/>
  <c r="J34" i="29" s="1"/>
  <c r="J37" i="29" s="1"/>
  <c r="J49" i="29" s="1"/>
  <c r="M75" i="5"/>
  <c r="J43" i="17"/>
  <c r="G140" i="2"/>
  <c r="M59" i="5"/>
  <c r="I120" i="2"/>
  <c r="I125" i="2" s="1"/>
  <c r="I49" i="29"/>
  <c r="I41" i="29"/>
  <c r="I79" i="29" s="1"/>
  <c r="F142" i="2"/>
  <c r="K35" i="10"/>
  <c r="K8" i="20"/>
  <c r="K14" i="19"/>
  <c r="K39" i="29"/>
  <c r="K86" i="2"/>
  <c r="K41" i="17"/>
  <c r="K56" i="17" s="1"/>
  <c r="K39" i="5"/>
  <c r="L39" i="5" s="1"/>
  <c r="M51" i="5"/>
  <c r="K42" i="5"/>
  <c r="L42" i="5" s="1"/>
  <c r="M63" i="5"/>
  <c r="K37" i="17"/>
  <c r="H136" i="2"/>
  <c r="H137" i="2"/>
  <c r="M40" i="5"/>
  <c r="L40" i="5"/>
  <c r="H125" i="2"/>
  <c r="H124" i="2"/>
  <c r="K43" i="5"/>
  <c r="L43" i="5" s="1"/>
  <c r="M67" i="5"/>
  <c r="K44" i="5"/>
  <c r="M44" i="5" s="1"/>
  <c r="M71" i="5"/>
  <c r="M45" i="5"/>
  <c r="M77" i="2"/>
  <c r="I134" i="2"/>
  <c r="J101" i="2"/>
  <c r="J119" i="2"/>
  <c r="J105" i="2"/>
  <c r="J131" i="2"/>
  <c r="J130" i="2"/>
  <c r="J104" i="2"/>
  <c r="J103" i="2"/>
  <c r="J91" i="2"/>
  <c r="J118" i="2"/>
  <c r="J129" i="2"/>
  <c r="J128" i="2"/>
  <c r="J133" i="2"/>
  <c r="J102" i="2"/>
  <c r="J132" i="2"/>
  <c r="U8" i="30"/>
  <c r="V9" i="30"/>
  <c r="M41" i="5"/>
  <c r="L41" i="5"/>
  <c r="AC8" i="31"/>
  <c r="AD9" i="31"/>
  <c r="L56" i="17" l="1"/>
  <c r="K39" i="17"/>
  <c r="M50" i="1"/>
  <c r="L79" i="2"/>
  <c r="M57" i="1"/>
  <c r="L44" i="5"/>
  <c r="L46" i="5" s="1"/>
  <c r="G142" i="2"/>
  <c r="M79" i="2"/>
  <c r="I124" i="2"/>
  <c r="J41" i="29"/>
  <c r="J79" i="29" s="1"/>
  <c r="K23" i="29"/>
  <c r="K34" i="29" s="1"/>
  <c r="H141" i="2"/>
  <c r="M42" i="5"/>
  <c r="K46" i="5"/>
  <c r="M39" i="5"/>
  <c r="W9" i="30"/>
  <c r="V8" i="30"/>
  <c r="J134" i="2"/>
  <c r="I136" i="2"/>
  <c r="I137" i="2"/>
  <c r="I141" i="2" s="1"/>
  <c r="H140" i="2"/>
  <c r="M56" i="17"/>
  <c r="M53" i="1"/>
  <c r="N53" i="1"/>
  <c r="J120" i="2"/>
  <c r="M43" i="5"/>
  <c r="N52" i="1"/>
  <c r="M52" i="1"/>
  <c r="K131" i="2"/>
  <c r="M131" i="2" s="1"/>
  <c r="K130" i="2"/>
  <c r="M130" i="2" s="1"/>
  <c r="K104" i="2"/>
  <c r="M104" i="2" s="1"/>
  <c r="K105" i="2"/>
  <c r="M105" i="2" s="1"/>
  <c r="K103" i="2"/>
  <c r="M103" i="2" s="1"/>
  <c r="K91" i="2"/>
  <c r="M91" i="2" s="1"/>
  <c r="K118" i="2"/>
  <c r="M118" i="2" s="1"/>
  <c r="K132" i="2"/>
  <c r="M132" i="2" s="1"/>
  <c r="K119" i="2"/>
  <c r="L119" i="2" s="1"/>
  <c r="K129" i="2"/>
  <c r="M129" i="2" s="1"/>
  <c r="K128" i="2"/>
  <c r="L128" i="2" s="1"/>
  <c r="K133" i="2"/>
  <c r="M133" i="2" s="1"/>
  <c r="K102" i="2"/>
  <c r="M102" i="2" s="1"/>
  <c r="N57" i="1"/>
  <c r="AD8" i="31"/>
  <c r="AE9" i="31"/>
  <c r="K43" i="17" l="1"/>
  <c r="M43" i="17" s="1"/>
  <c r="K65" i="17"/>
  <c r="L91" i="2"/>
  <c r="I140" i="2"/>
  <c r="M54" i="1"/>
  <c r="L132" i="2"/>
  <c r="L102" i="2"/>
  <c r="M51" i="1"/>
  <c r="L105" i="2"/>
  <c r="L104" i="2"/>
  <c r="L103" i="2"/>
  <c r="L133" i="2"/>
  <c r="L130" i="2"/>
  <c r="M55" i="1"/>
  <c r="L129" i="2"/>
  <c r="L131" i="2"/>
  <c r="L118" i="2"/>
  <c r="L120" i="2" s="1"/>
  <c r="M46" i="5"/>
  <c r="N54" i="1"/>
  <c r="J136" i="2"/>
  <c r="J137" i="2"/>
  <c r="M128" i="2"/>
  <c r="K134" i="2"/>
  <c r="L134" i="2" s="1"/>
  <c r="J124" i="2"/>
  <c r="J125" i="2"/>
  <c r="H142" i="2"/>
  <c r="N51" i="1"/>
  <c r="K120" i="2"/>
  <c r="I142" i="2"/>
  <c r="N55" i="1"/>
  <c r="X9" i="30"/>
  <c r="W8" i="30"/>
  <c r="M119" i="2"/>
  <c r="M120" i="2" s="1"/>
  <c r="AE8" i="31"/>
  <c r="AF9" i="31"/>
  <c r="AF8" i="31" s="1"/>
  <c r="L43" i="17" l="1"/>
  <c r="M61" i="1"/>
  <c r="J141" i="2"/>
  <c r="X8" i="30"/>
  <c r="Y9" i="30"/>
  <c r="Y8" i="30" s="1"/>
  <c r="K124" i="2"/>
  <c r="M124" i="2" s="1"/>
  <c r="K125" i="2"/>
  <c r="L125" i="2" s="1"/>
  <c r="J140" i="2"/>
  <c r="K136" i="2"/>
  <c r="M136" i="2" s="1"/>
  <c r="K137" i="2"/>
  <c r="M137" i="2" s="1"/>
  <c r="M134" i="2"/>
  <c r="M62" i="1"/>
  <c r="N61" i="1"/>
  <c r="L124" i="2" l="1"/>
  <c r="L136" i="2"/>
  <c r="L137" i="2"/>
  <c r="K141" i="2"/>
  <c r="M141" i="2" s="1"/>
  <c r="K140" i="2"/>
  <c r="J142" i="2"/>
  <c r="L140" i="2"/>
  <c r="M125" i="2"/>
  <c r="L141" i="2" l="1"/>
  <c r="K142" i="2"/>
  <c r="M142" i="2" s="1"/>
  <c r="M140" i="2"/>
  <c r="L142" i="2" l="1"/>
  <c r="H28" i="3" l="1"/>
  <c r="H12" i="3"/>
  <c r="H17" i="4" s="1"/>
  <c r="H26" i="4" s="1"/>
  <c r="H28" i="4" s="1"/>
  <c r="K28" i="3" l="1"/>
  <c r="D28" i="3"/>
  <c r="F12" i="3"/>
  <c r="F17" i="4" s="1"/>
  <c r="F26" i="4" s="1"/>
  <c r="F28" i="4" s="1"/>
  <c r="G28" i="3"/>
  <c r="J28" i="3"/>
  <c r="K12" i="3"/>
  <c r="K17" i="4" s="1"/>
  <c r="K26" i="4" s="1"/>
  <c r="K28" i="4" s="1"/>
  <c r="D12" i="3"/>
  <c r="D17" i="4" s="1"/>
  <c r="D26" i="4" s="1"/>
  <c r="D28" i="4" s="1"/>
  <c r="F28" i="3" l="1"/>
  <c r="J12" i="3"/>
  <c r="J17" i="4" s="1"/>
  <c r="J26" i="4" s="1"/>
  <c r="J28" i="4" s="1"/>
  <c r="G12" i="3"/>
  <c r="G17" i="4" s="1"/>
  <c r="G26" i="4" s="1"/>
  <c r="G28" i="4" s="1"/>
  <c r="E28" i="3"/>
  <c r="I28" i="3" l="1"/>
  <c r="I12" i="3"/>
  <c r="I17" i="4" s="1"/>
  <c r="I26" i="4" s="1"/>
  <c r="I28" i="4" s="1"/>
  <c r="M56" i="1"/>
  <c r="E12" i="3"/>
  <c r="E17" i="4" s="1"/>
  <c r="E26" i="4" s="1"/>
  <c r="E28" i="4" s="1"/>
  <c r="N56" i="1" l="1"/>
  <c r="D14" i="2" l="1"/>
  <c r="D90" i="2"/>
  <c r="L12" i="2"/>
  <c r="L14" i="2" s="1"/>
  <c r="I14" i="2" l="1"/>
  <c r="I90" i="2"/>
  <c r="G14" i="2"/>
  <c r="G90" i="2"/>
  <c r="J14" i="2"/>
  <c r="J90" i="2"/>
  <c r="F14" i="2"/>
  <c r="F90" i="2"/>
  <c r="K14" i="2"/>
  <c r="K90" i="2"/>
  <c r="D92" i="2"/>
  <c r="D81" i="15"/>
  <c r="D82" i="15"/>
  <c r="E14" i="2"/>
  <c r="E90" i="2"/>
  <c r="H14" i="2"/>
  <c r="H90" i="2"/>
  <c r="M12" i="2"/>
  <c r="M14" i="2" s="1"/>
  <c r="D19" i="2"/>
  <c r="D18" i="2"/>
  <c r="L90" i="2" l="1"/>
  <c r="L92" i="2" s="1"/>
  <c r="E92" i="2"/>
  <c r="E81" i="15"/>
  <c r="E82" i="15"/>
  <c r="K19" i="2"/>
  <c r="K18" i="2"/>
  <c r="E19" i="2"/>
  <c r="E18" i="2"/>
  <c r="F92" i="2"/>
  <c r="F81" i="15"/>
  <c r="F82" i="15"/>
  <c r="M90" i="2"/>
  <c r="M92" i="2" s="1"/>
  <c r="J81" i="15"/>
  <c r="J82" i="15"/>
  <c r="J92" i="2"/>
  <c r="J19" i="2"/>
  <c r="J18" i="2"/>
  <c r="H18" i="2"/>
  <c r="H19" i="2"/>
  <c r="F18" i="2"/>
  <c r="F19" i="2"/>
  <c r="G81" i="15"/>
  <c r="G82" i="15"/>
  <c r="G92" i="2"/>
  <c r="H92" i="2"/>
  <c r="H81" i="15"/>
  <c r="H82" i="15"/>
  <c r="D97" i="2"/>
  <c r="D96" i="2"/>
  <c r="G18" i="2"/>
  <c r="G19" i="2"/>
  <c r="K92" i="2"/>
  <c r="K81" i="15"/>
  <c r="K82" i="15"/>
  <c r="I82" i="15"/>
  <c r="I92" i="2"/>
  <c r="I81" i="15"/>
  <c r="I19" i="2"/>
  <c r="I18" i="2"/>
  <c r="L19" i="2" l="1"/>
  <c r="G97" i="2"/>
  <c r="G96" i="2"/>
  <c r="J96" i="2"/>
  <c r="J97" i="2"/>
  <c r="F97" i="2"/>
  <c r="F96" i="2"/>
  <c r="H96" i="2"/>
  <c r="H97" i="2"/>
  <c r="K97" i="2"/>
  <c r="K96" i="2"/>
  <c r="M19" i="2"/>
  <c r="L18" i="2"/>
  <c r="I97" i="2"/>
  <c r="I96" i="2"/>
  <c r="M18" i="2"/>
  <c r="E97" i="2"/>
  <c r="E96" i="2"/>
  <c r="L97" i="2" l="1"/>
  <c r="M96" i="2"/>
  <c r="L96" i="2"/>
  <c r="M97" i="2"/>
  <c r="E101" i="2" l="1"/>
  <c r="I101" i="2" l="1"/>
  <c r="H101" i="2"/>
  <c r="F101" i="2"/>
  <c r="G101" i="2"/>
  <c r="D101" i="2" l="1"/>
  <c r="M23" i="2" l="1"/>
  <c r="K101" i="2" l="1"/>
  <c r="L23" i="2"/>
  <c r="M101" i="2" l="1"/>
  <c r="L101" i="2"/>
  <c r="K28" i="2"/>
  <c r="K100" i="2"/>
  <c r="E28" i="2"/>
  <c r="E100" i="2"/>
  <c r="E106" i="2" s="1"/>
  <c r="G28" i="2"/>
  <c r="G100" i="2"/>
  <c r="G106" i="2" s="1"/>
  <c r="J28" i="2"/>
  <c r="J100" i="2"/>
  <c r="J106" i="2" s="1"/>
  <c r="I28" i="2"/>
  <c r="I100" i="2"/>
  <c r="I106" i="2" s="1"/>
  <c r="F28" i="2"/>
  <c r="F100" i="2"/>
  <c r="F106" i="2" s="1"/>
  <c r="H28" i="2"/>
  <c r="H100" i="2"/>
  <c r="H106" i="2" s="1"/>
  <c r="J108" i="2" l="1"/>
  <c r="J112" i="2" s="1"/>
  <c r="J109" i="2"/>
  <c r="J113" i="2" s="1"/>
  <c r="J148" i="2" s="1"/>
  <c r="H109" i="2"/>
  <c r="H113" i="2" s="1"/>
  <c r="H148" i="2" s="1"/>
  <c r="H108" i="2"/>
  <c r="H112" i="2" s="1"/>
  <c r="G108" i="2"/>
  <c r="G112" i="2" s="1"/>
  <c r="G109" i="2"/>
  <c r="G113" i="2" s="1"/>
  <c r="G148" i="2" s="1"/>
  <c r="H30" i="2"/>
  <c r="H34" i="2" s="1"/>
  <c r="H31" i="2"/>
  <c r="H35" i="2" s="1"/>
  <c r="G30" i="2"/>
  <c r="G34" i="2" s="1"/>
  <c r="G31" i="2"/>
  <c r="G35" i="2" s="1"/>
  <c r="M22" i="2"/>
  <c r="D28" i="2"/>
  <c r="D100" i="2"/>
  <c r="L100" i="2" s="1"/>
  <c r="L22" i="2"/>
  <c r="F109" i="2"/>
  <c r="F113" i="2" s="1"/>
  <c r="F148" i="2" s="1"/>
  <c r="F108" i="2"/>
  <c r="F112" i="2" s="1"/>
  <c r="E109" i="2"/>
  <c r="E113" i="2" s="1"/>
  <c r="E148" i="2" s="1"/>
  <c r="E108" i="2"/>
  <c r="E112" i="2" s="1"/>
  <c r="J30" i="2"/>
  <c r="J34" i="2" s="1"/>
  <c r="J31" i="2"/>
  <c r="J35" i="2" s="1"/>
  <c r="F31" i="2"/>
  <c r="F35" i="2" s="1"/>
  <c r="F30" i="2"/>
  <c r="F34" i="2" s="1"/>
  <c r="E30" i="2"/>
  <c r="E34" i="2" s="1"/>
  <c r="E31" i="2"/>
  <c r="E35" i="2" s="1"/>
  <c r="I108" i="2"/>
  <c r="I112" i="2" s="1"/>
  <c r="I109" i="2"/>
  <c r="I113" i="2" s="1"/>
  <c r="I148" i="2" s="1"/>
  <c r="K106" i="2"/>
  <c r="I31" i="2"/>
  <c r="I35" i="2" s="1"/>
  <c r="I30" i="2"/>
  <c r="I34" i="2" s="1"/>
  <c r="K31" i="2"/>
  <c r="K35" i="2" s="1"/>
  <c r="K30" i="2"/>
  <c r="K34" i="2" s="1"/>
  <c r="K69" i="2" l="1"/>
  <c r="K36" i="2"/>
  <c r="E70" i="2"/>
  <c r="F114" i="2"/>
  <c r="F147" i="2"/>
  <c r="F149" i="2" s="1"/>
  <c r="H70" i="2"/>
  <c r="K70" i="2"/>
  <c r="I69" i="2"/>
  <c r="I36" i="2"/>
  <c r="I70" i="2"/>
  <c r="F70" i="2"/>
  <c r="D106" i="2"/>
  <c r="M100" i="2"/>
  <c r="G114" i="2"/>
  <c r="G147" i="2"/>
  <c r="G149" i="2" s="1"/>
  <c r="F69" i="2"/>
  <c r="F36" i="2"/>
  <c r="K108" i="2"/>
  <c r="K109" i="2"/>
  <c r="J70" i="2"/>
  <c r="D30" i="2"/>
  <c r="D31" i="2"/>
  <c r="M28" i="2"/>
  <c r="L28" i="2"/>
  <c r="H147" i="2"/>
  <c r="H149" i="2" s="1"/>
  <c r="H114" i="2"/>
  <c r="J36" i="2"/>
  <c r="J69" i="2"/>
  <c r="J71" i="2" s="1"/>
  <c r="H36" i="2"/>
  <c r="H69" i="2"/>
  <c r="E114" i="2"/>
  <c r="E147" i="2"/>
  <c r="E149" i="2" s="1"/>
  <c r="G70" i="2"/>
  <c r="E69" i="2"/>
  <c r="E36" i="2"/>
  <c r="I147" i="2"/>
  <c r="I149" i="2" s="1"/>
  <c r="I114" i="2"/>
  <c r="G69" i="2"/>
  <c r="G36" i="2"/>
  <c r="J147" i="2"/>
  <c r="J149" i="2" s="1"/>
  <c r="J114" i="2"/>
  <c r="I71" i="2" l="1"/>
  <c r="E21" i="10"/>
  <c r="G21" i="10"/>
  <c r="H21" i="10"/>
  <c r="E71" i="2"/>
  <c r="F21" i="10"/>
  <c r="G71" i="2"/>
  <c r="H71" i="2"/>
  <c r="K71" i="2"/>
  <c r="K112" i="2"/>
  <c r="K113" i="2"/>
  <c r="K148" i="2" s="1"/>
  <c r="M31" i="2"/>
  <c r="L31" i="2"/>
  <c r="D35" i="2"/>
  <c r="F71" i="2"/>
  <c r="M30" i="2"/>
  <c r="L30" i="2"/>
  <c r="D34" i="2"/>
  <c r="D108" i="2"/>
  <c r="M108" i="2" s="1"/>
  <c r="D109" i="2"/>
  <c r="M106" i="2"/>
  <c r="L106" i="2"/>
  <c r="I21" i="10" l="1"/>
  <c r="K147" i="2"/>
  <c r="K149" i="2" s="1"/>
  <c r="K114" i="2"/>
  <c r="L109" i="2"/>
  <c r="D113" i="2"/>
  <c r="M109" i="2"/>
  <c r="L108" i="2"/>
  <c r="D112" i="2"/>
  <c r="L112" i="2" s="1"/>
  <c r="D36" i="2"/>
  <c r="D69" i="2"/>
  <c r="M34" i="2"/>
  <c r="L34" i="2"/>
  <c r="D70" i="2"/>
  <c r="M35" i="2"/>
  <c r="L35" i="2"/>
  <c r="D147" i="2" l="1"/>
  <c r="D114" i="2"/>
  <c r="L114" i="2" s="1"/>
  <c r="M112" i="2"/>
  <c r="N49" i="1"/>
  <c r="M49" i="1"/>
  <c r="M70" i="2"/>
  <c r="L70" i="2"/>
  <c r="D148" i="2"/>
  <c r="L113" i="2"/>
  <c r="M113" i="2"/>
  <c r="M36" i="2"/>
  <c r="L36" i="2"/>
  <c r="M69" i="2"/>
  <c r="D71" i="2"/>
  <c r="L69" i="2"/>
  <c r="M114" i="2" l="1"/>
  <c r="D21" i="10"/>
  <c r="D29" i="10" s="1"/>
  <c r="D31" i="10"/>
  <c r="K21" i="10"/>
  <c r="D149" i="2"/>
  <c r="L148" i="2"/>
  <c r="M148" i="2"/>
  <c r="M71" i="2"/>
  <c r="L71" i="2"/>
  <c r="L147" i="2"/>
  <c r="M147" i="2"/>
  <c r="E24" i="10" l="1"/>
  <c r="E31" i="10"/>
  <c r="E16" i="10"/>
  <c r="E18" i="10" s="1"/>
  <c r="D32" i="10"/>
  <c r="D38" i="10"/>
  <c r="D56" i="27" s="1"/>
  <c r="D47" i="10"/>
  <c r="M149" i="2"/>
  <c r="L149" i="2"/>
  <c r="E29" i="10" l="1"/>
  <c r="E38" i="10" s="1"/>
  <c r="E56" i="27" s="1"/>
  <c r="G24" i="10"/>
  <c r="G31" i="10"/>
  <c r="D55" i="27"/>
  <c r="D57" i="27"/>
  <c r="D63" i="27"/>
  <c r="D45" i="10"/>
  <c r="D46" i="10"/>
  <c r="F24" i="10"/>
  <c r="F31" i="10"/>
  <c r="E32" i="10" l="1"/>
  <c r="F16" i="10"/>
  <c r="F18" i="10" s="1"/>
  <c r="F29" i="10" s="1"/>
  <c r="G16" i="10" s="1"/>
  <c r="G18" i="10" s="1"/>
  <c r="G29" i="10" s="1"/>
  <c r="E47" i="10"/>
  <c r="E63" i="27" s="1"/>
  <c r="D59" i="27"/>
  <c r="D47" i="29"/>
  <c r="D61" i="27"/>
  <c r="D64" i="27" s="1"/>
  <c r="D62" i="27"/>
  <c r="H24" i="10"/>
  <c r="H31" i="10"/>
  <c r="E57" i="27"/>
  <c r="E55" i="27"/>
  <c r="D50" i="10"/>
  <c r="D54" i="10"/>
  <c r="D49" i="10"/>
  <c r="D53" i="10"/>
  <c r="F47" i="10" l="1"/>
  <c r="F32" i="10"/>
  <c r="E46" i="10"/>
  <c r="E50" i="10" s="1"/>
  <c r="E45" i="10"/>
  <c r="E53" i="10" s="1"/>
  <c r="F38" i="10"/>
  <c r="F56" i="27" s="1"/>
  <c r="F55" i="27" s="1"/>
  <c r="E47" i="29"/>
  <c r="E59" i="27"/>
  <c r="D32" i="1"/>
  <c r="D35" i="1"/>
  <c r="D34" i="1"/>
  <c r="D31" i="1"/>
  <c r="D33" i="1"/>
  <c r="D38" i="1"/>
  <c r="D36" i="1"/>
  <c r="D41" i="1"/>
  <c r="D37" i="1"/>
  <c r="D30" i="1"/>
  <c r="D63" i="17"/>
  <c r="D66" i="27"/>
  <c r="H16" i="10"/>
  <c r="H18" i="10" s="1"/>
  <c r="H29" i="10" s="1"/>
  <c r="G32" i="10"/>
  <c r="G47" i="10"/>
  <c r="G38" i="10"/>
  <c r="G56" i="27" s="1"/>
  <c r="I24" i="10"/>
  <c r="I31" i="10"/>
  <c r="F46" i="10"/>
  <c r="F45" i="10"/>
  <c r="F63" i="27"/>
  <c r="D55" i="10"/>
  <c r="D12" i="1"/>
  <c r="D19" i="1"/>
  <c r="D16" i="1"/>
  <c r="D17" i="1"/>
  <c r="D14" i="1"/>
  <c r="D13" i="1"/>
  <c r="D15" i="1"/>
  <c r="D22" i="1"/>
  <c r="D18" i="1"/>
  <c r="D11" i="1"/>
  <c r="D51" i="10"/>
  <c r="D57" i="10"/>
  <c r="D80" i="17"/>
  <c r="E61" i="27"/>
  <c r="E64" i="27" s="1"/>
  <c r="E62" i="27"/>
  <c r="D58" i="10"/>
  <c r="F57" i="27" l="1"/>
  <c r="F62" i="27" s="1"/>
  <c r="E54" i="10"/>
  <c r="E49" i="10"/>
  <c r="E51" i="10" s="1"/>
  <c r="E55" i="10"/>
  <c r="D86" i="17"/>
  <c r="G63" i="27"/>
  <c r="G45" i="10"/>
  <c r="G46" i="10"/>
  <c r="D59" i="10"/>
  <c r="D10" i="1"/>
  <c r="D20" i="1" s="1"/>
  <c r="D29" i="1"/>
  <c r="D39" i="1" s="1"/>
  <c r="D58" i="1"/>
  <c r="D63" i="1" s="1"/>
  <c r="I16" i="10"/>
  <c r="I18" i="10" s="1"/>
  <c r="I29" i="10" s="1"/>
  <c r="H32" i="10"/>
  <c r="H47" i="10"/>
  <c r="H38" i="10"/>
  <c r="E32" i="1"/>
  <c r="E31" i="1"/>
  <c r="E35" i="1"/>
  <c r="E38" i="1"/>
  <c r="E34" i="1"/>
  <c r="E36" i="1"/>
  <c r="E33" i="1"/>
  <c r="E41" i="1"/>
  <c r="E37" i="1"/>
  <c r="E30" i="1"/>
  <c r="F49" i="10"/>
  <c r="F53" i="10"/>
  <c r="E80" i="17"/>
  <c r="E57" i="10"/>
  <c r="F50" i="10"/>
  <c r="F54" i="10"/>
  <c r="D66" i="17"/>
  <c r="D67" i="17" s="1"/>
  <c r="D69" i="17" s="1"/>
  <c r="D70" i="17"/>
  <c r="F47" i="29"/>
  <c r="E63" i="17"/>
  <c r="E66" i="27"/>
  <c r="E14" i="1"/>
  <c r="E19" i="1"/>
  <c r="E12" i="1"/>
  <c r="E15" i="1"/>
  <c r="E17" i="1"/>
  <c r="E16" i="1"/>
  <c r="E13" i="1"/>
  <c r="E22" i="1"/>
  <c r="E18" i="1"/>
  <c r="E11" i="1"/>
  <c r="E58" i="10"/>
  <c r="G55" i="27"/>
  <c r="G57" i="27"/>
  <c r="F59" i="27" l="1"/>
  <c r="F61" i="27"/>
  <c r="F64" i="27" s="1"/>
  <c r="F66" i="27" s="1"/>
  <c r="E86" i="17"/>
  <c r="D88" i="17"/>
  <c r="E59" i="10"/>
  <c r="F55" i="10"/>
  <c r="E70" i="17"/>
  <c r="E66" i="17"/>
  <c r="E67" i="17" s="1"/>
  <c r="E69" i="17" s="1"/>
  <c r="F58" i="10"/>
  <c r="E29" i="1"/>
  <c r="E39" i="1" s="1"/>
  <c r="E10" i="1"/>
  <c r="E20" i="1" s="1"/>
  <c r="E58" i="1"/>
  <c r="E63" i="1" s="1"/>
  <c r="J24" i="10"/>
  <c r="J31" i="10"/>
  <c r="F31" i="1"/>
  <c r="F34" i="1"/>
  <c r="F35" i="1"/>
  <c r="F36" i="1"/>
  <c r="F33" i="1"/>
  <c r="F32" i="1"/>
  <c r="F38" i="1"/>
  <c r="F41" i="1"/>
  <c r="F37" i="1"/>
  <c r="F30" i="1"/>
  <c r="F57" i="10"/>
  <c r="F80" i="17"/>
  <c r="F51" i="10"/>
  <c r="H63" i="27"/>
  <c r="H46" i="10"/>
  <c r="H45" i="10"/>
  <c r="G62" i="27"/>
  <c r="G61" i="27"/>
  <c r="G64" i="27" s="1"/>
  <c r="H56" i="27"/>
  <c r="F12" i="1"/>
  <c r="F15" i="1"/>
  <c r="F14" i="1"/>
  <c r="F16" i="1"/>
  <c r="F19" i="1"/>
  <c r="F13" i="1"/>
  <c r="F17" i="1"/>
  <c r="F22" i="1"/>
  <c r="F18" i="1"/>
  <c r="F11" i="1"/>
  <c r="J16" i="10"/>
  <c r="J18" i="10" s="1"/>
  <c r="I32" i="10"/>
  <c r="I38" i="10"/>
  <c r="I56" i="27" s="1"/>
  <c r="I47" i="10"/>
  <c r="G54" i="10"/>
  <c r="G50" i="10"/>
  <c r="G47" i="29"/>
  <c r="G59" i="27"/>
  <c r="G49" i="10"/>
  <c r="G53" i="10"/>
  <c r="K24" i="10"/>
  <c r="K31" i="10"/>
  <c r="F63" i="17" l="1"/>
  <c r="F66" i="17" s="1"/>
  <c r="D90" i="17"/>
  <c r="E88" i="17"/>
  <c r="E21" i="1" s="1"/>
  <c r="E23" i="1" s="1"/>
  <c r="J29" i="10"/>
  <c r="J38" i="10" s="1"/>
  <c r="J56" i="27" s="1"/>
  <c r="I55" i="27"/>
  <c r="I57" i="27"/>
  <c r="G55" i="10"/>
  <c r="F29" i="1"/>
  <c r="F39" i="1" s="1"/>
  <c r="F10" i="1"/>
  <c r="F20" i="1" s="1"/>
  <c r="F58" i="1"/>
  <c r="F63" i="1" s="1"/>
  <c r="G80" i="17"/>
  <c r="G57" i="10"/>
  <c r="G51" i="10"/>
  <c r="G66" i="27"/>
  <c r="G63" i="17"/>
  <c r="G58" i="10"/>
  <c r="G36" i="1"/>
  <c r="G32" i="1"/>
  <c r="G31" i="1"/>
  <c r="G34" i="1"/>
  <c r="G38" i="1"/>
  <c r="G33" i="1"/>
  <c r="G35" i="1"/>
  <c r="G41" i="1"/>
  <c r="G37" i="1"/>
  <c r="G30" i="1"/>
  <c r="F86" i="17"/>
  <c r="I46" i="10"/>
  <c r="I63" i="27"/>
  <c r="I45" i="10"/>
  <c r="G13" i="1"/>
  <c r="G16" i="1"/>
  <c r="G15" i="1"/>
  <c r="G17" i="1"/>
  <c r="G19" i="1"/>
  <c r="G14" i="1"/>
  <c r="G12" i="1"/>
  <c r="G22" i="1"/>
  <c r="G18" i="1"/>
  <c r="G11" i="1"/>
  <c r="F70" i="17"/>
  <c r="H57" i="27"/>
  <c r="H55" i="27"/>
  <c r="H49" i="10"/>
  <c r="H53" i="10"/>
  <c r="H54" i="10"/>
  <c r="H50" i="10"/>
  <c r="F59" i="10"/>
  <c r="G86" i="17" l="1"/>
  <c r="F67" i="17"/>
  <c r="D21" i="1"/>
  <c r="D23" i="1" s="1"/>
  <c r="E90" i="17"/>
  <c r="K16" i="10"/>
  <c r="K18" i="10" s="1"/>
  <c r="K29" i="10" s="1"/>
  <c r="K47" i="10" s="1"/>
  <c r="J32" i="10"/>
  <c r="J47" i="10"/>
  <c r="J45" i="10" s="1"/>
  <c r="H55" i="10"/>
  <c r="G59" i="10"/>
  <c r="H47" i="29"/>
  <c r="H59" i="27"/>
  <c r="H19" i="1"/>
  <c r="H14" i="1"/>
  <c r="H16" i="1"/>
  <c r="H15" i="1"/>
  <c r="H12" i="1"/>
  <c r="H13" i="1"/>
  <c r="H17" i="1"/>
  <c r="H22" i="1"/>
  <c r="H18" i="1"/>
  <c r="H11" i="1"/>
  <c r="J55" i="27"/>
  <c r="J57" i="27"/>
  <c r="I49" i="10"/>
  <c r="I53" i="10"/>
  <c r="H61" i="27"/>
  <c r="I61" i="27"/>
  <c r="I64" i="27" s="1"/>
  <c r="I62" i="27"/>
  <c r="H62" i="27"/>
  <c r="I54" i="10"/>
  <c r="I50" i="10"/>
  <c r="G66" i="17"/>
  <c r="G67" i="17" s="1"/>
  <c r="G69" i="17" s="1"/>
  <c r="G70" i="17"/>
  <c r="H58" i="10"/>
  <c r="I47" i="29"/>
  <c r="I59" i="27"/>
  <c r="D40" i="1"/>
  <c r="D42" i="1" s="1"/>
  <c r="H57" i="10"/>
  <c r="H80" i="17"/>
  <c r="H51" i="10"/>
  <c r="G10" i="1"/>
  <c r="G20" i="1" s="1"/>
  <c r="G29" i="1"/>
  <c r="G39" i="1" s="1"/>
  <c r="G58" i="1"/>
  <c r="G63" i="1" s="1"/>
  <c r="K38" i="10" l="1"/>
  <c r="K56" i="27" s="1"/>
  <c r="F69" i="17"/>
  <c r="H64" i="27"/>
  <c r="F21" i="1"/>
  <c r="F23" i="1" s="1"/>
  <c r="J46" i="10"/>
  <c r="J50" i="10" s="1"/>
  <c r="J63" i="27"/>
  <c r="J62" i="27" s="1"/>
  <c r="H59" i="10"/>
  <c r="G88" i="17"/>
  <c r="I55" i="10"/>
  <c r="H36" i="1"/>
  <c r="H32" i="1"/>
  <c r="H35" i="1"/>
  <c r="H34" i="1"/>
  <c r="H33" i="1"/>
  <c r="H38" i="1"/>
  <c r="H31" i="1"/>
  <c r="H41" i="1"/>
  <c r="H37" i="1"/>
  <c r="H30" i="1"/>
  <c r="I80" i="17"/>
  <c r="I57" i="10"/>
  <c r="I51" i="10"/>
  <c r="J59" i="27"/>
  <c r="J47" i="29"/>
  <c r="H29" i="1"/>
  <c r="H10" i="1"/>
  <c r="H20" i="1" s="1"/>
  <c r="H58" i="1"/>
  <c r="H63" i="1" s="1"/>
  <c r="I33" i="1"/>
  <c r="I34" i="1"/>
  <c r="I35" i="1"/>
  <c r="I32" i="1"/>
  <c r="I38" i="1"/>
  <c r="I31" i="1"/>
  <c r="I36" i="1"/>
  <c r="I41" i="1"/>
  <c r="I37" i="1"/>
  <c r="I30" i="1"/>
  <c r="I58" i="10"/>
  <c r="I66" i="27"/>
  <c r="I63" i="17"/>
  <c r="K55" i="27"/>
  <c r="K45" i="10"/>
  <c r="K63" i="27"/>
  <c r="K46" i="10"/>
  <c r="H86" i="17"/>
  <c r="I13" i="1"/>
  <c r="I15" i="1"/>
  <c r="I16" i="1"/>
  <c r="I19" i="1"/>
  <c r="I17" i="1"/>
  <c r="I12" i="1"/>
  <c r="I14" i="1"/>
  <c r="I22" i="1"/>
  <c r="I18" i="1"/>
  <c r="I11" i="1"/>
  <c r="H66" i="27"/>
  <c r="J49" i="10"/>
  <c r="J53" i="10"/>
  <c r="J54" i="10" l="1"/>
  <c r="F88" i="17"/>
  <c r="J61" i="27"/>
  <c r="H63" i="17"/>
  <c r="H70" i="17" s="1"/>
  <c r="K57" i="27"/>
  <c r="F40" i="1"/>
  <c r="F42" i="1" s="1"/>
  <c r="E40" i="1"/>
  <c r="E42" i="1" s="1"/>
  <c r="I59" i="10"/>
  <c r="J14" i="1"/>
  <c r="J16" i="1"/>
  <c r="J15" i="1"/>
  <c r="J19" i="1"/>
  <c r="J17" i="1"/>
  <c r="J12" i="1"/>
  <c r="J13" i="1"/>
  <c r="J22" i="1"/>
  <c r="J18" i="1"/>
  <c r="J11" i="1"/>
  <c r="I66" i="17"/>
  <c r="I67" i="17" s="1"/>
  <c r="I69" i="17" s="1"/>
  <c r="I70" i="17"/>
  <c r="G21" i="1"/>
  <c r="G23" i="1" s="1"/>
  <c r="G90" i="17"/>
  <c r="I86" i="17"/>
  <c r="I10" i="1"/>
  <c r="I20" i="1" s="1"/>
  <c r="I29" i="1"/>
  <c r="I39" i="1" s="1"/>
  <c r="I58" i="1"/>
  <c r="I63" i="1" s="1"/>
  <c r="J80" i="17"/>
  <c r="J57" i="10"/>
  <c r="J51" i="10"/>
  <c r="K49" i="10"/>
  <c r="K53" i="10"/>
  <c r="J38" i="1"/>
  <c r="J35" i="1"/>
  <c r="J34" i="1"/>
  <c r="J33" i="1"/>
  <c r="J31" i="1"/>
  <c r="J32" i="1"/>
  <c r="J36" i="1"/>
  <c r="J41" i="1"/>
  <c r="J37" i="1"/>
  <c r="J30" i="1"/>
  <c r="H39" i="1"/>
  <c r="K54" i="10"/>
  <c r="K50" i="10"/>
  <c r="M15" i="1"/>
  <c r="J55" i="10"/>
  <c r="K59" i="27"/>
  <c r="J58" i="10"/>
  <c r="K61" i="27" l="1"/>
  <c r="K64" i="27" s="1"/>
  <c r="K47" i="29"/>
  <c r="H66" i="17"/>
  <c r="H67" i="17" s="1"/>
  <c r="K62" i="27"/>
  <c r="F90" i="17"/>
  <c r="J64" i="27"/>
  <c r="M34" i="1"/>
  <c r="G40" i="1"/>
  <c r="G42" i="1" s="1"/>
  <c r="M37" i="1"/>
  <c r="M30" i="1"/>
  <c r="M33" i="1"/>
  <c r="N32" i="1"/>
  <c r="N41" i="1"/>
  <c r="N31" i="1"/>
  <c r="M19" i="1"/>
  <c r="M16" i="1"/>
  <c r="I88" i="17"/>
  <c r="I21" i="1" s="1"/>
  <c r="I23" i="1" s="1"/>
  <c r="J59" i="10"/>
  <c r="J10" i="1"/>
  <c r="J20" i="1" s="1"/>
  <c r="J29" i="1"/>
  <c r="J39" i="1" s="1"/>
  <c r="J58" i="1"/>
  <c r="J63" i="1" s="1"/>
  <c r="M35" i="1"/>
  <c r="N38" i="1"/>
  <c r="J86" i="17"/>
  <c r="M12" i="1"/>
  <c r="N16" i="1"/>
  <c r="K19" i="1"/>
  <c r="K13" i="1"/>
  <c r="K17" i="1"/>
  <c r="K14" i="1"/>
  <c r="K15" i="1"/>
  <c r="K16" i="1"/>
  <c r="K12" i="1"/>
  <c r="K22" i="1"/>
  <c r="K18" i="1"/>
  <c r="K11" i="1"/>
  <c r="N18" i="1"/>
  <c r="N14" i="1"/>
  <c r="N13" i="1"/>
  <c r="N19" i="1"/>
  <c r="M17" i="1"/>
  <c r="M22" i="1"/>
  <c r="M13" i="1"/>
  <c r="M11" i="1"/>
  <c r="N11" i="1"/>
  <c r="M18" i="1"/>
  <c r="K55" i="10"/>
  <c r="K63" i="17"/>
  <c r="K66" i="27"/>
  <c r="N15" i="1"/>
  <c r="M10" i="1"/>
  <c r="K58" i="10"/>
  <c r="M38" i="1"/>
  <c r="K38" i="1"/>
  <c r="K32" i="1"/>
  <c r="K36" i="1"/>
  <c r="K35" i="1"/>
  <c r="K33" i="1"/>
  <c r="K34" i="1"/>
  <c r="K31" i="1"/>
  <c r="K41" i="1"/>
  <c r="K37" i="1"/>
  <c r="K30" i="1"/>
  <c r="N30" i="1"/>
  <c r="M31" i="1"/>
  <c r="M32" i="1"/>
  <c r="M36" i="1"/>
  <c r="N37" i="1"/>
  <c r="M41" i="1"/>
  <c r="N33" i="1"/>
  <c r="N34" i="1"/>
  <c r="K80" i="17"/>
  <c r="K57" i="10"/>
  <c r="K51" i="10"/>
  <c r="N12" i="1"/>
  <c r="N17" i="1"/>
  <c r="M14" i="1"/>
  <c r="N35" i="1"/>
  <c r="N22" i="1"/>
  <c r="N36" i="1"/>
  <c r="J66" i="27" l="1"/>
  <c r="J63" i="17"/>
  <c r="M80" i="17"/>
  <c r="H69" i="17"/>
  <c r="I90" i="17"/>
  <c r="M48" i="1"/>
  <c r="M58" i="1" s="1"/>
  <c r="N10" i="1"/>
  <c r="N20" i="1" s="1"/>
  <c r="N23" i="1" s="1"/>
  <c r="K59" i="10"/>
  <c r="M20" i="1"/>
  <c r="M23" i="1" s="1"/>
  <c r="N48" i="1"/>
  <c r="N58" i="1" s="1"/>
  <c r="K29" i="1"/>
  <c r="K39" i="1" s="1"/>
  <c r="K10" i="1"/>
  <c r="K20" i="1" s="1"/>
  <c r="K58" i="1"/>
  <c r="K63" i="1" s="1"/>
  <c r="N29" i="1"/>
  <c r="N39" i="1" s="1"/>
  <c r="N42" i="1" s="1"/>
  <c r="L80" i="17"/>
  <c r="K86" i="17"/>
  <c r="K66" i="17"/>
  <c r="K67" i="17" s="1"/>
  <c r="K69" i="17" s="1"/>
  <c r="K70" i="17"/>
  <c r="M29" i="1"/>
  <c r="M39" i="1" s="1"/>
  <c r="M42" i="1" s="1"/>
  <c r="I40" i="1" l="1"/>
  <c r="I42" i="1" s="1"/>
  <c r="M86" i="17"/>
  <c r="H88" i="17"/>
  <c r="J66" i="17"/>
  <c r="J70" i="17"/>
  <c r="L70" i="17" s="1"/>
  <c r="H21" i="1"/>
  <c r="H23" i="1" s="1"/>
  <c r="K88" i="17"/>
  <c r="L86" i="17"/>
  <c r="M70" i="17" l="1"/>
  <c r="H90" i="17"/>
  <c r="J67" i="17"/>
  <c r="H40" i="1"/>
  <c r="H42" i="1" s="1"/>
  <c r="K90" i="17"/>
  <c r="J69" i="17" l="1"/>
  <c r="M40" i="1"/>
  <c r="K21" i="1"/>
  <c r="K23" i="1" s="1"/>
  <c r="M59" i="1"/>
  <c r="N21" i="1"/>
  <c r="N59" i="1"/>
  <c r="M21" i="1"/>
  <c r="N40" i="1"/>
  <c r="J88" i="17" l="1"/>
  <c r="M69" i="17"/>
  <c r="L69" i="17"/>
  <c r="K40" i="1"/>
  <c r="K42" i="1" s="1"/>
  <c r="M60" i="1"/>
  <c r="M63" i="1" s="1"/>
  <c r="N60" i="1"/>
  <c r="N63" i="1" s="1"/>
  <c r="J21" i="1" l="1"/>
  <c r="J23" i="1" s="1"/>
  <c r="J90" i="17"/>
  <c r="L88" i="17"/>
  <c r="M88" i="17"/>
  <c r="J40" i="1" l="1"/>
  <c r="J42" i="1" s="1"/>
  <c r="L90" i="17"/>
  <c r="M90" i="17"/>
  <c r="E86" i="29" l="1"/>
  <c r="G86" i="29"/>
  <c r="D86" i="29"/>
  <c r="F86" i="29" l="1"/>
  <c r="H86" i="29"/>
  <c r="E88" i="29" l="1"/>
  <c r="E89" i="29" s="1"/>
  <c r="E50" i="29"/>
  <c r="E51" i="29" s="1"/>
  <c r="E53" i="29" s="1"/>
  <c r="E81" i="29" s="1"/>
  <c r="E83" i="29" s="1"/>
  <c r="I86" i="29"/>
  <c r="G88" i="29" l="1"/>
  <c r="G89" i="29" s="1"/>
  <c r="G50" i="29"/>
  <c r="G51" i="29" s="1"/>
  <c r="G53" i="29" s="1"/>
  <c r="G81" i="29" s="1"/>
  <c r="G83" i="29" s="1"/>
  <c r="D88" i="29" l="1"/>
  <c r="D89" i="29" s="1"/>
  <c r="D50" i="29"/>
  <c r="D51" i="29" s="1"/>
  <c r="D53" i="29" s="1"/>
  <c r="D81" i="29" s="1"/>
  <c r="D83" i="29" s="1"/>
  <c r="J86" i="29" l="1"/>
  <c r="H88" i="29"/>
  <c r="H89" i="29" s="1"/>
  <c r="H50" i="29"/>
  <c r="H51" i="29" s="1"/>
  <c r="H53" i="29" s="1"/>
  <c r="H81" i="29" s="1"/>
  <c r="H83" i="29" s="1"/>
  <c r="I88" i="29" l="1"/>
  <c r="I89" i="29" s="1"/>
  <c r="I50" i="29"/>
  <c r="I51" i="29" s="1"/>
  <c r="I53" i="29" s="1"/>
  <c r="I81" i="29" s="1"/>
  <c r="I83" i="29" s="1"/>
  <c r="F88" i="29"/>
  <c r="F89" i="29" s="1"/>
  <c r="F50" i="29"/>
  <c r="F51" i="29" s="1"/>
  <c r="F53" i="29" s="1"/>
  <c r="F81" i="29" s="1"/>
  <c r="F83" i="29" s="1"/>
  <c r="J88" i="29" l="1"/>
  <c r="J89" i="29" s="1"/>
  <c r="J50" i="29"/>
  <c r="J51" i="29" s="1"/>
  <c r="J53" i="29" s="1"/>
  <c r="J81" i="29" s="1"/>
  <c r="J83" i="29" s="1"/>
  <c r="K37" i="29" l="1"/>
  <c r="K86" i="29" l="1"/>
  <c r="K41" i="29"/>
  <c r="K79" i="29" s="1"/>
  <c r="K49" i="29"/>
  <c r="K88" i="29" l="1"/>
  <c r="K89" i="29" s="1"/>
  <c r="K50" i="29"/>
  <c r="K51" i="29" s="1"/>
  <c r="K53" i="29" s="1"/>
  <c r="K81" i="29" s="1"/>
  <c r="K83" i="29" s="1"/>
  <c r="N6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Rebekah</author>
  </authors>
  <commentList>
    <comment ref="B144" authorId="0" shapeId="0" xr:uid="{36ED2C04-91C9-4BA5-99BF-7EDF5BBFC8FF}">
      <text>
        <r>
          <rPr>
            <b/>
            <sz val="9"/>
            <color indexed="81"/>
            <rFont val="Tahoma"/>
            <family val="2"/>
          </rPr>
          <t>Thompson, Rebekah:</t>
        </r>
        <r>
          <rPr>
            <sz val="9"/>
            <color indexed="81"/>
            <rFont val="Tahoma"/>
            <family val="2"/>
          </rPr>
          <t xml:space="preserve">
Overwritten to enable formulas to work</t>
        </r>
      </text>
    </comment>
  </commentList>
</comments>
</file>

<file path=xl/sharedStrings.xml><?xml version="1.0" encoding="utf-8"?>
<sst xmlns="http://schemas.openxmlformats.org/spreadsheetml/2006/main" count="3170" uniqueCount="960">
  <si>
    <t>Regulatory Financial Performance Report</t>
  </si>
  <si>
    <t>Licensee</t>
  </si>
  <si>
    <t>NGESO</t>
  </si>
  <si>
    <t>Input cells</t>
  </si>
  <si>
    <t>Sector</t>
  </si>
  <si>
    <t>Totals cells (of formula within worksheet)</t>
  </si>
  <si>
    <t>Reporting Year:
(enter 2014 for 2013-14)</t>
  </si>
  <si>
    <t>Referencing to other worksheets</t>
  </si>
  <si>
    <t>Version (Number)</t>
  </si>
  <si>
    <t>Referencing to other workbooks</t>
  </si>
  <si>
    <t>Submitted Date:</t>
  </si>
  <si>
    <t>Check cells</t>
  </si>
  <si>
    <t>Cost of Equity</t>
  </si>
  <si>
    <t>No Input</t>
  </si>
  <si>
    <t>Sharing Factor</t>
  </si>
  <si>
    <t>Descriptions and pack data</t>
  </si>
  <si>
    <t>Notional Gearing</t>
  </si>
  <si>
    <t>RIIO-1 start date</t>
  </si>
  <si>
    <t>Materiality £m</t>
  </si>
  <si>
    <t>Price basis</t>
  </si>
  <si>
    <t>Network Operator Data</t>
  </si>
  <si>
    <t>2017-18</t>
  </si>
  <si>
    <t>2018-19</t>
  </si>
  <si>
    <t>2019-20</t>
  </si>
  <si>
    <t>2020-21</t>
  </si>
  <si>
    <t>2021-22</t>
  </si>
  <si>
    <t>2022-23</t>
  </si>
  <si>
    <t>RPI Index</t>
  </si>
  <si>
    <t>Reporting year</t>
  </si>
  <si>
    <t>Actual / Forecast index</t>
  </si>
  <si>
    <t>Financial Year Average RPI
(RPIt)</t>
  </si>
  <si>
    <t>Year end RPI</t>
  </si>
  <si>
    <t>Corp. Tax</t>
  </si>
  <si>
    <t>2009-10</t>
  </si>
  <si>
    <t>2010-11</t>
  </si>
  <si>
    <t>2011-12</t>
  </si>
  <si>
    <t>2012-13</t>
  </si>
  <si>
    <t>2013-14</t>
  </si>
  <si>
    <t>2014-15</t>
  </si>
  <si>
    <t>2015-16</t>
  </si>
  <si>
    <t>2016-17</t>
  </si>
  <si>
    <t>2023-24</t>
  </si>
  <si>
    <t>2024-25</t>
  </si>
  <si>
    <t>2025-26</t>
  </si>
  <si>
    <t>Financial Year Average RPI (RPIt)</t>
  </si>
  <si>
    <t>1 year change in Fin Year Ave RPI</t>
  </si>
  <si>
    <t>HMT Forecasts for UK Economy - M3 New Forecasts RPI</t>
  </si>
  <si>
    <t>Calendar Year</t>
  </si>
  <si>
    <t>Source</t>
  </si>
  <si>
    <t>M3 New Forecasts RPI</t>
  </si>
  <si>
    <t>May 2021 Publication</t>
  </si>
  <si>
    <t>Forecast growth rate</t>
  </si>
  <si>
    <t>Reporting Year</t>
  </si>
  <si>
    <t>Future inflation assumption</t>
  </si>
  <si>
    <t>RIIO1</t>
  </si>
  <si>
    <t>ED</t>
  </si>
  <si>
    <t>£m 12/13</t>
  </si>
  <si>
    <t>Totex</t>
  </si>
  <si>
    <t>n/a</t>
  </si>
  <si>
    <t>ET</t>
  </si>
  <si>
    <t>£m 09/10</t>
  </si>
  <si>
    <t>GD</t>
  </si>
  <si>
    <t>Totex excluding repex</t>
  </si>
  <si>
    <t>Repex</t>
  </si>
  <si>
    <t>GT</t>
  </si>
  <si>
    <t>Totex (non-'uncertainty rate')</t>
  </si>
  <si>
    <t>Uncertainty rate</t>
  </si>
  <si>
    <t>Allowed cost of debt %</t>
  </si>
  <si>
    <t>WPD</t>
  </si>
  <si>
    <t>ED - excluding WPD</t>
  </si>
  <si>
    <t>SHET</t>
  </si>
  <si>
    <t>ET - excluding SHET</t>
  </si>
  <si>
    <t>Allowed 
Cost of Equity</t>
  </si>
  <si>
    <t>TIM Incentive Strength</t>
  </si>
  <si>
    <t>Gearing</t>
  </si>
  <si>
    <t>Main Cap. Rate</t>
  </si>
  <si>
    <t>RIIO1 start date</t>
  </si>
  <si>
    <t>Price Basis</t>
  </si>
  <si>
    <t>Fast Tracked</t>
  </si>
  <si>
    <t>IQI pre or post tax</t>
  </si>
  <si>
    <t>Allowed cost of debt</t>
  </si>
  <si>
    <t>Default</t>
  </si>
  <si>
    <t>ENWL</t>
  </si>
  <si>
    <t>No</t>
  </si>
  <si>
    <t>Post</t>
  </si>
  <si>
    <t>NPgN</t>
  </si>
  <si>
    <t>NPgY</t>
  </si>
  <si>
    <t>UKPN-EPN</t>
  </si>
  <si>
    <t>UKPN-LPN</t>
  </si>
  <si>
    <t>UKPN-SPN</t>
  </si>
  <si>
    <t>SPD</t>
  </si>
  <si>
    <t>SPMW</t>
  </si>
  <si>
    <t>SSEH</t>
  </si>
  <si>
    <t>SSES</t>
  </si>
  <si>
    <t>WPD-EMID</t>
  </si>
  <si>
    <t>Yes</t>
  </si>
  <si>
    <t>Pre</t>
  </si>
  <si>
    <t>WPD-WMID</t>
  </si>
  <si>
    <t>WPD-SWALES</t>
  </si>
  <si>
    <t>WPD-SWEST</t>
  </si>
  <si>
    <t>Cadent-EOE</t>
  </si>
  <si>
    <t>Cadent-London</t>
  </si>
  <si>
    <t>Cadent-WM</t>
  </si>
  <si>
    <t>Cadent-NW</t>
  </si>
  <si>
    <t>NGN</t>
  </si>
  <si>
    <t>SGN - Scotland</t>
  </si>
  <si>
    <t>SGN - Southern</t>
  </si>
  <si>
    <t>WWU</t>
  </si>
  <si>
    <t>NGGT (TO)</t>
  </si>
  <si>
    <t>NGGT (SO)</t>
  </si>
  <si>
    <t>NGET (TO)</t>
  </si>
  <si>
    <t>SPT</t>
  </si>
  <si>
    <t>GD: Capitalised share of repex / GT: Uncertainty Rate</t>
  </si>
  <si>
    <t>IQI Additional Income</t>
  </si>
  <si>
    <t>Output incentives for each sector used to populate R5</t>
  </si>
  <si>
    <t>Input for R5 - Output Incentives</t>
  </si>
  <si>
    <t>Broad measure of customer service</t>
  </si>
  <si>
    <t>Interruptions-related quality of service</t>
  </si>
  <si>
    <t>Incentive on connections engagement</t>
  </si>
  <si>
    <t>Time to Connect Incentive</t>
  </si>
  <si>
    <t>Losses discretionary reward scheme</t>
  </si>
  <si>
    <t xml:space="preserve">Broad Measure of Customer Satisfaction </t>
  </si>
  <si>
    <t>Shrinkage Allowance Revenue Adjustment</t>
  </si>
  <si>
    <t xml:space="preserve">Environment Emissions Incentive </t>
  </si>
  <si>
    <t>Discretionary Reward Scheme</t>
  </si>
  <si>
    <t>NTS Exit Capacity</t>
  </si>
  <si>
    <t>Stakeholder Satisfaction Output</t>
  </si>
  <si>
    <t>Constraint management</t>
  </si>
  <si>
    <t>Permits revenue adjustment</t>
  </si>
  <si>
    <t>Transportation Support Services</t>
  </si>
  <si>
    <t>Shrinkage incentive</t>
  </si>
  <si>
    <t>Residual balancing</t>
  </si>
  <si>
    <t>Quality of demand forecasting</t>
  </si>
  <si>
    <t>Greenhouse gas incentive</t>
  </si>
  <si>
    <t>Maintenance incentive</t>
  </si>
  <si>
    <t>Network Reliability Incentive</t>
  </si>
  <si>
    <t>Electricity Market Reform incentive revenue</t>
  </si>
  <si>
    <t>Balancing Services Incentive Scheme / ESO Incentive Scheme 18/19</t>
  </si>
  <si>
    <t>SF6 Emissions</t>
  </si>
  <si>
    <t>Renewable wind forecasting incentive</t>
  </si>
  <si>
    <t>Environmental Discretionary Reward</t>
  </si>
  <si>
    <t xml:space="preserve">ESO Reporting and Incentive (ESORI) </t>
  </si>
  <si>
    <t xml:space="preserve">Performance re offers of timely connection </t>
  </si>
  <si>
    <t>All incentive performance recognised in t+2 allowed revenue - except TTC (t+3) and LDR (t+1) in ED</t>
  </si>
  <si>
    <t>Time to Connect Incentive revenue adjustment</t>
  </si>
  <si>
    <t>t+3</t>
  </si>
  <si>
    <t>Losses discretionary reward scheme revenue adjustment</t>
  </si>
  <si>
    <t>t+1</t>
  </si>
  <si>
    <t>Bond or loan types</t>
  </si>
  <si>
    <t>Fixed rate</t>
  </si>
  <si>
    <t>Floating</t>
  </si>
  <si>
    <t>Inflation-linked</t>
  </si>
  <si>
    <t>Reference rate</t>
  </si>
  <si>
    <t>Not applicable</t>
  </si>
  <si>
    <t>LIBOR 3 month</t>
  </si>
  <si>
    <t>LIBOR 6 month</t>
  </si>
  <si>
    <t>EURIBOR 3 month</t>
  </si>
  <si>
    <t>BOE base rate</t>
  </si>
  <si>
    <t>RPI 12 month</t>
  </si>
  <si>
    <t>CPI 12 month</t>
  </si>
  <si>
    <t>Currency</t>
  </si>
  <si>
    <t>GBP</t>
  </si>
  <si>
    <t>EUR</t>
  </si>
  <si>
    <t>USD</t>
  </si>
  <si>
    <t>HKD</t>
  </si>
  <si>
    <t>CAD</t>
  </si>
  <si>
    <t>Rank</t>
  </si>
  <si>
    <t>Senior</t>
  </si>
  <si>
    <t>Junior</t>
  </si>
  <si>
    <t>Hedged</t>
  </si>
  <si>
    <t>Yes - fully hedged</t>
  </si>
  <si>
    <t>Yes - partially hedged</t>
  </si>
  <si>
    <t>Special features</t>
  </si>
  <si>
    <t>Callable</t>
  </si>
  <si>
    <t>Puttable</t>
  </si>
  <si>
    <t>Counterparty</t>
  </si>
  <si>
    <t>EIB</t>
  </si>
  <si>
    <t>RBS</t>
  </si>
  <si>
    <t>Swap legs</t>
  </si>
  <si>
    <t>Version control</t>
  </si>
  <si>
    <t xml:space="preserve"> </t>
  </si>
  <si>
    <t>Version:</t>
  </si>
  <si>
    <t>Submission</t>
  </si>
  <si>
    <t>Date submitted</t>
  </si>
  <si>
    <t>Changes</t>
  </si>
  <si>
    <t>Submission 1</t>
  </si>
  <si>
    <t>Submission 2</t>
  </si>
  <si>
    <t>Submission 3</t>
  </si>
  <si>
    <t>Submission 4</t>
  </si>
  <si>
    <t>Submission 5</t>
  </si>
  <si>
    <t>Submission 6</t>
  </si>
  <si>
    <t>Submission 7</t>
  </si>
  <si>
    <t>Submission 8</t>
  </si>
  <si>
    <t>Submission 9</t>
  </si>
  <si>
    <t>Submission 10</t>
  </si>
  <si>
    <t>R1 - RoRE</t>
  </si>
  <si>
    <t>R2 - Revenue</t>
  </si>
  <si>
    <t>R3 - Rec to totex</t>
  </si>
  <si>
    <t>R4 - Totex</t>
  </si>
  <si>
    <t>R5 - Output Incentives</t>
  </si>
  <si>
    <t>R6 - Innovation</t>
  </si>
  <si>
    <t>R7 - Financing</t>
  </si>
  <si>
    <t>R7a - Financing input</t>
  </si>
  <si>
    <t>R8 - Net Debt</t>
  </si>
  <si>
    <t>R8a - Net Debt input</t>
  </si>
  <si>
    <t>R9 - RAV</t>
  </si>
  <si>
    <t>R10 - Tax</t>
  </si>
  <si>
    <t>R11 - Dividends</t>
  </si>
  <si>
    <t>R12 - Pensions</t>
  </si>
  <si>
    <t>R13 - Other Activities</t>
  </si>
  <si>
    <t>Change log</t>
  </si>
  <si>
    <t>Version</t>
  </si>
  <si>
    <t>Table Reference</t>
  </si>
  <si>
    <t>Changes made to RFPR template</t>
  </si>
  <si>
    <t>R8</t>
  </si>
  <si>
    <t>Row 26 added to pick up unamortised issues costs row in table R8a.</t>
  </si>
  <si>
    <t>Row 42 updated to include new row 26 (unamortised issue costs) in the subtotal</t>
  </si>
  <si>
    <t>R1</t>
  </si>
  <si>
    <t>Amended formating to percentages (Column M:N, rows 10-23 and rows 29-42)</t>
  </si>
  <si>
    <t>R7</t>
  </si>
  <si>
    <t>B29 to add "Net Interest" into the title to make it clear that this should include regulatory definition of net interest associated with new/refinanced debt raised in future years</t>
  </si>
  <si>
    <t>Row 47 added to allow input of issuance expenses forecast for new/refinanced debt in future years</t>
  </si>
  <si>
    <t>R8a</t>
  </si>
  <si>
    <t>Additional row added for restricted cash balances in table R8a in row 18, guidance updated.</t>
  </si>
  <si>
    <t>D37 - formula amended to read =('R8 - Net Debt'!D54-AVERAGE('R8 - Net Debt'!D8,('R8 - Net Debt'!E10-'R8a - Net Debt input'!T18)))*(Data!C36-1)</t>
  </si>
  <si>
    <t>E37 - formula amended to read =('R8 - Net Debt'!E54-AVERAGE(('R8 - Net Debt'!E8-'R8a - Net Debt input'!T18),('R8 - Net Debt'!E10-'R8a - Net Debt input'!U18)))*(Data!D36-1)
Formula copied across to F37:K37</t>
  </si>
  <si>
    <t xml:space="preserve">R10 </t>
  </si>
  <si>
    <t>Amended formula in D50 to read =D85-D87, and dragged formula across to E5:K5</t>
  </si>
  <si>
    <t>Amended formula in B3 to correct spelling of system, originally spelt 'syestem'</t>
  </si>
  <si>
    <t>R9</t>
  </si>
  <si>
    <t>Formula in row 32 changed from =IF(D5="Actuals",IF(D31&gt;=0,(D29-SUM($D$31:D31))-D11&lt;'RFPR cover'!$F$14,(D29-SUM($D$31:D31))-D11&lt;'RFPR cover'!$F$14), "NA") to =IF(D5="Actuals",IF(ABS((D29-SUM($D$31:D31))-D11)&lt;'RFPR cover'!$F$14,"TRUE","FALSE"),"NA")</t>
  </si>
  <si>
    <t>Removed content in F12 ("Income statement debits and cash out flows (entered as +ve values, credits as -ve values")</t>
  </si>
  <si>
    <t>Changed "Restricted cash balances (entered as +ve values, credits as -ve values)" in F18 to "Restricted cash balances (-ive)"</t>
  </si>
  <si>
    <t>Data</t>
  </si>
  <si>
    <t>J63:J68 updated to be consistent with Nov 2019 PCFM</t>
  </si>
  <si>
    <t>Populated the incentives for NGGT SO and NGET SO in the Data tab, based on the incentives in the 2019 RFPR template for both entities.</t>
  </si>
  <si>
    <t>R7a</t>
  </si>
  <si>
    <t>Removed data validation between rows 498:509</t>
  </si>
  <si>
    <t>Added in "Tax arising from MOD values" in "Other adjustments" in R10</t>
  </si>
  <si>
    <t>Changed the formulas in row 6 from =IF(H6&lt;=('RFPR cover'!$C$7),"Actuals","Forecast") to =IF(H6&lt;=('RFPR cover'!$C$7-1),"Actuals","Forecast")</t>
  </si>
  <si>
    <t>Changed the formulas in row 5 from =IF(D6&lt;='RFPR cover'!$C$7,"Actuals","Forecast") to =IF(D6&lt;='RFPR cover'!$C$7-1,"Actuals","Forecast").</t>
  </si>
  <si>
    <t>Changed the tax rate from G25:G30 to be in line with the 2020 Budget, where Government announced the corporate tax rate would be 19% for the years beginning April 2020 and 2021.</t>
  </si>
  <si>
    <t>Blocked out G36 as this will be actual information, not forecast.</t>
  </si>
  <si>
    <t>Updated the cost of debt figures for 2022 and 2023 to match latest PCFM</t>
  </si>
  <si>
    <t>Updated the cost of debt figures for 2022 and 2023 to match latest PCFM, M3 New Forecasts RPI for 2021, 2022 and 2023 and Financial Year Average RPI and Year end RPI in cells E24 and F24</t>
  </si>
  <si>
    <t>Updated RPI Index for 2020 and 2021, M3 New Forecasts RPI for 2021, 2022 and 2023</t>
  </si>
  <si>
    <t xml:space="preserve">Updated the cost of debt figures for 2021, 2022 and 2023 </t>
  </si>
  <si>
    <t xml:space="preserve">Row 196 - NGESO incentive added </t>
  </si>
  <si>
    <t>Cell D37 - formula has been corrected.</t>
  </si>
  <si>
    <t>RFPR Cover</t>
  </si>
  <si>
    <t>Changed NGET(SO) to NGESO in the Drop down list</t>
  </si>
  <si>
    <t>Formula in cell E37 has been corrected</t>
  </si>
  <si>
    <t xml:space="preserve"> Cell M30 -formula has been removed.</t>
  </si>
  <si>
    <t>R1 - Return on Regulatory Equity (RoRE)</t>
  </si>
  <si>
    <t>RIIO-1 period</t>
  </si>
  <si>
    <t>RoRE based on Notional Gearing</t>
  </si>
  <si>
    <t>Allowed Equity Return</t>
  </si>
  <si>
    <t>%</t>
  </si>
  <si>
    <t>RoRE based on Actual Gearing</t>
  </si>
  <si>
    <t>Debt performance - at actual gearing</t>
  </si>
  <si>
    <t>Tax performance - at actual gearing</t>
  </si>
  <si>
    <t>RoRE input values</t>
  </si>
  <si>
    <t>Equity Return on the RAV</t>
  </si>
  <si>
    <t>Totex outperformance</t>
  </si>
  <si>
    <t>IQI Reward</t>
  </si>
  <si>
    <t xml:space="preserve">Network Innovation </t>
  </si>
  <si>
    <t>Penalties and fines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</si>
  <si>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</si>
  <si>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</si>
  <si>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</si>
  <si>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</si>
  <si>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</si>
  <si>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</si>
  <si>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element of RAV</t>
  </si>
  <si>
    <t>Equity RAV based on actual gearing</t>
  </si>
  <si>
    <r>
      <t xml:space="preserve">Allowed Revenue </t>
    </r>
    <r>
      <rPr>
        <sz val="10"/>
        <color theme="1"/>
        <rFont val="Verdana"/>
        <family val="2"/>
      </rPr>
      <t>- per latest submitted Revenue Return</t>
    </r>
  </si>
  <si>
    <t>Opening Base Revenue Allowance</t>
  </si>
  <si>
    <t>MOD</t>
  </si>
  <si>
    <t>True Up</t>
  </si>
  <si>
    <t>Retail Price Index Forecast (RPIF term)</t>
  </si>
  <si>
    <t>Index</t>
  </si>
  <si>
    <t>Nominal Base Revenue</t>
  </si>
  <si>
    <t>£m nominal</t>
  </si>
  <si>
    <t>Incentive revenue adjustment</t>
  </si>
  <si>
    <t>Adjustments for Allowed Pass-Through items</t>
  </si>
  <si>
    <t>Network Innovation Allowance</t>
  </si>
  <si>
    <t>Low Carbon Networks Fund revenue adjustment</t>
  </si>
  <si>
    <t>[Input description]</t>
  </si>
  <si>
    <t>Correction factor</t>
  </si>
  <si>
    <t>Allowed Network Revenue</t>
  </si>
  <si>
    <t>(Under) / Over recovery</t>
  </si>
  <si>
    <t>Reconciliation: Regulated Network Revenue to Accounts</t>
  </si>
  <si>
    <t>Collected Regulated Network Revenue</t>
  </si>
  <si>
    <t>Other Turnover Items</t>
  </si>
  <si>
    <t>Network Innovation Competition (NIC) payments received from SO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</si>
  <si>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</si>
  <si>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</si>
  <si>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</si>
  <si>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</si>
  <si>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</si>
  <si>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</si>
  <si>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</si>
  <si>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</si>
  <si>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</si>
  <si>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</si>
  <si>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Total other adjustments</t>
  </si>
  <si>
    <t>Reconciled total revenue</t>
  </si>
  <si>
    <t>Turnover as per Profit and Loss (Accounts)</t>
  </si>
  <si>
    <t>Check</t>
  </si>
  <si>
    <t>R3 - 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</si>
  <si>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</si>
  <si>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</si>
  <si>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</si>
  <si>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</si>
  <si>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</si>
  <si>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</si>
  <si>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</si>
  <si>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</si>
  <si>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</si>
  <si>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Total Expenditure Incurred</t>
  </si>
  <si>
    <t>Reconciling Items to Total Net costs after non-price control allocations</t>
  </si>
  <si>
    <t>Total Reconciling Items</t>
  </si>
  <si>
    <t>Total Net costs after non-price control allocations</t>
  </si>
  <si>
    <t>Total Costs per latest RRP submission</t>
  </si>
  <si>
    <t>check</t>
  </si>
  <si>
    <t>Reconciling Items to Totex</t>
  </si>
  <si>
    <t>Total reconciling items not recognised in totex</t>
  </si>
  <si>
    <t>PCFM Totex (excluding enduring value)</t>
  </si>
  <si>
    <t>RRP reported totex</t>
  </si>
  <si>
    <t>Enduring Value Appendix in Commentary</t>
  </si>
  <si>
    <t>Totex per the latest RRP submission</t>
  </si>
  <si>
    <t>Latest Totex actuals/forecast</t>
  </si>
  <si>
    <t>Totex allowance 
   including allowed adjustments and uncertainty mechanisms</t>
  </si>
  <si>
    <t>Totex out(under)performance</t>
  </si>
  <si>
    <t>Funding Adjustment Rate (often referred to as 'sharing factor')</t>
  </si>
  <si>
    <t>Customer share of out(under) performance</t>
  </si>
  <si>
    <t>NWO share of performance</t>
  </si>
  <si>
    <t>Enduring Value adjustments to Totex performance</t>
  </si>
  <si>
    <t>a</t>
  </si>
  <si>
    <t>[Enduring Value adjustment]</t>
  </si>
  <si>
    <t>b</t>
  </si>
  <si>
    <t>c</t>
  </si>
  <si>
    <t>d</t>
  </si>
  <si>
    <t>e</t>
  </si>
  <si>
    <t>f</t>
  </si>
  <si>
    <t>Total enduring value adjustments</t>
  </si>
  <si>
    <t>Enduring Value: Customer share of performance</t>
  </si>
  <si>
    <t>Enduring Value: NWO share of performance</t>
  </si>
  <si>
    <t>Total out(under) performance (including enduring value adjustments)</t>
  </si>
  <si>
    <t>Customer share of performance</t>
  </si>
  <si>
    <t>Total</t>
  </si>
  <si>
    <t>Totex Summary</t>
  </si>
  <si>
    <t>Additional Income is Pre-tax for Fast Track companies and Post-tax for Slow Track.</t>
  </si>
  <si>
    <t>IQI Additional Income per PCFM</t>
  </si>
  <si>
    <t>Corporation tax rate when recognised in allowed revenue</t>
  </si>
  <si>
    <t>Post tax</t>
  </si>
  <si>
    <t>£m Nominal</t>
  </si>
  <si>
    <t>Totex allowance 
   including forecast allowed adjustments and uncertainty mechanisms</t>
  </si>
  <si>
    <t>NO share of performance</t>
  </si>
  <si>
    <r>
      <t xml:space="preserve">Pre-tax Earned Incentives </t>
    </r>
    <r>
      <rPr>
        <sz val="10"/>
        <color theme="1"/>
        <rFont val="Verdana"/>
        <family val="2"/>
      </rPr>
      <t>(Actuals may be updated once all incentives are determined)</t>
    </r>
  </si>
  <si>
    <t>These values exclude any inflation, interest or time value of money adjustments</t>
  </si>
  <si>
    <t>g</t>
  </si>
  <si>
    <t>Earned Incentive revenue</t>
  </si>
  <si>
    <t>Additional Commentary</t>
  </si>
  <si>
    <r>
      <t xml:space="preserve">Post-tax Earned Incentives </t>
    </r>
    <r>
      <rPr>
        <sz val="10"/>
        <color theme="1"/>
        <rFont val="Verdana"/>
        <family val="2"/>
      </rPr>
      <t>(Actuals may be updated once all incentives are determined)</t>
    </r>
  </si>
  <si>
    <t>Year tax paid when incentive recognised in allowed revenue. Select from dropdown in Column C</t>
  </si>
  <si>
    <t>-</t>
  </si>
  <si>
    <t>t+0</t>
  </si>
  <si>
    <t>t+2</t>
  </si>
  <si>
    <t>Post-Tax Earned Incentive revenue</t>
  </si>
  <si>
    <t>Impact on Allowed Revenue within RIIO-1</t>
  </si>
  <si>
    <t>This table shows the impact on allowed revenue in the relevant year - with actuals (subject to determination) and forecasts thereafter.</t>
  </si>
  <si>
    <t>The cells above the allowed revenue indicate the year of performance</t>
  </si>
  <si>
    <t xml:space="preserve">Performance Year </t>
  </si>
  <si>
    <t>Total Impact on Allowed Revenue</t>
  </si>
  <si>
    <t>Eligible NIA expenditure and Bid Preparation costs</t>
  </si>
  <si>
    <t>Unrecoverable Expenditure (eg not conforming to technical requirements)</t>
  </si>
  <si>
    <t>Company Compulsory Contribution (including % contribution funded by licensee)</t>
  </si>
  <si>
    <t>Allowed NIA adjustment</t>
  </si>
  <si>
    <t>Low Carbon Networks Fund</t>
  </si>
  <si>
    <t>Second Tier and Discretionary (as per latest Revenue RRP)</t>
  </si>
  <si>
    <t>First Tier Funding Mechanism (as per latest Revenue RRP)</t>
  </si>
  <si>
    <t>Network Innovation Competition</t>
  </si>
  <si>
    <t>Awarded NIC funding actually spent or forecast to be spent</t>
  </si>
  <si>
    <t>Successful Delivery Rewards</t>
  </si>
  <si>
    <t>RoRE Inputs</t>
  </si>
  <si>
    <t>Network innovation</t>
  </si>
  <si>
    <t>Reconciliation with Statutory Accounts</t>
  </si>
  <si>
    <t>Net Interest Per Regulatory (RIIO-1) Definition</t>
  </si>
  <si>
    <t>Forecast new financing/refinancing Net Interest costs</t>
  </si>
  <si>
    <t>Net Interest including forecast new financing/refinancing costs</t>
  </si>
  <si>
    <t>External Net Interest</t>
  </si>
  <si>
    <t>Intra-company Net Interest</t>
  </si>
  <si>
    <t>Memo: Net interest (RIIO-1) Definition that relates to non-cash principal inflation accretion on bonds and loans</t>
  </si>
  <si>
    <t>Less inflation in interest charge</t>
  </si>
  <si>
    <t>Assumed Regulatory finance cost at actual gearing</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</si>
  <si>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</si>
  <si>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</si>
  <si>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</si>
  <si>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</si>
  <si>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</si>
  <si>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</si>
  <si>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</si>
  <si>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</si>
  <si>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</si>
  <si>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</si>
  <si>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</si>
  <si>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published PCFM contains the allowed cost of debt rate (%) for the reporting year. </t>
  </si>
  <si>
    <t xml:space="preserve">However, the RAV does not account for the reporting year actual expenditure and additional allowances. </t>
  </si>
  <si>
    <t>Consequently the return element of revenue does not currently reflect the monetary allowance. This is updated and available in the forthcoming annual iteration process.</t>
  </si>
  <si>
    <t>To address this timing issue, network operators should forecast the allowance in row 79 (linked to R9-RAV table) - which will be trued-up over time.</t>
  </si>
  <si>
    <t>Cost of Debt Allowance as per latest published PCFM (prior year AIP)</t>
  </si>
  <si>
    <t>Forecast revised Cost of Debt Allowance</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</si>
  <si>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</si>
  <si>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</si>
  <si>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</si>
  <si>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</si>
  <si>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</si>
  <si>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</si>
  <si>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RIIO-1</t>
  </si>
  <si>
    <t>RIIO-2</t>
  </si>
  <si>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</si>
  <si>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</si>
  <si>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</si>
  <si>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</si>
  <si>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</si>
  <si>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</si>
  <si>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</si>
  <si>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</si>
  <si>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</si>
  <si>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</si>
  <si>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</si>
  <si>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</si>
  <si>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</si>
  <si>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</si>
  <si>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</si>
  <si>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</si>
  <si>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</si>
  <si>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&amp;</t>
  </si>
  <si>
    <t>External loan or finance lease</t>
  </si>
  <si>
    <t>B2.1</t>
  </si>
  <si>
    <t>B2.2</t>
  </si>
  <si>
    <t>B2.3</t>
  </si>
  <si>
    <t>B2.4</t>
  </si>
  <si>
    <t>B2.5</t>
  </si>
  <si>
    <t>B2.6</t>
  </si>
  <si>
    <t>B2.7</t>
  </si>
  <si>
    <t>B2.8</t>
  </si>
  <si>
    <t>B2.9</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</si>
  <si>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</si>
  <si>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</si>
  <si>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</si>
  <si>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</si>
  <si>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</si>
  <si>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</si>
  <si>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</si>
  <si>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</si>
  <si>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</si>
  <si>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</si>
  <si>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</si>
  <si>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</si>
  <si>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</si>
  <si>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</si>
  <si>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</si>
  <si>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</si>
  <si>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</si>
  <si>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</si>
  <si>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</si>
  <si>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</si>
  <si>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</si>
  <si>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</si>
  <si>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</si>
  <si>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</si>
  <si>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</si>
  <si>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</si>
  <si>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</si>
  <si>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</si>
  <si>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</si>
  <si>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</si>
  <si>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</si>
  <si>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</si>
  <si>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</si>
  <si>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</si>
  <si>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</si>
  <si>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</si>
  <si>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</si>
  <si>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</si>
  <si>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</si>
  <si>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</si>
  <si>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</si>
  <si>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</si>
  <si>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</si>
  <si>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</si>
  <si>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</si>
  <si>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</si>
  <si>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</si>
  <si>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</si>
  <si>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</si>
  <si>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</si>
  <si>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</si>
  <si>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</si>
  <si>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G1</t>
  </si>
  <si>
    <t>G2</t>
  </si>
  <si>
    <t>G3</t>
  </si>
  <si>
    <t>G4</t>
  </si>
  <si>
    <t>G5</t>
  </si>
  <si>
    <t>G6</t>
  </si>
  <si>
    <t>G7</t>
  </si>
  <si>
    <t>G8</t>
  </si>
  <si>
    <t>G9</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</si>
  <si>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</si>
  <si>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</si>
  <si>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</si>
  <si>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</si>
  <si>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</si>
  <si>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</si>
  <si>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</si>
  <si>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</si>
  <si>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</si>
  <si>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</si>
  <si>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H1</t>
  </si>
  <si>
    <t>H2</t>
  </si>
  <si>
    <t>H3</t>
  </si>
  <si>
    <t>H4</t>
  </si>
  <si>
    <t>H5</t>
  </si>
  <si>
    <t>H6</t>
  </si>
  <si>
    <t>H7</t>
  </si>
  <si>
    <t>H8</t>
  </si>
  <si>
    <t>H9</t>
  </si>
  <si>
    <t>HX</t>
  </si>
  <si>
    <t xml:space="preserve">Total H. </t>
  </si>
  <si>
    <t>I.</t>
  </si>
  <si>
    <t xml:space="preserve">Financing costs paid (received) on Inflation-linked SWAPS </t>
  </si>
  <si>
    <t>I1</t>
  </si>
  <si>
    <t>I2</t>
  </si>
  <si>
    <t>I3</t>
  </si>
  <si>
    <t>I4</t>
  </si>
  <si>
    <t>I5</t>
  </si>
  <si>
    <t>I6</t>
  </si>
  <si>
    <t>I7</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</si>
  <si>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</si>
  <si>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</si>
  <si>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</si>
  <si>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</si>
  <si>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</si>
  <si>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</si>
  <si>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</si>
  <si>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</si>
  <si>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</si>
  <si>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</si>
  <si>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</si>
  <si>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</si>
  <si>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</si>
  <si>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</si>
  <si>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</si>
  <si>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</si>
  <si>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</si>
  <si>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</si>
  <si>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</si>
  <si>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</si>
  <si>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</si>
  <si>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</si>
  <si>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</si>
  <si>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</si>
  <si>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</si>
  <si>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</si>
  <si>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</si>
  <si>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</si>
  <si>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</si>
  <si>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</si>
  <si>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</si>
  <si>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</si>
  <si>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</si>
  <si>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</si>
  <si>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</si>
  <si>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</si>
  <si>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</si>
  <si>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</si>
  <si>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</si>
  <si>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</si>
  <si>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</si>
  <si>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</si>
  <si>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</si>
  <si>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</si>
  <si>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Other adjustment (Overwrite)</t>
  </si>
  <si>
    <t>Sub Total: "Debt Interest Expense"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</si>
  <si>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</si>
  <si>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</si>
  <si>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</si>
  <si>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</si>
  <si>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</si>
  <si>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</si>
  <si>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</si>
  <si>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</si>
  <si>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</si>
  <si>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</si>
  <si>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</si>
  <si>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</si>
  <si>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</si>
  <si>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</si>
  <si>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</si>
  <si>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</si>
  <si>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</si>
  <si>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</si>
  <si>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</si>
  <si>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</si>
  <si>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</si>
  <si>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</si>
  <si>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</si>
  <si>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System operator allocation (transmission companies only)</t>
  </si>
  <si>
    <t>Transmission or distribution allocation</t>
  </si>
  <si>
    <t>Conversion to Regulatory (RIIO-1) Definition of Net Interest</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</si>
  <si>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</si>
  <si>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</si>
  <si>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</si>
  <si>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</si>
  <si>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</si>
  <si>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</si>
  <si>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</si>
  <si>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</si>
  <si>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Add back Debt Issuance expenses</t>
  </si>
  <si>
    <t>Costs of early redemption on long term debt (excluding exceptional costs of buy backs associated with M&amp;A activity)</t>
  </si>
  <si>
    <t>Add accrual for inflation accretion on index-linked swaps (if applicable)</t>
  </si>
  <si>
    <t>Other Adjustments [please specify]</t>
  </si>
  <si>
    <t>Allocation of net interest (Per regulatory definition. Transmission companies only)</t>
  </si>
  <si>
    <t>Inputs to Tax Clawback Calculation</t>
  </si>
  <si>
    <t>Total Net Debt Per Regulatory (RIIO-1)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</si>
  <si>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</si>
  <si>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</si>
  <si>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</si>
  <si>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</si>
  <si>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</si>
  <si>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</si>
  <si>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</si>
  <si>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</si>
  <si>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</si>
  <si>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</si>
  <si>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</si>
  <si>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</si>
  <si>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</si>
  <si>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</si>
  <si>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</si>
  <si>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</si>
  <si>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</si>
  <si>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</si>
  <si>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</si>
  <si>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</si>
  <si>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</si>
  <si>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</si>
  <si>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</si>
  <si>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</si>
  <si>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</si>
  <si>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</si>
  <si>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</si>
  <si>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</si>
  <si>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</si>
  <si>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</si>
  <si>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</si>
  <si>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</si>
  <si>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</si>
  <si>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</si>
  <si>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(RIIO-1) Definition of Net Debt</t>
  </si>
  <si>
    <t>Total Net Debt per Regulatory (RIIO-1)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</si>
  <si>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</si>
  <si>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</si>
  <si>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</si>
  <si>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</si>
  <si>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</si>
  <si>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</si>
  <si>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</si>
  <si>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</si>
  <si>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</si>
  <si>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</si>
  <si>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</si>
  <si>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</si>
  <si>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</si>
  <si>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</si>
  <si>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</si>
  <si>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</si>
  <si>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</si>
  <si>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</si>
  <si>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</si>
  <si>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</si>
  <si>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</si>
  <si>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</si>
  <si>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</si>
  <si>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</si>
  <si>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</si>
  <si>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</si>
  <si>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</si>
  <si>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</si>
  <si>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</si>
  <si>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</si>
  <si>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</si>
  <si>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</si>
  <si>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</si>
  <si>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</si>
  <si>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</si>
  <si>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</si>
  <si>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</si>
  <si>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</si>
  <si>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</si>
  <si>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B1.X</t>
  </si>
  <si>
    <t>Identifier (if applicable)</t>
  </si>
  <si>
    <t>Loan type</t>
  </si>
  <si>
    <t>Interest rate / margin spread on reference rate</t>
  </si>
  <si>
    <t>Max loan/Commitment amount</t>
  </si>
  <si>
    <t>Commitment fee</t>
  </si>
  <si>
    <t xml:space="preserve">% </t>
  </si>
  <si>
    <t>GBP / EURO / etc</t>
  </si>
  <si>
    <t>B2.X</t>
  </si>
  <si>
    <t>Total B.</t>
  </si>
  <si>
    <t>Analysis of loans from other group companies (+ve)</t>
  </si>
  <si>
    <t>Identifier (if applicable</t>
  </si>
  <si>
    <t>Max loan</t>
  </si>
  <si>
    <t>CX</t>
  </si>
  <si>
    <t>Total C.</t>
  </si>
  <si>
    <t>Analysis of loans to other group companies (-ve)</t>
  </si>
  <si>
    <t>DX</t>
  </si>
  <si>
    <t>Total D.</t>
  </si>
  <si>
    <t>Analysis of other amounts due to/(from) group companies per Balance Sheet</t>
  </si>
  <si>
    <t>Start 
date</t>
  </si>
  <si>
    <t>End 
date</t>
  </si>
  <si>
    <t>Name of Counterparty</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</si>
  <si>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</si>
  <si>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</si>
  <si>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</si>
  <si>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</si>
  <si>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</si>
  <si>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</si>
  <si>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</si>
  <si>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</si>
  <si>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</si>
  <si>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</si>
  <si>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</si>
  <si>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</si>
  <si>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</si>
  <si>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</si>
  <si>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</si>
  <si>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</si>
  <si>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Additional commentary on individual instruments (as of latest reporting date, using ref to lines above)</t>
  </si>
  <si>
    <t>Rate</t>
  </si>
  <si>
    <t>Exchange rate</t>
  </si>
  <si>
    <t>Receive : Pay</t>
  </si>
  <si>
    <t xml:space="preserve">         </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</si>
  <si>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</si>
  <si>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</si>
  <si>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</si>
  <si>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Unamortised Issue Costs</t>
  </si>
  <si>
    <t>Fixed asset investments not readily convertible to cash</t>
  </si>
  <si>
    <t>Preference shares</t>
  </si>
  <si>
    <t>Long term loans (Not for benefit of regulated business or distribution in nature)</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</si>
  <si>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</si>
  <si>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</si>
  <si>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</si>
  <si>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</si>
  <si>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</si>
  <si>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</si>
  <si>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</si>
  <si>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</si>
  <si>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</si>
  <si>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</si>
  <si>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</si>
  <si>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</si>
  <si>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R9 - Regulatory Asset Value (RAV)</t>
  </si>
  <si>
    <t>RAV per latest published PCFM</t>
  </si>
  <si>
    <t>The latest published PCFM does not account for the impact of the reporting years totex. This will be published in the forthcoming annual iteration process.</t>
  </si>
  <si>
    <t>Closing RAV per latest published PCFM</t>
  </si>
  <si>
    <t>Revised RAV - including forecast totex, allowances and enduring value</t>
  </si>
  <si>
    <t>Revised adjusted RAV including forecast totex, allowances and enduring value</t>
  </si>
  <si>
    <t>Opening RAV (before transfers)</t>
  </si>
  <si>
    <t>Transfers</t>
  </si>
  <si>
    <t>Opening RAV (after transfers)</t>
  </si>
  <si>
    <t>Net additions (after disposals)</t>
  </si>
  <si>
    <t>Net additions (after disposals) - enduring value adjustment</t>
  </si>
  <si>
    <t>Total Net Additions</t>
  </si>
  <si>
    <t>Depreciation</t>
  </si>
  <si>
    <t>Depreciation - enduring value adjustment</t>
  </si>
  <si>
    <t>Total Depreciation</t>
  </si>
  <si>
    <t>[Input other adjustment]</t>
  </si>
  <si>
    <t>Other adjustments</t>
  </si>
  <si>
    <t>Adjusted Closing RAV</t>
  </si>
  <si>
    <t>Total enduring value and other adjustments</t>
  </si>
  <si>
    <t>CHECK</t>
  </si>
  <si>
    <t>Index for Opening RAV conversion to nominal in yr 1</t>
  </si>
  <si>
    <t>Cost of debt</t>
  </si>
  <si>
    <t>annual real %</t>
  </si>
  <si>
    <t>Cost of equity</t>
  </si>
  <si>
    <t>Notional gearing</t>
  </si>
  <si>
    <t>Vanilla WACC</t>
  </si>
  <si>
    <t>NPV-neutral debt element of RAV</t>
  </si>
  <si>
    <t>NPV-neutral RAV return base</t>
  </si>
  <si>
    <t>Debt Return on RAV</t>
  </si>
  <si>
    <t>Equity Return on RAV</t>
  </si>
  <si>
    <t>Total return on RAV</t>
  </si>
  <si>
    <t>Adjusted NPV-neutral average RAV</t>
  </si>
  <si>
    <t>Equity Return on NPV-neutral RAV</t>
  </si>
  <si>
    <t>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</si>
  <si>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</si>
  <si>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This will be corrected / trued-up in future years</t>
  </si>
  <si>
    <t>Tax liability per latest submitted CT600 (pre-group relief)</t>
  </si>
  <si>
    <t>Adjustments to remove non-regulated tax liability</t>
  </si>
  <si>
    <t>Tax on non-regulated activities</t>
  </si>
  <si>
    <t>[Insert adjustment as necessary]</t>
  </si>
  <si>
    <t>Non-regulated tax</t>
  </si>
  <si>
    <t>Tax on output incentives</t>
  </si>
  <si>
    <t>Tax on IQI</t>
  </si>
  <si>
    <t>Collected revenue adjustment ('k')</t>
  </si>
  <si>
    <t>Pension - timing adjustment</t>
  </si>
  <si>
    <t>Pension - disallowed contributions</t>
  </si>
  <si>
    <t>Tax on derivatives not disregarded</t>
  </si>
  <si>
    <t>Tax arising from MOD values</t>
  </si>
  <si>
    <t>[Insert new rows here as necessary]</t>
  </si>
  <si>
    <t>Forecast regulated tax liability (including impact of enduring value adjustments)</t>
  </si>
  <si>
    <t xml:space="preserve">Adjusted forecast regulated tax liability with timing differences </t>
  </si>
  <si>
    <t>Financial year average RPI</t>
  </si>
  <si>
    <t xml:space="preserve">Adjusted/forecast regulated tax liability with timing differences </t>
  </si>
  <si>
    <t>Tax out(under)performance at notional gearing</t>
  </si>
  <si>
    <t>Adjustment to regulatory tax cost relating to variance from notional gearing</t>
  </si>
  <si>
    <t>Revised regulated tax liability for comparison against allowance</t>
  </si>
  <si>
    <t>Allowance</t>
  </si>
  <si>
    <t>The latest published PCFM does not account for the forecast TIM performance - and ultimate impact on tax allowance.</t>
  </si>
  <si>
    <t>Tax Allowance per latest published PCFM</t>
  </si>
  <si>
    <t>Tax clawbacks</t>
  </si>
  <si>
    <t>Net Tax Allowance</t>
  </si>
  <si>
    <t>Network operators should provide forecast allowances taking account of the latest totex, allowances, reopeners, enduring value adjustments - and other financial variables</t>
  </si>
  <si>
    <t>Forecast tax allowance</t>
  </si>
  <si>
    <t>Forecast tax clawbacks</t>
  </si>
  <si>
    <t>Net forecast tax allowance</t>
  </si>
  <si>
    <t>Reconciliation of forecast movement in allowance</t>
  </si>
  <si>
    <t>Changes in corporation tax rates</t>
  </si>
  <si>
    <t>Tax allowance retained within deadband</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</si>
  <si>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</si>
  <si>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</si>
  <si>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</si>
  <si>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</si>
  <si>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Tax impact of financing performance (at notional gearing)</t>
  </si>
  <si>
    <t>Tax impact of financing performance relating to deviating from notional levels of gearing</t>
  </si>
  <si>
    <t xml:space="preserve">R11 - Dividends </t>
  </si>
  <si>
    <t>Dividend paid as per Statutory Accounts</t>
  </si>
  <si>
    <t>Less dividend paid not related to Regulated business</t>
  </si>
  <si>
    <t>NGET (SO) dividend</t>
  </si>
  <si>
    <t>Dividend paid relating to the Regulated Business</t>
  </si>
  <si>
    <t>Shareholder loan interest (not included as Net Interest per Regulatory (RIIO-1) definition)</t>
  </si>
  <si>
    <t>Licensee share of total pension deficit repair payment made for defined benefit scheme</t>
  </si>
  <si>
    <t>Of which:</t>
  </si>
  <si>
    <t>Established deficit element funded via specific allowances</t>
  </si>
  <si>
    <t>Incremental deficit funded via totex</t>
  </si>
  <si>
    <t>Established deficit (EDE) allowance as per PCFM</t>
  </si>
  <si>
    <t>Less Pension Payment History Allowance (PPH)</t>
  </si>
  <si>
    <t>Established deficit allowance less PPH</t>
  </si>
  <si>
    <t>Enter valuation date</t>
  </si>
  <si>
    <t>Latest pension scheme valuation</t>
  </si>
  <si>
    <t>Price base</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</si>
  <si>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</si>
  <si>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</si>
  <si>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</si>
  <si>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</si>
  <si>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</si>
  <si>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</si>
  <si>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</si>
  <si>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</si>
  <si>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R13 - 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</si>
  <si>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</si>
  <si>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</si>
  <si>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</si>
  <si>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</si>
  <si>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</si>
  <si>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</si>
  <si>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</si>
  <si>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</si>
  <si>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</si>
  <si>
    <t>Intercompany</t>
  </si>
  <si>
    <t>RCF</t>
  </si>
  <si>
    <t>LIBOR 1 month</t>
  </si>
  <si>
    <t>CHECKS</t>
  </si>
  <si>
    <t>FY14-21 based on incentives earnt within the period.</t>
  </si>
  <si>
    <t>FY14-18 based on incentives earnt within period, FY19 onwards incentive no longer exists.</t>
  </si>
  <si>
    <t>Incentive earnt is as per FY19, FY20 and FY21 directions. No forecast provided as this incentive is subjective and not driven by Licence algebra.</t>
  </si>
  <si>
    <t>EMR functions internal costs</t>
  </si>
  <si>
    <t>EMR adjustment to allowed revenue</t>
  </si>
  <si>
    <t>External incentive revenue</t>
  </si>
  <si>
    <t>EMR Incentive Revenue</t>
  </si>
  <si>
    <t>Innovation Adjustment</t>
  </si>
  <si>
    <t>TO excluded, consented and de minimis services</t>
  </si>
  <si>
    <t xml:space="preserve">System Operator external income </t>
  </si>
  <si>
    <t>Revenue classified as totex</t>
  </si>
  <si>
    <t>IFRS15 - netted off in income from FY19 - Hydro-Benefit Scheme Income</t>
  </si>
  <si>
    <t>IFRS15 - netted off in income from FY19 - Post Vesting income collected on behalf of Scottish TOs</t>
  </si>
  <si>
    <t>NGET (SO) adjustments</t>
  </si>
  <si>
    <t>TO collected income</t>
  </si>
  <si>
    <t>Excluded services reclassifications</t>
  </si>
  <si>
    <t>IFRS15 elimination of agency income</t>
  </si>
  <si>
    <t>System Operator external income per Revenue RRP</t>
  </si>
  <si>
    <t>(Remove Incentive billed to Customers)/Add Incentive Refund to Customers</t>
  </si>
  <si>
    <t>FY19 Incentive Accrued</t>
  </si>
  <si>
    <t>FY20 Incentive Accrued</t>
  </si>
  <si>
    <t>FY21 Incentive Accrued</t>
  </si>
  <si>
    <t>SO-TO Cost Allowance</t>
  </si>
  <si>
    <t>TNUoS Revenue</t>
  </si>
  <si>
    <t>Other</t>
  </si>
  <si>
    <t>BSUoS billing error (CMP373)</t>
  </si>
  <si>
    <t>R2 and R5 updated for ESORI incentive</t>
  </si>
  <si>
    <t>Costs related to ET per statutory accounts</t>
  </si>
  <si>
    <t>Capex related to ET per statutory accounts</t>
  </si>
  <si>
    <t>Other non-regulated activities</t>
  </si>
  <si>
    <t>Depreciation, amortisation and capex adjustments</t>
  </si>
  <si>
    <t>Pension adjustments</t>
  </si>
  <si>
    <t>Provision Movements</t>
  </si>
  <si>
    <t>BSIS - Incentive constraint cost</t>
  </si>
  <si>
    <t>Other and roundings</t>
  </si>
  <si>
    <t>JV costs not included in Regulatory Accounts</t>
  </si>
  <si>
    <t>Exceptional Items - Additional Pension Contributions</t>
  </si>
  <si>
    <t>Betta Outage Costs</t>
  </si>
  <si>
    <t>IFRS 16 Utilisation</t>
  </si>
  <si>
    <t>Pension Deficit Payments relating to Established Deficit</t>
  </si>
  <si>
    <t>Costs of Excluded Services (SO only)</t>
  </si>
  <si>
    <t>Pension Scheme Administration &amp; PPF Levy</t>
  </si>
  <si>
    <t>Bad Debts</t>
  </si>
  <si>
    <t>Network Innovation Costs</t>
  </si>
  <si>
    <t>EMR Preparatory Costs to July 2014</t>
  </si>
  <si>
    <t>Network Rates</t>
  </si>
  <si>
    <t>License Fees</t>
  </si>
  <si>
    <t>Cross Border Trading</t>
  </si>
  <si>
    <t>Other/Rounding</t>
  </si>
  <si>
    <t>Fines and Penalties</t>
  </si>
  <si>
    <t>Allowances in RRP</t>
  </si>
  <si>
    <t>a)</t>
  </si>
  <si>
    <t>Allowance Rephasing Adjustment</t>
  </si>
  <si>
    <t>b)</t>
  </si>
  <si>
    <t>Attributable to NGET (SO) from NGET (TO) - SO incentives</t>
  </si>
  <si>
    <t>Attributable to NGET (SO) from NGET (TO) - remainder</t>
  </si>
  <si>
    <t>Tax on remeasurements</t>
  </si>
  <si>
    <t>Debt redemption costs</t>
  </si>
  <si>
    <t>Tax on Performance</t>
  </si>
  <si>
    <t>5. Net interest charged to and from customers for cash received that is higher or lower than invoiced</t>
  </si>
  <si>
    <t>1. Capitalised Interest</t>
  </si>
  <si>
    <t>2. IFRS 16 Right of Use Lease Liability</t>
  </si>
  <si>
    <t>3.Interest income Relating to TNUoS</t>
  </si>
  <si>
    <t>4. Facility Fees Relating to TNUoS</t>
  </si>
  <si>
    <t>6. Allocation from NGET</t>
  </si>
  <si>
    <t>7. Other adjustment (Overwrite)</t>
  </si>
  <si>
    <t>8. Other adjustment (Overwrite)</t>
  </si>
  <si>
    <t>9. Other adjustment (Overwrite)</t>
  </si>
  <si>
    <t>IFRS 16 Right of Use Lease Liability</t>
  </si>
  <si>
    <t>N/A</t>
  </si>
  <si>
    <t>National Grid plc</t>
  </si>
  <si>
    <t>On demand</t>
  </si>
  <si>
    <t>1. Cash Relating to TNUoS</t>
  </si>
  <si>
    <t>2. Lease Liability</t>
  </si>
  <si>
    <t>3. Interest Accrual</t>
  </si>
  <si>
    <t xml:space="preserve">4. Allocated from NGET </t>
  </si>
  <si>
    <t>5. [Insert adjustment as necessary]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</si>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</sst>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5">
    <numFmt numFmtId="43" formatCode="_-* #,##0.00_-;\-* #,##0.00_-;_-* &quot;-&quot;??_-;_-@_-"/>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0.0;\-#,##0.0;\-;@"/>
    <numFmt numFmtId="348" formatCode="dd\ mmm\ yyyy"/>
    <numFmt numFmtId="349" formatCode="#,##0_);[Red]\(#,##0\);\-"/>
    <numFmt numFmtId="350" formatCode="0.000%"/>
    <numFmt numFmtId="351" formatCode="_(* #,##0.000_);_(* \(#,##0.000\);_(* &quot;-&quot;??_);_(@_)"/>
    <numFmt numFmtId="352" formatCode="0.0000"/>
    <numFmt numFmtId="353" formatCode="[$-F800]dddd\,\ mmmm\ dd\,\ yyyy"/>
    <numFmt numFmtId="354" formatCode="#,##0.0;\(#,##0.0\)"/>
    <numFmt numFmtId="355" formatCode="_-* #,##0.0_-;\-* #,##0.0_-;_-* &quot;-&quot;?_-;_-@_-"/>
    <numFmt numFmtId="356" formatCode="#,##0.0%;\(#,##0.0%\)"/>
    <numFmt numFmtId="357" formatCode="0.0_);\(0.0\)"/>
  </numFmts>
  <fonts count="278">
    <font>
      <sz val="10"/>
      <color theme="1"/>
      <name val="Verdana"/>
      <family val="2"/>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8"/>
      <color theme="0"/>
      <name val="CG Omega"/>
      <family val="2"/>
    </font>
    <font>
      <b/>
      <sz val="16"/>
      <color theme="0"/>
      <name val="CG Omega"/>
    </font>
    <font>
      <sz val="16"/>
      <color theme="0"/>
      <name val="CG Omega"/>
    </font>
    <font>
      <sz val="9"/>
      <color indexed="81"/>
      <name val="Tahoma"/>
      <family val="2"/>
    </font>
    <font>
      <b/>
      <sz val="9"/>
      <color indexed="81"/>
      <name val="Tahoma"/>
      <family val="2"/>
    </font>
  </fonts>
  <fills count="135">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lightUp">
        <bgColor theme="0"/>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FFFF00"/>
        <bgColor indexed="64"/>
      </patternFill>
    </fill>
  </fills>
  <borders count="160">
    <border>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dotted">
        <color indexed="64"/>
      </left>
      <right/>
      <top style="thin">
        <color indexed="64"/>
      </top>
      <bottom style="thin">
        <color indexed="64"/>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dotted">
        <color indexed="64"/>
      </left>
      <right/>
      <top style="thin">
        <color indexed="64"/>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diagonal/>
    </border>
    <border>
      <left style="dotted">
        <color indexed="64"/>
      </left>
      <right style="thin">
        <color theme="0" tint="-0.499984740745262"/>
      </right>
      <top style="thin">
        <color indexed="64"/>
      </top>
      <bottom/>
      <diagonal/>
    </border>
    <border>
      <left/>
      <right style="thin">
        <color theme="0" tint="-0.499984740745262"/>
      </right>
      <top style="thin">
        <color indexed="64"/>
      </top>
      <bottom/>
      <diagonal/>
    </border>
    <border>
      <left/>
      <right style="thin">
        <color indexed="64"/>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diagonal/>
    </border>
    <border>
      <left style="dotted">
        <color indexed="64"/>
      </left>
      <right style="thin">
        <color theme="0" tint="-0.499984740745262"/>
      </right>
      <top style="thin">
        <color indexed="64"/>
      </top>
      <bottom/>
      <diagonal/>
    </border>
  </borders>
  <cellStyleXfs count="51689">
    <xf numFmtId="0" fontId="0" fillId="0" borderId="0"/>
    <xf numFmtId="164" fontId="2" fillId="0" borderId="0" applyFont="0" applyFill="0" applyBorder="0" applyAlignment="0" applyProtection="0"/>
    <xf numFmtId="164" fontId="4" fillId="0" borderId="0" applyFont="0" applyFill="0" applyBorder="0" applyAlignment="0" applyProtection="0"/>
    <xf numFmtId="0" fontId="4" fillId="0" borderId="0"/>
    <xf numFmtId="0" fontId="7" fillId="0" borderId="0"/>
    <xf numFmtId="0" fontId="4" fillId="0" borderId="0"/>
    <xf numFmtId="166" fontId="4" fillId="0" borderId="0" applyFont="0" applyFill="0" applyBorder="0" applyAlignment="0" applyProtection="0"/>
    <xf numFmtId="0" fontId="7" fillId="0" borderId="0"/>
    <xf numFmtId="0" fontId="7" fillId="0" borderId="0"/>
    <xf numFmtId="0" fontId="7" fillId="0" borderId="0"/>
    <xf numFmtId="0" fontId="7" fillId="0" borderId="0"/>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9" fillId="12"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9" fillId="5"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5" fillId="0" borderId="0" applyFont="0" applyFill="0" applyBorder="0" applyAlignment="0" applyProtection="0"/>
    <xf numFmtId="4" fontId="11" fillId="18" borderId="4" applyNumberFormat="0" applyProtection="0">
      <alignment vertical="center"/>
    </xf>
    <xf numFmtId="4" fontId="12" fillId="18" borderId="4" applyNumberFormat="0" applyProtection="0">
      <alignment vertical="center"/>
    </xf>
    <xf numFmtId="4" fontId="11" fillId="18" borderId="4" applyNumberFormat="0" applyProtection="0">
      <alignment horizontal="left" vertical="center" indent="1"/>
    </xf>
    <xf numFmtId="0" fontId="11" fillId="18" borderId="4" applyNumberFormat="0" applyProtection="0">
      <alignment horizontal="left" vertical="top" indent="1"/>
    </xf>
    <xf numFmtId="4" fontId="11" fillId="19" borderId="0" applyNumberFormat="0" applyProtection="0">
      <alignment horizontal="left" vertical="center" indent="1"/>
    </xf>
    <xf numFmtId="4" fontId="13" fillId="20" borderId="4" applyNumberFormat="0" applyProtection="0">
      <alignment horizontal="right" vertical="center"/>
    </xf>
    <xf numFmtId="4" fontId="13" fillId="21" borderId="4" applyNumberFormat="0" applyProtection="0">
      <alignment horizontal="right" vertical="center"/>
    </xf>
    <xf numFmtId="4" fontId="13" fillId="22" borderId="4" applyNumberFormat="0" applyProtection="0">
      <alignment horizontal="right" vertical="center"/>
    </xf>
    <xf numFmtId="4" fontId="13" fillId="23" borderId="4" applyNumberFormat="0" applyProtection="0">
      <alignment horizontal="right" vertical="center"/>
    </xf>
    <xf numFmtId="4" fontId="13" fillId="24" borderId="4" applyNumberFormat="0" applyProtection="0">
      <alignment horizontal="right" vertical="center"/>
    </xf>
    <xf numFmtId="4" fontId="13" fillId="25" borderId="4" applyNumberFormat="0" applyProtection="0">
      <alignment horizontal="right" vertical="center"/>
    </xf>
    <xf numFmtId="4" fontId="13" fillId="26" borderId="4" applyNumberFormat="0" applyProtection="0">
      <alignment horizontal="right" vertical="center"/>
    </xf>
    <xf numFmtId="4" fontId="13" fillId="27" borderId="4" applyNumberFormat="0" applyProtection="0">
      <alignment horizontal="right" vertical="center"/>
    </xf>
    <xf numFmtId="4" fontId="13" fillId="28" borderId="4" applyNumberFormat="0" applyProtection="0">
      <alignment horizontal="right" vertical="center"/>
    </xf>
    <xf numFmtId="4" fontId="11" fillId="29" borderId="5" applyNumberFormat="0" applyProtection="0">
      <alignment horizontal="left" vertical="center" indent="1"/>
    </xf>
    <xf numFmtId="4" fontId="13" fillId="30" borderId="0" applyNumberFormat="0" applyProtection="0">
      <alignment horizontal="left" vertical="center" indent="1"/>
    </xf>
    <xf numFmtId="4" fontId="14" fillId="31" borderId="0" applyNumberFormat="0" applyProtection="0">
      <alignment horizontal="left" vertical="center" indent="1"/>
    </xf>
    <xf numFmtId="4" fontId="13" fillId="19" borderId="4" applyNumberFormat="0" applyProtection="0">
      <alignment horizontal="right" vertical="center"/>
    </xf>
    <xf numFmtId="4" fontId="13" fillId="30" borderId="0" applyNumberFormat="0" applyProtection="0">
      <alignment horizontal="left" vertical="center" indent="1"/>
    </xf>
    <xf numFmtId="4" fontId="13" fillId="19" borderId="0"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top" indent="1"/>
    </xf>
    <xf numFmtId="0" fontId="4" fillId="19" borderId="4" applyNumberFormat="0" applyProtection="0">
      <alignment horizontal="left" vertical="center" indent="1"/>
    </xf>
    <xf numFmtId="0" fontId="4" fillId="19" borderId="4" applyNumberFormat="0" applyProtection="0">
      <alignment horizontal="left" vertical="top" indent="1"/>
    </xf>
    <xf numFmtId="0" fontId="4" fillId="32" borderId="4" applyNumberFormat="0" applyProtection="0">
      <alignment horizontal="left" vertical="center" indent="1"/>
    </xf>
    <xf numFmtId="0" fontId="4" fillId="32" borderId="4" applyNumberFormat="0" applyProtection="0">
      <alignment horizontal="left" vertical="top" indent="1"/>
    </xf>
    <xf numFmtId="0" fontId="4" fillId="30" borderId="4" applyNumberFormat="0" applyProtection="0">
      <alignment horizontal="left" vertical="center" indent="1"/>
    </xf>
    <xf numFmtId="0" fontId="4" fillId="30" borderId="4" applyNumberFormat="0" applyProtection="0">
      <alignment horizontal="left" vertical="top" indent="1"/>
    </xf>
    <xf numFmtId="0" fontId="4" fillId="33" borderId="2" applyNumberFormat="0">
      <protection locked="0"/>
    </xf>
    <xf numFmtId="4" fontId="13" fillId="34" borderId="4" applyNumberFormat="0" applyProtection="0">
      <alignment vertical="center"/>
    </xf>
    <xf numFmtId="4" fontId="15" fillId="34" borderId="4" applyNumberFormat="0" applyProtection="0">
      <alignment vertical="center"/>
    </xf>
    <xf numFmtId="4" fontId="13" fillId="34" borderId="4" applyNumberFormat="0" applyProtection="0">
      <alignment horizontal="left" vertical="center" indent="1"/>
    </xf>
    <xf numFmtId="0" fontId="13" fillId="34" borderId="4" applyNumberFormat="0" applyProtection="0">
      <alignment horizontal="left" vertical="top" indent="1"/>
    </xf>
    <xf numFmtId="4" fontId="13" fillId="30" borderId="4" applyNumberFormat="0" applyProtection="0">
      <alignment horizontal="right" vertical="center"/>
    </xf>
    <xf numFmtId="4" fontId="15" fillId="30" borderId="4" applyNumberFormat="0" applyProtection="0">
      <alignment horizontal="right" vertical="center"/>
    </xf>
    <xf numFmtId="4" fontId="13" fillId="19" borderId="4" applyNumberFormat="0" applyProtection="0">
      <alignment horizontal="left" vertical="center" indent="1"/>
    </xf>
    <xf numFmtId="0" fontId="13" fillId="19" borderId="4" applyNumberFormat="0" applyProtection="0">
      <alignment horizontal="left" vertical="top" indent="1"/>
    </xf>
    <xf numFmtId="4" fontId="16" fillId="35" borderId="0" applyNumberFormat="0" applyProtection="0">
      <alignment horizontal="left" vertical="center" indent="1"/>
    </xf>
    <xf numFmtId="4" fontId="17" fillId="30" borderId="4" applyNumberFormat="0" applyProtection="0">
      <alignment horizontal="right" vertical="center"/>
    </xf>
    <xf numFmtId="0" fontId="18" fillId="0" borderId="0" applyNumberFormat="0" applyFill="0" applyBorder="0" applyAlignment="0" applyProtection="0"/>
    <xf numFmtId="0" fontId="4" fillId="0" borderId="0"/>
    <xf numFmtId="9" fontId="19" fillId="0" borderId="0" applyFont="0" applyFill="0" applyBorder="0" applyAlignment="0" applyProtection="0"/>
    <xf numFmtId="0" fontId="2" fillId="0" borderId="0"/>
    <xf numFmtId="0" fontId="4" fillId="33" borderId="7" applyNumberFormat="0">
      <protection locked="0"/>
    </xf>
    <xf numFmtId="9" fontId="2" fillId="0" borderId="0" applyFont="0" applyFill="0" applyBorder="0" applyAlignment="0" applyProtection="0"/>
    <xf numFmtId="0" fontId="4" fillId="0" borderId="0"/>
    <xf numFmtId="0" fontId="2" fillId="0" borderId="0"/>
    <xf numFmtId="0" fontId="4" fillId="0" borderId="0"/>
    <xf numFmtId="167" fontId="2" fillId="3" borderId="7">
      <alignment vertical="center"/>
      <protection locked="0"/>
    </xf>
    <xf numFmtId="167" fontId="2" fillId="43" borderId="7">
      <alignment vertical="center"/>
    </xf>
    <xf numFmtId="9" fontId="7" fillId="0" borderId="0" applyFont="0" applyFill="0" applyBorder="0" applyAlignment="0" applyProtection="0"/>
    <xf numFmtId="0" fontId="20" fillId="0" borderId="0">
      <alignment vertical="top"/>
    </xf>
    <xf numFmtId="0" fontId="7" fillId="0" borderId="0"/>
    <xf numFmtId="0" fontId="2" fillId="0" borderId="0"/>
    <xf numFmtId="0" fontId="23" fillId="0" borderId="0"/>
    <xf numFmtId="0" fontId="4" fillId="0" borderId="0"/>
    <xf numFmtId="0" fontId="4" fillId="0" borderId="0"/>
    <xf numFmtId="0" fontId="20" fillId="0" borderId="0"/>
    <xf numFmtId="167" fontId="2" fillId="3" borderId="7">
      <alignment vertical="center"/>
      <protection locked="0"/>
    </xf>
    <xf numFmtId="0" fontId="29" fillId="0" borderId="0" applyNumberFormat="0" applyFill="0" applyBorder="0" applyAlignment="0" applyProtection="0"/>
    <xf numFmtId="0" fontId="20" fillId="0" borderId="0"/>
    <xf numFmtId="168" fontId="32" fillId="48" borderId="0" applyBorder="0">
      <alignment vertical="center"/>
    </xf>
    <xf numFmtId="164" fontId="2" fillId="0" borderId="0" applyFont="0" applyFill="0" applyBorder="0" applyAlignment="0" applyProtection="0"/>
    <xf numFmtId="168" fontId="33" fillId="49" borderId="0"/>
    <xf numFmtId="0" fontId="7" fillId="0" borderId="0"/>
    <xf numFmtId="0" fontId="23"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lignment vertical="top"/>
    </xf>
    <xf numFmtId="180" fontId="4" fillId="0" borderId="0">
      <alignment vertical="top"/>
    </xf>
    <xf numFmtId="181" fontId="38" fillId="0" borderId="0"/>
    <xf numFmtId="182" fontId="4" fillId="0" borderId="0"/>
    <xf numFmtId="182" fontId="4" fillId="0" borderId="0"/>
    <xf numFmtId="182" fontId="4" fillId="0" borderId="0"/>
    <xf numFmtId="182" fontId="4" fillId="0" borderId="0"/>
    <xf numFmtId="182" fontId="4" fillId="0" borderId="0"/>
    <xf numFmtId="180" fontId="39" fillId="0" borderId="0"/>
    <xf numFmtId="181" fontId="38" fillId="0" borderId="0"/>
    <xf numFmtId="182" fontId="4" fillId="0" borderId="0"/>
    <xf numFmtId="182" fontId="4" fillId="0" borderId="0"/>
    <xf numFmtId="182" fontId="4" fillId="0" borderId="0"/>
    <xf numFmtId="182" fontId="4" fillId="0" borderId="0"/>
    <xf numFmtId="182" fontId="4" fillId="0" borderId="0"/>
    <xf numFmtId="183" fontId="40" fillId="0" borderId="0" applyFont="0" applyFill="0" applyBorder="0" applyAlignment="0" applyProtection="0">
      <protection locked="0"/>
    </xf>
    <xf numFmtId="184" fontId="39" fillId="0" borderId="0">
      <alignment horizontal="right"/>
    </xf>
    <xf numFmtId="185" fontId="39" fillId="46" borderId="0"/>
    <xf numFmtId="186" fontId="39" fillId="46" borderId="0"/>
    <xf numFmtId="187" fontId="39" fillId="46" borderId="0"/>
    <xf numFmtId="188" fontId="39" fillId="46" borderId="0">
      <alignment horizontal="right"/>
    </xf>
    <xf numFmtId="0" fontId="7" fillId="0" borderId="0"/>
    <xf numFmtId="174" fontId="7" fillId="0" borderId="0"/>
    <xf numFmtId="174"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180" fontId="4" fillId="0" borderId="0"/>
    <xf numFmtId="0" fontId="4" fillId="0" borderId="0"/>
    <xf numFmtId="180" fontId="7" fillId="0" borderId="0"/>
    <xf numFmtId="180" fontId="4" fillId="0" borderId="0"/>
    <xf numFmtId="18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180" fontId="7"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18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180" fontId="4" fillId="0" borderId="0" applyBorder="0"/>
    <xf numFmtId="180" fontId="41" fillId="0" borderId="0" applyNumberFormat="0" applyFont="0" applyFill="0" applyBorder="0" applyAlignment="0" applyProtection="0"/>
    <xf numFmtId="191" fontId="4" fillId="0" borderId="0" applyFont="0" applyFill="0" applyBorder="0" applyAlignment="0" applyProtection="0"/>
    <xf numFmtId="180" fontId="36"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2" fillId="0" borderId="0">
      <alignment horizontal="right" vertical="center"/>
    </xf>
    <xf numFmtId="0" fontId="43" fillId="0" borderId="0"/>
    <xf numFmtId="0" fontId="43" fillId="0" borderId="0"/>
    <xf numFmtId="0" fontId="43" fillId="0" borderId="0"/>
    <xf numFmtId="0" fontId="43" fillId="0" borderId="0"/>
    <xf numFmtId="0" fontId="43" fillId="0" borderId="0"/>
    <xf numFmtId="0" fontId="4" fillId="0" borderId="0"/>
    <xf numFmtId="0" fontId="4" fillId="0" borderId="0"/>
    <xf numFmtId="18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38" fontId="44" fillId="0" borderId="0" applyFont="0" applyFill="0" applyBorder="0" applyAlignment="0" applyProtection="0"/>
    <xf numFmtId="38" fontId="44" fillId="0" borderId="0" applyFont="0" applyFill="0" applyBorder="0" applyAlignment="0" applyProtection="0"/>
    <xf numFmtId="180" fontId="43" fillId="0" borderId="0"/>
    <xf numFmtId="180" fontId="4" fillId="0" borderId="0" applyFont="0" applyFill="0" applyBorder="0" applyAlignment="0" applyProtection="0"/>
    <xf numFmtId="180" fontId="43" fillId="0" borderId="0"/>
    <xf numFmtId="180" fontId="43"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applyFont="0" applyFill="0" applyBorder="0" applyAlignment="0" applyProtection="0"/>
    <xf numFmtId="0" fontId="43" fillId="0" borderId="0"/>
    <xf numFmtId="180" fontId="4" fillId="0" borderId="0"/>
    <xf numFmtId="180" fontId="4"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44" fillId="0" borderId="0" applyFont="0" applyFill="0" applyBorder="0" applyAlignment="0" applyProtection="0"/>
    <xf numFmtId="193" fontId="4" fillId="0" borderId="0" applyFont="0" applyFill="0" applyBorder="0" applyAlignment="0" applyProtection="0"/>
    <xf numFmtId="180" fontId="38" fillId="0" borderId="0" applyFont="0" applyFill="0" applyBorder="0" applyAlignment="0" applyProtection="0"/>
    <xf numFmtId="193" fontId="4" fillId="0" borderId="0" applyFont="0" applyFill="0" applyBorder="0" applyAlignment="0" applyProtection="0"/>
    <xf numFmtId="180" fontId="4" fillId="0" borderId="0"/>
    <xf numFmtId="180" fontId="4" fillId="0" borderId="0"/>
    <xf numFmtId="0" fontId="4" fillId="0" borderId="0"/>
    <xf numFmtId="180" fontId="43" fillId="0" borderId="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94" fontId="4" fillId="0" borderId="0" applyFont="0" applyFill="0" applyBorder="0" applyAlignment="0" applyProtection="0"/>
    <xf numFmtId="180" fontId="38" fillId="0" borderId="0" applyFont="0" applyFill="0" applyBorder="0" applyAlignment="0" applyProtection="0"/>
    <xf numFmtId="195"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39" fontId="4" fillId="0" borderId="0" applyFont="0" applyFill="0" applyBorder="0" applyAlignment="0" applyProtection="0"/>
    <xf numFmtId="180" fontId="38" fillId="0" borderId="0" applyFont="0" applyFill="0" applyBorder="0" applyAlignment="0" applyProtection="0"/>
    <xf numFmtId="39" fontId="4" fillId="0" borderId="0" applyFont="0" applyFill="0" applyBorder="0" applyAlignment="0" applyProtection="0"/>
    <xf numFmtId="18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3" fillId="0" borderId="0"/>
    <xf numFmtId="180" fontId="36" fillId="0" borderId="0"/>
    <xf numFmtId="180" fontId="36" fillId="0" borderId="0"/>
    <xf numFmtId="38" fontId="44" fillId="0" borderId="0" applyAlignment="0" applyProtection="0"/>
    <xf numFmtId="38" fontId="44" fillId="0" borderId="0" applyFont="0" applyBorder="0" applyAlignment="0" applyProtection="0"/>
    <xf numFmtId="196" fontId="4" fillId="0" borderId="0" applyFont="0" applyFill="0" applyBorder="0" applyProtection="0">
      <alignment vertical="top"/>
    </xf>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3"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3" fillId="0" borderId="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38" fontId="35" fillId="0" borderId="0" applyAlignment="0" applyProtection="0"/>
    <xf numFmtId="0" fontId="4" fillId="0" borderId="0" applyFont="0" applyFill="0" applyBorder="0" applyAlignment="0" applyProtection="0"/>
    <xf numFmtId="196" fontId="4" fillId="0" borderId="0" applyFont="0" applyFill="0" applyBorder="0" applyProtection="0">
      <alignment vertical="top"/>
    </xf>
    <xf numFmtId="38" fontId="35" fillId="0" borderId="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3" fillId="0" borderId="0"/>
    <xf numFmtId="197" fontId="4" fillId="0" borderId="0" applyFont="0" applyFill="0" applyBorder="0" applyAlignment="0" applyProtection="0"/>
    <xf numFmtId="180" fontId="38" fillId="0" borderId="0" applyFont="0" applyFill="0" applyBorder="0" applyAlignment="0" applyProtection="0"/>
    <xf numFmtId="198"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80" fontId="38"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0" fontId="4" fillId="0" borderId="0" applyFont="0" applyFill="0" applyBorder="0" applyAlignment="0" applyProtection="0"/>
    <xf numFmtId="180" fontId="43" fillId="0" borderId="0"/>
    <xf numFmtId="180" fontId="43" fillId="0" borderId="0"/>
    <xf numFmtId="180" fontId="4" fillId="0" borderId="0"/>
    <xf numFmtId="0" fontId="4" fillId="0" borderId="0" applyFont="0" applyFill="0" applyBorder="0" applyAlignment="0" applyProtection="0"/>
    <xf numFmtId="180" fontId="43" fillId="0" borderId="0"/>
    <xf numFmtId="38" fontId="35" fillId="0" borderId="0" applyAlignment="0" applyProtection="0"/>
    <xf numFmtId="180" fontId="4" fillId="0" borderId="0"/>
    <xf numFmtId="180" fontId="4" fillId="0" borderId="0"/>
    <xf numFmtId="38" fontId="44" fillId="0" borderId="0" applyFont="0" applyFill="0" applyBorder="0" applyAlignment="0" applyProtection="0"/>
    <xf numFmtId="38" fontId="44" fillId="0" borderId="0" applyFont="0" applyFill="0" applyBorder="0" applyAlignment="0" applyProtection="0"/>
    <xf numFmtId="201" fontId="4" fillId="0" borderId="0" applyFont="0" applyFill="0" applyBorder="0" applyAlignment="0" applyProtection="0"/>
    <xf numFmtId="180" fontId="38" fillId="0" borderId="0" applyFont="0" applyFill="0" applyBorder="0" applyAlignment="0" applyProtection="0"/>
    <xf numFmtId="176" fontId="4" fillId="0" borderId="0" applyFont="0" applyFill="0" applyBorder="0" applyAlignment="0" applyProtection="0"/>
    <xf numFmtId="201" fontId="4" fillId="0" borderId="0" applyFont="0" applyFill="0" applyBorder="0" applyAlignment="0" applyProtection="0"/>
    <xf numFmtId="176" fontId="4" fillId="0" borderId="0" applyFont="0" applyFill="0" applyBorder="0" applyAlignment="0" applyProtection="0"/>
    <xf numFmtId="202" fontId="4" fillId="0" borderId="0" applyFont="0" applyFill="0" applyBorder="0" applyAlignment="0" applyProtection="0"/>
    <xf numFmtId="180" fontId="38"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180" fontId="45" fillId="0" borderId="0"/>
    <xf numFmtId="180" fontId="45" fillId="0" borderId="0"/>
    <xf numFmtId="180" fontId="45" fillId="0" borderId="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3" fillId="0" borderId="0"/>
    <xf numFmtId="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80" fontId="46" fillId="0" borderId="0" applyNumberFormat="0" applyFill="0" applyBorder="0" applyProtection="0">
      <alignment horizontal="left"/>
    </xf>
    <xf numFmtId="180" fontId="47" fillId="0" borderId="0" applyNumberFormat="0" applyFill="0" applyBorder="0" applyProtection="0">
      <alignment horizontal="centerContinuous"/>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5" fillId="0" borderId="0"/>
    <xf numFmtId="180" fontId="45" fillId="0" borderId="0"/>
    <xf numFmtId="204" fontId="48" fillId="0" borderId="0"/>
    <xf numFmtId="180" fontId="36" fillId="0" borderId="0"/>
    <xf numFmtId="180" fontId="36" fillId="0" borderId="0"/>
    <xf numFmtId="180" fontId="45" fillId="0" borderId="0"/>
    <xf numFmtId="180" fontId="45" fillId="0" borderId="0"/>
    <xf numFmtId="180" fontId="45" fillId="0" borderId="0"/>
    <xf numFmtId="0" fontId="4" fillId="0" borderId="0" applyFont="0" applyFill="0" applyBorder="0" applyAlignment="0" applyProtection="0"/>
    <xf numFmtId="180" fontId="4" fillId="0" borderId="0"/>
    <xf numFmtId="180" fontId="43" fillId="0" borderId="0"/>
    <xf numFmtId="204" fontId="4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05" fontId="49" fillId="0" borderId="0" applyFont="0" applyFill="0" applyBorder="0" applyAlignment="0" applyProtection="0"/>
    <xf numFmtId="206" fontId="36" fillId="0" borderId="0" applyFont="0" applyFill="0" applyBorder="0" applyAlignment="0" applyProtection="0"/>
    <xf numFmtId="207" fontId="50" fillId="0" borderId="0"/>
    <xf numFmtId="208" fontId="36" fillId="0" borderId="0" applyFont="0" applyFill="0" applyBorder="0" applyAlignment="0" applyProtection="0"/>
    <xf numFmtId="209" fontId="49" fillId="0" borderId="0" applyFont="0" applyFill="0" applyBorder="0" applyAlignment="0" applyProtection="0"/>
    <xf numFmtId="0" fontId="7"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180" fontId="4" fillId="0" borderId="0"/>
    <xf numFmtId="210" fontId="4" fillId="0" borderId="0" applyBorder="0"/>
    <xf numFmtId="0" fontId="4" fillId="0" borderId="0"/>
    <xf numFmtId="0" fontId="4" fillId="0" borderId="0"/>
    <xf numFmtId="180" fontId="4" fillId="0" borderId="0" applyBorder="0"/>
    <xf numFmtId="210" fontId="4" fillId="0" borderId="0" applyBorder="0"/>
    <xf numFmtId="204" fontId="48" fillId="0" borderId="0"/>
    <xf numFmtId="211" fontId="50" fillId="0" borderId="0"/>
    <xf numFmtId="211" fontId="51" fillId="0" borderId="0"/>
    <xf numFmtId="212" fontId="50" fillId="0" borderId="0"/>
    <xf numFmtId="213" fontId="40" fillId="0" borderId="0" applyFont="0" applyFill="0" applyBorder="0" applyAlignment="0" applyProtection="0">
      <protection locked="0"/>
    </xf>
    <xf numFmtId="214" fontId="52" fillId="0" borderId="0"/>
    <xf numFmtId="180" fontId="51" fillId="0" borderId="0"/>
    <xf numFmtId="214" fontId="53" fillId="0" borderId="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189" fontId="54" fillId="56"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9" fontId="54" fillId="20"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189" fontId="54" fillId="57"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189" fontId="54" fillId="59"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189" fontId="54" fillId="60" borderId="0" applyNumberFormat="0" applyBorder="0" applyAlignment="0" applyProtection="0"/>
    <xf numFmtId="215" fontId="50" fillId="0" borderId="0"/>
    <xf numFmtId="216" fontId="51" fillId="0" borderId="0"/>
    <xf numFmtId="215" fontId="55" fillId="0" borderId="0"/>
    <xf numFmtId="0" fontId="4" fillId="0" borderId="0"/>
    <xf numFmtId="0" fontId="4" fillId="0" borderId="0"/>
    <xf numFmtId="217" fontId="50" fillId="0" borderId="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189" fontId="54" fillId="21"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89" fontId="54" fillId="2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189" fontId="54" fillId="23"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189" fontId="57" fillId="62"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89" fontId="57" fillId="21"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89" fontId="57" fillId="28"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89" fontId="57" fillId="24" borderId="0" applyNumberFormat="0" applyBorder="0" applyAlignment="0" applyProtection="0"/>
    <xf numFmtId="0" fontId="38" fillId="0" borderId="0"/>
    <xf numFmtId="0" fontId="8" fillId="65" borderId="0" applyNumberFormat="0" applyBorder="0" applyAlignment="0" applyProtection="0"/>
    <xf numFmtId="0" fontId="8" fillId="12"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189" fontId="57" fillId="67" borderId="0" applyNumberFormat="0" applyBorder="0" applyAlignment="0" applyProtection="0"/>
    <xf numFmtId="0" fontId="8" fillId="68" borderId="0" applyNumberFormat="0" applyBorder="0" applyAlignment="0" applyProtection="0"/>
    <xf numFmtId="0" fontId="8" fillId="11"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89" fontId="57" fillId="22"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189" fontId="57" fillId="26" borderId="0" applyNumberFormat="0" applyBorder="0" applyAlignment="0" applyProtection="0"/>
    <xf numFmtId="0" fontId="8" fillId="68" borderId="0" applyNumberFormat="0" applyBorder="0" applyAlignment="0" applyProtection="0"/>
    <xf numFmtId="0" fontId="8" fillId="9"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89" fontId="57" fillId="25" borderId="0" applyNumberFormat="0" applyBorder="0" applyAlignment="0" applyProtection="0"/>
    <xf numFmtId="218" fontId="58" fillId="0" borderId="10">
      <alignment horizontal="centerContinuous"/>
    </xf>
    <xf numFmtId="219" fontId="59" fillId="40" borderId="13">
      <alignment horizontal="center" vertical="center"/>
    </xf>
    <xf numFmtId="210" fontId="40" fillId="0" borderId="0" applyFont="0" applyFill="0" applyBorder="0" applyAlignment="0" applyProtection="0"/>
    <xf numFmtId="180" fontId="40" fillId="0" borderId="0" applyFont="0" applyFill="0" applyBorder="0" applyAlignment="0" applyProtection="0"/>
    <xf numFmtId="204" fontId="60" fillId="0" borderId="0" applyNumberFormat="0" applyFont="0" applyFill="0" applyBorder="0" applyProtection="0">
      <alignment horizontal="center"/>
    </xf>
    <xf numFmtId="220" fontId="61" fillId="0" borderId="0">
      <alignment horizontal="left"/>
    </xf>
    <xf numFmtId="0" fontId="52" fillId="0" borderId="0"/>
    <xf numFmtId="221" fontId="62" fillId="0" borderId="0" applyFont="0" applyFill="0" applyBorder="0" applyAlignment="0" applyProtection="0"/>
    <xf numFmtId="180" fontId="40" fillId="0" borderId="0" applyFont="0" applyFill="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5" fillId="55"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189" fontId="67" fillId="20" borderId="0" applyNumberFormat="0" applyBorder="0" applyAlignment="0" applyProtection="0"/>
    <xf numFmtId="222" fontId="68" fillId="75" borderId="8" applyNumberFormat="0" applyBorder="0" applyAlignment="0">
      <alignment horizontal="centerContinuous" vertical="center"/>
      <protection hidden="1"/>
    </xf>
    <xf numFmtId="1" fontId="69" fillId="76" borderId="11" applyNumberFormat="0" applyBorder="0" applyAlignment="0">
      <alignment horizontal="center" vertical="top" wrapText="1"/>
      <protection hidden="1"/>
    </xf>
    <xf numFmtId="223" fontId="4" fillId="0" borderId="0" applyFont="0" applyFill="0" applyBorder="0" applyAlignment="0" applyProtection="0"/>
    <xf numFmtId="193" fontId="4" fillId="0" borderId="0" applyNumberFormat="0" applyFont="0" applyAlignment="0" applyProtection="0"/>
    <xf numFmtId="180" fontId="70" fillId="77" borderId="0">
      <alignment horizontal="left"/>
    </xf>
    <xf numFmtId="224" fontId="71" fillId="0" borderId="0" applyFill="0" applyBorder="0" applyAlignment="0" applyProtection="0"/>
    <xf numFmtId="2" fontId="72" fillId="50" borderId="12" applyProtection="0">
      <alignment horizontal="left"/>
      <protection locked="0"/>
    </xf>
    <xf numFmtId="180" fontId="59" fillId="40" borderId="0" applyNumberFormat="0" applyFont="0" applyAlignment="0">
      <alignment horizontal="center"/>
    </xf>
    <xf numFmtId="225" fontId="73" fillId="40" borderId="0" applyFont="0" applyFill="0" applyBorder="0" applyAlignment="0" applyProtection="0"/>
    <xf numFmtId="180" fontId="74" fillId="0" borderId="0" applyNumberFormat="0" applyFill="0" applyBorder="0" applyAlignment="0" applyProtection="0"/>
    <xf numFmtId="180" fontId="75" fillId="0" borderId="10" applyNumberFormat="0" applyFill="0" applyAlignment="0" applyProtection="0"/>
    <xf numFmtId="180" fontId="50" fillId="0" borderId="0"/>
    <xf numFmtId="226" fontId="76" fillId="45" borderId="0" applyFont="0" applyFill="0" applyBorder="0" applyAlignment="0" applyProtection="0"/>
    <xf numFmtId="227" fontId="38" fillId="0" borderId="0" applyAlignment="0" applyProtection="0"/>
    <xf numFmtId="49" fontId="48" fillId="0" borderId="0" applyNumberFormat="0" applyAlignment="0" applyProtection="0">
      <alignment horizontal="left"/>
    </xf>
    <xf numFmtId="49" fontId="77" fillId="0" borderId="14" applyNumberFormat="0" applyAlignment="0" applyProtection="0">
      <alignment horizontal="left" wrapText="1"/>
    </xf>
    <xf numFmtId="49" fontId="78" fillId="0" borderId="0" applyAlignment="0" applyProtection="0">
      <alignment horizontal="left"/>
    </xf>
    <xf numFmtId="228" fontId="36" fillId="0" borderId="0" applyFont="0" applyFill="0" applyBorder="0" applyAlignment="0" applyProtection="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80" fillId="0" borderId="0"/>
    <xf numFmtId="229" fontId="38" fillId="0" borderId="0"/>
    <xf numFmtId="230" fontId="38" fillId="0" borderId="0"/>
    <xf numFmtId="231" fontId="38" fillId="0" borderId="0"/>
    <xf numFmtId="229" fontId="38" fillId="0" borderId="9"/>
    <xf numFmtId="230" fontId="38" fillId="0" borderId="9"/>
    <xf numFmtId="230" fontId="38" fillId="0" borderId="9"/>
    <xf numFmtId="231" fontId="38" fillId="0" borderId="9"/>
    <xf numFmtId="231" fontId="38" fillId="0" borderId="9"/>
    <xf numFmtId="229" fontId="38" fillId="0" borderId="9"/>
    <xf numFmtId="229" fontId="38" fillId="0" borderId="9"/>
    <xf numFmtId="229" fontId="38" fillId="0" borderId="0"/>
    <xf numFmtId="232" fontId="38" fillId="0" borderId="0"/>
    <xf numFmtId="180" fontId="40" fillId="0" borderId="0" applyFill="0" applyBorder="0" applyAlignment="0"/>
    <xf numFmtId="233" fontId="38" fillId="0" borderId="0"/>
    <xf numFmtId="234" fontId="38" fillId="0" borderId="0"/>
    <xf numFmtId="232" fontId="38" fillId="0" borderId="9"/>
    <xf numFmtId="233" fontId="38" fillId="0" borderId="9"/>
    <xf numFmtId="233" fontId="38" fillId="0" borderId="9"/>
    <xf numFmtId="234" fontId="38" fillId="0" borderId="9"/>
    <xf numFmtId="234" fontId="38" fillId="0" borderId="9"/>
    <xf numFmtId="232" fontId="38" fillId="0" borderId="9"/>
    <xf numFmtId="232" fontId="38" fillId="0" borderId="9"/>
    <xf numFmtId="232" fontId="38" fillId="0" borderId="0"/>
    <xf numFmtId="235" fontId="38" fillId="0" borderId="0">
      <alignment horizontal="right"/>
      <protection locked="0"/>
    </xf>
    <xf numFmtId="236" fontId="38" fillId="0" borderId="0">
      <alignment horizontal="right"/>
      <protection locked="0"/>
    </xf>
    <xf numFmtId="237" fontId="38" fillId="0" borderId="0"/>
    <xf numFmtId="238" fontId="38" fillId="0" borderId="0"/>
    <xf numFmtId="239" fontId="38" fillId="0" borderId="0"/>
    <xf numFmtId="237" fontId="38" fillId="0" borderId="9"/>
    <xf numFmtId="238" fontId="38" fillId="0" borderId="9"/>
    <xf numFmtId="238" fontId="38" fillId="0" borderId="9"/>
    <xf numFmtId="239" fontId="38" fillId="0" borderId="9"/>
    <xf numFmtId="239" fontId="38" fillId="0" borderId="9"/>
    <xf numFmtId="237" fontId="38" fillId="0" borderId="9"/>
    <xf numFmtId="237" fontId="38" fillId="0" borderId="9"/>
    <xf numFmtId="237" fontId="38" fillId="0" borderId="0"/>
    <xf numFmtId="240" fontId="4" fillId="46" borderId="0"/>
    <xf numFmtId="180" fontId="4" fillId="0" borderId="0">
      <alignment vertical="center"/>
    </xf>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1" fillId="78" borderId="15" applyNumberFormat="0" applyAlignment="0" applyProtection="0"/>
    <xf numFmtId="0" fontId="82" fillId="61"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1" fillId="78"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0" fontId="82" fillId="61" borderId="15" applyNumberFormat="0" applyAlignment="0" applyProtection="0"/>
    <xf numFmtId="189" fontId="83" fillId="61" borderId="15" applyNumberFormat="0" applyAlignment="0" applyProtection="0"/>
    <xf numFmtId="189" fontId="83" fillId="61" borderId="15" applyNumberFormat="0" applyAlignment="0" applyProtection="0"/>
    <xf numFmtId="38" fontId="84" fillId="0" borderId="0" applyNumberFormat="0" applyFill="0" applyBorder="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9" borderId="16" applyNumberFormat="0" applyAlignment="0" applyProtection="0"/>
    <xf numFmtId="0" fontId="85" fillId="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9" borderId="16" applyNumberFormat="0" applyAlignment="0" applyProtection="0"/>
    <xf numFmtId="0" fontId="85" fillId="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79" borderId="16" applyNumberFormat="0" applyAlignment="0" applyProtection="0"/>
    <xf numFmtId="0" fontId="85" fillId="79" borderId="16" applyNumberFormat="0" applyAlignment="0" applyProtection="0"/>
    <xf numFmtId="189" fontId="86" fillId="79" borderId="16" applyNumberFormat="0" applyAlignment="0" applyProtection="0"/>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7" fontId="59" fillId="0" borderId="10">
      <alignment horizontal="center"/>
    </xf>
    <xf numFmtId="37" fontId="59" fillId="0" borderId="0">
      <alignment horizontal="center" vertical="center" wrapText="1"/>
    </xf>
    <xf numFmtId="1" fontId="87" fillId="0" borderId="17">
      <alignment vertical="top"/>
    </xf>
    <xf numFmtId="173" fontId="88" fillId="0" borderId="0" applyBorder="0">
      <alignment horizontal="right"/>
    </xf>
    <xf numFmtId="173" fontId="88" fillId="0" borderId="18" applyAlignment="0">
      <alignment horizontal="right"/>
    </xf>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38" fontId="4" fillId="0" borderId="0" applyFont="0" applyFill="0" applyBorder="0" applyAlignment="0" applyProtection="0"/>
    <xf numFmtId="204" fontId="40" fillId="0" borderId="0" applyFont="0" applyFill="0" applyBorder="0" applyAlignment="0" applyProtection="0">
      <protection locked="0"/>
    </xf>
    <xf numFmtId="40" fontId="40" fillId="0" borderId="0" applyFont="0" applyFill="0" applyBorder="0" applyAlignment="0" applyProtection="0">
      <protection locked="0"/>
    </xf>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NumberFormat="0" applyFont="0" applyBorder="0" applyAlignment="0"/>
    <xf numFmtId="207" fontId="50" fillId="0" borderId="0"/>
    <xf numFmtId="242" fontId="52" fillId="0" borderId="0"/>
    <xf numFmtId="180" fontId="89" fillId="0" borderId="0" applyFont="0" applyFill="0" applyBorder="0" applyAlignment="0" applyProtection="0">
      <alignment horizontal="right"/>
    </xf>
    <xf numFmtId="243" fontId="89" fillId="0" borderId="0" applyFont="0" applyFill="0" applyBorder="0" applyAlignment="0" applyProtection="0"/>
    <xf numFmtId="180" fontId="89" fillId="0" borderId="0" applyFont="0" applyFill="0" applyBorder="0" applyAlignment="0" applyProtection="0">
      <alignment horizontal="right"/>
    </xf>
    <xf numFmtId="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242" fontId="7" fillId="0" borderId="0" applyFont="0" applyFill="0" applyBorder="0" applyAlignment="0" applyProtection="0"/>
    <xf numFmtId="174" fontId="7" fillId="0" borderId="0" applyFont="0" applyFill="0" applyBorder="0" applyAlignment="0" applyProtection="0"/>
    <xf numFmtId="193" fontId="7" fillId="0" borderId="0" applyFont="0" applyFill="0" applyBorder="0" applyAlignment="0" applyProtection="0"/>
    <xf numFmtId="174"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44" fontId="7" fillId="0" borderId="0" applyFont="0" applyFill="0" applyBorder="0" applyAlignment="0" applyProtection="0"/>
    <xf numFmtId="245" fontId="7" fillId="0" borderId="0" applyFont="0" applyFill="0" applyBorder="0" applyAlignment="0" applyProtection="0"/>
    <xf numFmtId="245" fontId="7" fillId="0" borderId="0" applyFont="0" applyFill="0" applyBorder="0" applyAlignment="0" applyProtection="0"/>
    <xf numFmtId="173" fontId="7" fillId="0" borderId="0" applyFont="0" applyFill="0" applyBorder="0" applyAlignment="0" applyProtection="0"/>
    <xf numFmtId="188"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4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47"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8" fontId="4" fillId="0" borderId="0" applyFont="0" applyFill="0" applyBorder="0" applyAlignment="0" applyProtection="0"/>
    <xf numFmtId="38" fontId="36" fillId="0" borderId="0" applyFill="0" applyBorder="0" applyProtection="0">
      <alignment horizontal="center"/>
    </xf>
    <xf numFmtId="180" fontId="90" fillId="0" borderId="0">
      <protection locked="0"/>
    </xf>
    <xf numFmtId="249" fontId="4" fillId="0" borderId="0" applyBorder="0"/>
    <xf numFmtId="250" fontId="48" fillId="0" borderId="0" applyBorder="0"/>
    <xf numFmtId="251" fontId="4" fillId="0" borderId="0" applyFill="0" applyBorder="0">
      <alignment horizontal="left"/>
    </xf>
    <xf numFmtId="180" fontId="91" fillId="0" borderId="0" applyNumberFormat="0" applyAlignment="0">
      <alignment horizontal="left"/>
    </xf>
    <xf numFmtId="37" fontId="4" fillId="80" borderId="0" applyFont="0" applyBorder="0" applyAlignment="0" applyProtection="0"/>
    <xf numFmtId="193" fontId="45" fillId="80" borderId="0" applyFont="0" applyBorder="0" applyAlignment="0" applyProtection="0"/>
    <xf numFmtId="39" fontId="45" fillId="80" borderId="0" applyFont="0" applyBorder="0" applyAlignment="0" applyProtection="0"/>
    <xf numFmtId="252" fontId="92" fillId="0" borderId="0"/>
    <xf numFmtId="253" fontId="40" fillId="0" borderId="0" applyFont="0" applyFill="0" applyBorder="0" applyAlignment="0" applyProtection="0">
      <protection locked="0"/>
    </xf>
    <xf numFmtId="254" fontId="40" fillId="0" borderId="0" applyFont="0" applyFill="0" applyBorder="0" applyAlignment="0" applyProtection="0">
      <protection locked="0"/>
    </xf>
    <xf numFmtId="255" fontId="4" fillId="0" borderId="0">
      <alignment horizontal="right"/>
    </xf>
    <xf numFmtId="180" fontId="89" fillId="0" borderId="0" applyFont="0" applyFill="0" applyBorder="0" applyAlignment="0" applyProtection="0">
      <alignment horizontal="right"/>
    </xf>
    <xf numFmtId="256" fontId="23" fillId="0" borderId="0" applyFont="0" applyFill="0" applyBorder="0" applyAlignment="0" applyProtection="0"/>
    <xf numFmtId="257" fontId="4" fillId="0" borderId="0" applyFont="0" applyFill="0" applyBorder="0" applyAlignment="0" applyProtection="0"/>
    <xf numFmtId="180" fontId="89" fillId="0" borderId="0" applyFont="0" applyFill="0" applyBorder="0" applyAlignment="0" applyProtection="0">
      <alignment horizontal="right"/>
    </xf>
    <xf numFmtId="256" fontId="8" fillId="0" borderId="0" applyFont="0" applyFill="0" applyBorder="0" applyAlignment="0" applyProtection="0"/>
    <xf numFmtId="251" fontId="4"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8" fontId="4" fillId="0" borderId="0" applyFont="0" applyFill="0" applyBorder="0" applyAlignment="0" applyProtection="0"/>
    <xf numFmtId="180" fontId="4" fillId="0" borderId="0" applyFont="0" applyFill="0" applyBorder="0" applyAlignment="0" applyProtection="0"/>
    <xf numFmtId="49" fontId="93" fillId="81" borderId="0" applyAlignment="0" applyProtection="0">
      <alignment vertical="center"/>
    </xf>
    <xf numFmtId="259" fontId="39" fillId="46" borderId="12">
      <alignment horizontal="right"/>
    </xf>
    <xf numFmtId="260" fontId="36" fillId="0" borderId="0" applyFont="0" applyFill="0" applyBorder="0" applyAlignment="0" applyProtection="0"/>
    <xf numFmtId="229" fontId="38" fillId="45" borderId="19">
      <protection locked="0"/>
    </xf>
    <xf numFmtId="230" fontId="38" fillId="45" borderId="19">
      <protection locked="0"/>
    </xf>
    <xf numFmtId="231" fontId="38" fillId="45" borderId="19">
      <protection locked="0"/>
    </xf>
    <xf numFmtId="229" fontId="38" fillId="45" borderId="19">
      <protection locked="0"/>
    </xf>
    <xf numFmtId="232" fontId="38" fillId="45" borderId="19">
      <protection locked="0"/>
    </xf>
    <xf numFmtId="233" fontId="38" fillId="45" borderId="19">
      <protection locked="0"/>
    </xf>
    <xf numFmtId="234" fontId="38" fillId="45" borderId="19">
      <protection locked="0"/>
    </xf>
    <xf numFmtId="232" fontId="38" fillId="45" borderId="19">
      <protection locked="0"/>
    </xf>
    <xf numFmtId="235" fontId="38" fillId="37" borderId="19">
      <alignment horizontal="right"/>
      <protection locked="0"/>
    </xf>
    <xf numFmtId="236" fontId="38" fillId="37" borderId="19">
      <alignment horizontal="right"/>
      <protection locked="0"/>
    </xf>
    <xf numFmtId="0" fontId="38" fillId="82" borderId="19">
      <alignment horizontal="left"/>
      <protection locked="0"/>
    </xf>
    <xf numFmtId="49" fontId="38" fillId="38" borderId="19">
      <alignment horizontal="left" vertical="top" wrapText="1"/>
      <protection locked="0"/>
    </xf>
    <xf numFmtId="237" fontId="38" fillId="45" borderId="19">
      <protection locked="0"/>
    </xf>
    <xf numFmtId="238" fontId="38" fillId="45" borderId="19">
      <protection locked="0"/>
    </xf>
    <xf numFmtId="239" fontId="38" fillId="45" borderId="19">
      <protection locked="0"/>
    </xf>
    <xf numFmtId="237" fontId="38" fillId="45" borderId="19">
      <protection locked="0"/>
    </xf>
    <xf numFmtId="49" fontId="38" fillId="38" borderId="19">
      <alignment horizontal="left"/>
      <protection locked="0"/>
    </xf>
    <xf numFmtId="261" fontId="38" fillId="45" borderId="19">
      <alignment horizontal="left" indent="1"/>
      <protection locked="0"/>
    </xf>
    <xf numFmtId="262" fontId="4" fillId="45" borderId="20"/>
    <xf numFmtId="262" fontId="4" fillId="45" borderId="20"/>
    <xf numFmtId="262" fontId="4" fillId="45" borderId="20"/>
    <xf numFmtId="262" fontId="4" fillId="45" borderId="20"/>
    <xf numFmtId="262" fontId="4" fillId="45" borderId="2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180" fontId="89" fillId="0" borderId="0" applyFont="0" applyFill="0" applyBorder="0" applyAlignment="0" applyProtection="0"/>
    <xf numFmtId="264" fontId="4" fillId="0" borderId="0" applyFont="0" applyFill="0" applyBorder="0" applyAlignment="0" applyProtection="0"/>
    <xf numFmtId="180" fontId="89" fillId="0" borderId="0" applyFont="0" applyFill="0" applyBorder="0" applyAlignment="0" applyProtection="0"/>
    <xf numFmtId="180" fontId="88" fillId="50" borderId="0">
      <alignment horizontal="left"/>
    </xf>
    <xf numFmtId="263" fontId="4" fillId="0" borderId="0" applyFill="0" applyBorder="0"/>
    <xf numFmtId="14" fontId="4" fillId="0" borderId="0"/>
    <xf numFmtId="265" fontId="4" fillId="0" borderId="0" applyFont="0" applyFill="0" applyBorder="0" applyAlignment="0" applyProtection="0"/>
    <xf numFmtId="266" fontId="4" fillId="0" borderId="0" applyFont="0" applyFill="0" applyBorder="0" applyProtection="0">
      <alignment vertical="top"/>
    </xf>
    <xf numFmtId="266" fontId="4" fillId="0" borderId="0" applyFont="0" applyFill="0" applyBorder="0" applyProtection="0">
      <alignment vertical="top"/>
    </xf>
    <xf numFmtId="266" fontId="4" fillId="0" borderId="0" applyFont="0" applyFill="0" applyBorder="0" applyProtection="0">
      <alignment vertical="top"/>
    </xf>
    <xf numFmtId="267" fontId="4" fillId="0" borderId="0" applyFont="0" applyFill="0" applyBorder="0" applyAlignment="0" applyProtection="0"/>
    <xf numFmtId="266" fontId="4" fillId="0" borderId="0" applyFont="0" applyFill="0" applyBorder="0" applyProtection="0">
      <alignment vertical="top"/>
    </xf>
    <xf numFmtId="267" fontId="4" fillId="0" borderId="0" applyFont="0" applyFill="0" applyBorder="0" applyAlignment="0" applyProtection="0"/>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12" fontId="52" fillId="0" borderId="0">
      <alignment horizontal="right"/>
    </xf>
    <xf numFmtId="207" fontId="52" fillId="0" borderId="0">
      <alignment horizontal="right"/>
      <protection locked="0"/>
    </xf>
    <xf numFmtId="207" fontId="52" fillId="0" borderId="0"/>
    <xf numFmtId="269" fontId="52" fillId="0" borderId="0">
      <alignment horizontal="right"/>
      <protection locked="0"/>
    </xf>
    <xf numFmtId="207" fontId="53" fillId="0" borderId="0"/>
    <xf numFmtId="270" fontId="48" fillId="83" borderId="0" applyAlignment="0" applyProtection="0">
      <alignment horizontal="right"/>
    </xf>
    <xf numFmtId="271" fontId="4" fillId="0" borderId="0" applyFont="0" applyFill="0" applyBorder="0" applyAlignment="0" applyProtection="0"/>
    <xf numFmtId="166" fontId="4" fillId="0" borderId="0" applyFont="0" applyFill="0" applyBorder="0" applyAlignment="0" applyProtection="0"/>
    <xf numFmtId="204" fontId="60" fillId="46" borderId="0" applyNumberFormat="0" applyFont="0" applyBorder="0" applyAlignment="0" applyProtection="0"/>
    <xf numFmtId="254" fontId="36" fillId="0" borderId="0" applyFill="0" applyBorder="0" applyProtection="0">
      <alignment horizontal="center"/>
    </xf>
    <xf numFmtId="253" fontId="36" fillId="0" borderId="0">
      <alignment horizontal="center"/>
    </xf>
    <xf numFmtId="254" fontId="36" fillId="0" borderId="0" applyFill="0" applyBorder="0" applyProtection="0">
      <alignment horizontal="center"/>
    </xf>
    <xf numFmtId="251" fontId="94" fillId="0" borderId="0">
      <alignment horizontal="center"/>
    </xf>
    <xf numFmtId="180" fontId="89" fillId="0" borderId="21" applyNumberFormat="0" applyFont="0" applyFill="0" applyAlignment="0" applyProtection="0"/>
    <xf numFmtId="210" fontId="95" fillId="0" borderId="22"/>
    <xf numFmtId="211" fontId="52" fillId="0" borderId="0"/>
    <xf numFmtId="38" fontId="44" fillId="0" borderId="0" applyFont="0" applyFill="0" applyBorder="0" applyAlignment="0" applyProtection="0"/>
    <xf numFmtId="180" fontId="96" fillId="0" borderId="0" applyFont="0" applyFill="0" applyBorder="0" applyAlignment="0" applyProtection="0"/>
    <xf numFmtId="180" fontId="97" fillId="0" borderId="0" applyNumberFormat="0" applyAlignment="0">
      <alignment horizontal="left"/>
    </xf>
    <xf numFmtId="272" fontId="39" fillId="0" borderId="0"/>
    <xf numFmtId="273" fontId="39" fillId="0" borderId="0"/>
    <xf numFmtId="274" fontId="39" fillId="0" borderId="0"/>
    <xf numFmtId="275" fontId="39" fillId="0" borderId="0"/>
    <xf numFmtId="276" fontId="39" fillId="0" borderId="0"/>
    <xf numFmtId="277" fontId="39" fillId="0" borderId="0"/>
    <xf numFmtId="189" fontId="4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278" fontId="4" fillId="0" borderId="0" applyFont="0" applyFill="0" applyBorder="0" applyAlignment="0" applyProtection="0"/>
    <xf numFmtId="279" fontId="4" fillId="0" borderId="0" applyFont="0" applyFill="0" applyBorder="0" applyAlignment="0" applyProtection="0"/>
    <xf numFmtId="280" fontId="4" fillId="0" borderId="0" applyFont="0" applyFill="0" applyBorder="0" applyAlignment="0" applyProtection="0"/>
    <xf numFmtId="180" fontId="4"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9" fontId="100" fillId="0" borderId="0" applyNumberFormat="0" applyFill="0" applyBorder="0" applyAlignment="0" applyProtection="0"/>
    <xf numFmtId="0" fontId="36" fillId="79" borderId="0" applyNumberFormat="0" applyFont="0" applyBorder="0" applyAlignment="0" applyProtection="0"/>
    <xf numFmtId="0" fontId="36" fillId="79" borderId="0" applyNumberFormat="0" applyFont="0" applyBorder="0" applyAlignment="0" applyProtection="0"/>
    <xf numFmtId="0" fontId="101" fillId="0" borderId="0" applyNumberFormat="0" applyFill="0" applyBorder="0" applyAlignment="0" applyProtection="0"/>
    <xf numFmtId="281" fontId="102" fillId="0" borderId="0" applyFill="0" applyBorder="0"/>
    <xf numFmtId="15" fontId="13" fillId="0" borderId="0" applyFill="0" applyBorder="0" applyProtection="0">
      <alignment horizontal="center"/>
    </xf>
    <xf numFmtId="0" fontId="36" fillId="20" borderId="0" applyNumberFormat="0" applyFont="0" applyBorder="0" applyAlignment="0" applyProtection="0"/>
    <xf numFmtId="0" fontId="36" fillId="20" borderId="0" applyNumberFormat="0" applyFont="0" applyBorder="0" applyAlignment="0" applyProtection="0"/>
    <xf numFmtId="282" fontId="103" fillId="0" borderId="0" applyFill="0" applyBorder="0" applyProtection="0"/>
    <xf numFmtId="283" fontId="14" fillId="61" borderId="3" applyAlignment="0" applyProtection="0"/>
    <xf numFmtId="283" fontId="14" fillId="61" borderId="3" applyAlignment="0" applyProtection="0"/>
    <xf numFmtId="284" fontId="104" fillId="0" borderId="0" applyNumberFormat="0" applyFill="0" applyBorder="0" applyAlignment="0" applyProtection="0"/>
    <xf numFmtId="284" fontId="105" fillId="0" borderId="0" applyNumberFormat="0" applyFill="0" applyBorder="0" applyAlignment="0" applyProtection="0"/>
    <xf numFmtId="15" fontId="101" fillId="45" borderId="19">
      <alignment horizontal="center"/>
      <protection locked="0"/>
    </xf>
    <xf numFmtId="285" fontId="101" fillId="45" borderId="19" applyAlignment="0">
      <protection locked="0"/>
    </xf>
    <xf numFmtId="286" fontId="101" fillId="45" borderId="19" applyAlignment="0">
      <protection locked="0"/>
    </xf>
    <xf numFmtId="286"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8" fontId="13" fillId="0" borderId="0" applyFill="0" applyBorder="0" applyAlignment="0" applyProtection="0"/>
    <xf numFmtId="0" fontId="36" fillId="0" borderId="23" applyNumberFormat="0" applyFont="0" applyAlignment="0" applyProtection="0"/>
    <xf numFmtId="0" fontId="36" fillId="0" borderId="23" applyNumberFormat="0" applyFont="0" applyAlignment="0" applyProtection="0"/>
    <xf numFmtId="0" fontId="36" fillId="0" borderId="23" applyNumberFormat="0" applyFont="0" applyAlignment="0" applyProtection="0"/>
    <xf numFmtId="0" fontId="36" fillId="0" borderId="23" applyNumberFormat="0" applyFont="0" applyAlignment="0" applyProtection="0"/>
    <xf numFmtId="0" fontId="36" fillId="0" borderId="24" applyNumberFormat="0" applyFont="0" applyAlignment="0" applyProtection="0"/>
    <xf numFmtId="0" fontId="36" fillId="0" borderId="24" applyNumberFormat="0" applyFont="0" applyAlignment="0" applyProtection="0"/>
    <xf numFmtId="0" fontId="36" fillId="0" borderId="24" applyNumberFormat="0" applyFont="0" applyAlignment="0" applyProtection="0"/>
    <xf numFmtId="0" fontId="36" fillId="0" borderId="24" applyNumberFormat="0" applyFont="0" applyAlignment="0" applyProtection="0"/>
    <xf numFmtId="0" fontId="36" fillId="28" borderId="0" applyNumberFormat="0" applyFont="0" applyBorder="0" applyAlignment="0" applyProtection="0"/>
    <xf numFmtId="0" fontId="36" fillId="28" borderId="0" applyNumberFormat="0" applyFont="0" applyBorder="0" applyAlignment="0" applyProtection="0"/>
    <xf numFmtId="191" fontId="4" fillId="0" borderId="0" applyFont="0" applyFill="0" applyBorder="0" applyAlignment="0" applyProtection="0"/>
    <xf numFmtId="164" fontId="4" fillId="0" borderId="0" applyFont="0" applyFill="0" applyBorder="0" applyAlignment="0" applyProtection="0"/>
    <xf numFmtId="289" fontId="4" fillId="0" borderId="0" applyFont="0" applyFill="0" applyBorder="0" applyAlignment="0" applyProtection="0"/>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1" fontId="106" fillId="84" borderId="25" applyNumberFormat="0" applyBorder="0" applyAlignment="0">
      <alignment horizontal="centerContinuous" vertical="center"/>
      <protection locked="0"/>
    </xf>
    <xf numFmtId="180" fontId="90" fillId="0" borderId="0">
      <protection locked="0"/>
    </xf>
    <xf numFmtId="251" fontId="107" fillId="0" borderId="0"/>
    <xf numFmtId="251" fontId="107" fillId="0" borderId="0"/>
    <xf numFmtId="180" fontId="108" fillId="0" borderId="0"/>
    <xf numFmtId="180" fontId="109" fillId="0" borderId="0" applyFill="0" applyBorder="0" applyProtection="0">
      <alignment horizontal="left"/>
    </xf>
    <xf numFmtId="4" fontId="110" fillId="0" borderId="0">
      <protection locked="0"/>
    </xf>
    <xf numFmtId="0" fontId="93" fillId="19" borderId="0" applyAlignment="0" applyProtection="0">
      <alignment horizontal="right" vertical="center"/>
    </xf>
    <xf numFmtId="252" fontId="111" fillId="0" borderId="0"/>
    <xf numFmtId="273" fontId="39" fillId="0" borderId="26"/>
    <xf numFmtId="291" fontId="39" fillId="46" borderId="12">
      <alignment horizontal="right"/>
    </xf>
    <xf numFmtId="292" fontId="4" fillId="0" borderId="0" applyFont="0" applyFill="0" applyBorder="0" applyAlignment="0" applyProtection="0"/>
    <xf numFmtId="293" fontId="112" fillId="0" borderId="0" applyFont="0" applyFill="0" applyBorder="0" applyAlignment="0" applyProtection="0"/>
    <xf numFmtId="294" fontId="4" fillId="0" borderId="0" applyFont="0" applyFill="0" applyBorder="0" applyAlignment="0" applyProtection="0"/>
    <xf numFmtId="295" fontId="11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189" fontId="114" fillId="57" borderId="0" applyNumberFormat="0" applyBorder="0" applyAlignment="0" applyProtection="0"/>
    <xf numFmtId="2" fontId="115" fillId="50" borderId="12" applyProtection="0">
      <alignment horizontal="left"/>
      <protection locked="0"/>
    </xf>
    <xf numFmtId="38" fontId="48" fillId="46" borderId="0" applyNumberFormat="0" applyBorder="0" applyAlignment="0" applyProtection="0"/>
    <xf numFmtId="0" fontId="4" fillId="61" borderId="0" applyNumberFormat="0" applyFont="0" applyBorder="0" applyAlignment="0" applyProtection="0"/>
    <xf numFmtId="296" fontId="88" fillId="36" borderId="27" applyNumberFormat="0" applyFont="0" applyAlignment="0"/>
    <xf numFmtId="180" fontId="89" fillId="0" borderId="0" applyFont="0" applyFill="0" applyBorder="0" applyAlignment="0" applyProtection="0">
      <alignment horizontal="right"/>
    </xf>
    <xf numFmtId="180" fontId="116" fillId="0" borderId="0" applyProtection="0">
      <alignment horizontal="right"/>
    </xf>
    <xf numFmtId="180" fontId="73" fillId="0" borderId="28" applyNumberFormat="0" applyAlignment="0" applyProtection="0">
      <alignment horizontal="left" vertical="center"/>
    </xf>
    <xf numFmtId="180" fontId="73" fillId="0" borderId="29">
      <alignment horizontal="left" vertical="center"/>
    </xf>
    <xf numFmtId="2" fontId="69" fillId="76" borderId="0" applyAlignment="0">
      <alignment horizontal="right"/>
      <protection locked="0"/>
    </xf>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7" fillId="0" borderId="30"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0" fontId="118" fillId="0" borderId="31" applyNumberFormat="0" applyFill="0" applyAlignment="0" applyProtection="0"/>
    <xf numFmtId="189" fontId="119" fillId="0" borderId="31"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0"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0" fontId="121" fillId="0" borderId="32" applyNumberFormat="0" applyFill="0" applyAlignment="0" applyProtection="0"/>
    <xf numFmtId="189" fontId="122" fillId="0" borderId="32"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3" fillId="0" borderId="14"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189" fontId="125" fillId="0" borderId="33"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9" fontId="125" fillId="0" borderId="0" applyNumberFormat="0" applyFill="0" applyBorder="0" applyAlignment="0" applyProtection="0"/>
    <xf numFmtId="180" fontId="36" fillId="0" borderId="0">
      <protection locked="0"/>
    </xf>
    <xf numFmtId="180" fontId="36" fillId="0" borderId="0">
      <protection locked="0"/>
    </xf>
    <xf numFmtId="297" fontId="126" fillId="0" borderId="0">
      <alignment horizontal="right"/>
    </xf>
    <xf numFmtId="298" fontId="56" fillId="0" borderId="0" applyAlignment="0">
      <alignment horizontal="right"/>
      <protection hidden="1"/>
    </xf>
    <xf numFmtId="180" fontId="101" fillId="0" borderId="34" applyNumberFormat="0" applyFill="0" applyAlignment="0" applyProtection="0"/>
    <xf numFmtId="204" fontId="127" fillId="0" borderId="0" applyNumberFormat="0" applyBorder="0" applyAlignment="0" applyProtection="0">
      <alignment horizontal="right" wrapText="1"/>
    </xf>
    <xf numFmtId="0" fontId="2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89" fontId="131"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89" fontId="135" fillId="0" borderId="0" applyNumberFormat="0" applyFill="0" applyBorder="0" applyAlignment="0" applyProtection="0">
      <alignment vertical="top"/>
      <protection locked="0"/>
    </xf>
    <xf numFmtId="180" fontId="136" fillId="0" borderId="0">
      <alignment wrapText="1"/>
    </xf>
    <xf numFmtId="10" fontId="48" fillId="36" borderId="27" applyNumberFormat="0" applyBorder="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7" fillId="14" borderId="35" applyNumberFormat="0" applyAlignment="0" applyProtection="0"/>
    <xf numFmtId="0" fontId="138" fillId="60"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7" fillId="14"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0" fontId="138" fillId="60" borderId="35" applyNumberFormat="0" applyAlignment="0" applyProtection="0"/>
    <xf numFmtId="189" fontId="139" fillId="60" borderId="35" applyNumberFormat="0" applyAlignment="0" applyProtection="0"/>
    <xf numFmtId="189" fontId="139" fillId="60" borderId="35" applyNumberFormat="0" applyAlignment="0" applyProtection="0"/>
    <xf numFmtId="0" fontId="48" fillId="0" borderId="0" applyNumberFormat="0" applyFill="0" applyBorder="0" applyAlignment="0">
      <protection locked="0"/>
    </xf>
    <xf numFmtId="0" fontId="140" fillId="34" borderId="0"/>
    <xf numFmtId="240" fontId="59" fillId="86" borderId="0">
      <protection locked="0"/>
    </xf>
    <xf numFmtId="299" fontId="36" fillId="0" borderId="0"/>
    <xf numFmtId="0" fontId="141" fillId="0" borderId="0"/>
    <xf numFmtId="38" fontId="142" fillId="0" borderId="0"/>
    <xf numFmtId="38" fontId="143" fillId="0" borderId="0"/>
    <xf numFmtId="38" fontId="144" fillId="0" borderId="0"/>
    <xf numFmtId="38" fontId="145" fillId="0" borderId="0"/>
    <xf numFmtId="0" fontId="62" fillId="0" borderId="0"/>
    <xf numFmtId="0" fontId="62" fillId="0" borderId="0"/>
    <xf numFmtId="0" fontId="62" fillId="0" borderId="0"/>
    <xf numFmtId="0" fontId="38" fillId="0" borderId="0"/>
    <xf numFmtId="0" fontId="146" fillId="0" borderId="0"/>
    <xf numFmtId="0" fontId="147" fillId="0" borderId="0">
      <alignment horizontal="center"/>
    </xf>
    <xf numFmtId="300" fontId="148" fillId="0" borderId="0" applyFont="0" applyFill="0" applyBorder="0" applyAlignment="0" applyProtection="0"/>
    <xf numFmtId="180" fontId="4" fillId="0" borderId="0" applyNumberFormat="0" applyFont="0" applyFill="0" applyBorder="0" applyProtection="0">
      <alignment horizontal="left" vertical="center"/>
    </xf>
    <xf numFmtId="168" fontId="31" fillId="2" borderId="0"/>
    <xf numFmtId="168" fontId="32" fillId="53" borderId="0"/>
    <xf numFmtId="180" fontId="48" fillId="46" borderId="0"/>
    <xf numFmtId="38" fontId="149" fillId="0" borderId="0" applyNumberFormat="0" applyFill="0" applyBorder="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0" fillId="0" borderId="36"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189" fontId="152" fillId="0" borderId="37" applyNumberFormat="0" applyFill="0" applyAlignment="0" applyProtection="0"/>
    <xf numFmtId="0" fontId="93" fillId="87" borderId="0" applyAlignment="0" applyProtection="0">
      <alignment horizontal="right" vertical="center"/>
    </xf>
    <xf numFmtId="197" fontId="49" fillId="0" borderId="0" applyFont="0" applyFill="0" applyBorder="0" applyAlignment="0" applyProtection="0">
      <alignment horizontal="right"/>
    </xf>
    <xf numFmtId="301"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302"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40" fontId="153" fillId="0" borderId="0">
      <alignment horizontal="right"/>
    </xf>
    <xf numFmtId="37" fontId="154" fillId="0" borderId="0"/>
    <xf numFmtId="180" fontId="155" fillId="0" borderId="0">
      <alignment vertical="center"/>
    </xf>
    <xf numFmtId="180" fontId="4" fillId="0" borderId="0" applyNumberFormat="0" applyFill="0" applyBorder="0" applyAlignment="0" applyProtection="0"/>
    <xf numFmtId="164"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3" fontId="4" fillId="0" borderId="0" applyFont="0" applyFill="0" applyBorder="0" applyAlignment="0" applyProtection="0"/>
    <xf numFmtId="304" fontId="39" fillId="0" borderId="0">
      <alignment horizontal="right"/>
    </xf>
    <xf numFmtId="180" fontId="156" fillId="0" borderId="18"/>
    <xf numFmtId="305" fontId="44" fillId="0" borderId="0" applyFont="0" applyFill="0" applyBorder="0" applyAlignment="0" applyProtection="0"/>
    <xf numFmtId="306" fontId="4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7" fontId="48" fillId="36" borderId="0">
      <alignment horizontal="center"/>
    </xf>
    <xf numFmtId="308" fontId="36" fillId="0" borderId="0" applyFill="0" applyBorder="0" applyProtection="0">
      <alignment horizontal="center"/>
    </xf>
    <xf numFmtId="309" fontId="36" fillId="0" borderId="0" applyFont="0" applyFill="0" applyBorder="0" applyAlignment="0" applyProtection="0">
      <alignment horizontal="centerContinuous"/>
      <protection locked="0"/>
    </xf>
    <xf numFmtId="49" fontId="157" fillId="81" borderId="0" applyAlignment="0" applyProtection="0">
      <alignment horizontal="centerContinuous" vertical="center"/>
    </xf>
    <xf numFmtId="310" fontId="48" fillId="0" borderId="0" applyFont="0" applyFill="0" applyBorder="0" applyAlignment="0" applyProtection="0">
      <alignment horizontal="right"/>
    </xf>
    <xf numFmtId="0" fontId="76" fillId="0" borderId="0">
      <alignment horizontal="right"/>
    </xf>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89" fontId="159" fillId="18" borderId="0" applyNumberFormat="0" applyBorder="0" applyAlignment="0" applyProtection="0"/>
    <xf numFmtId="37" fontId="160" fillId="0" borderId="0"/>
    <xf numFmtId="297" fontId="161" fillId="0" borderId="0"/>
    <xf numFmtId="311" fontId="40" fillId="0" borderId="0"/>
    <xf numFmtId="311" fontId="40" fillId="0" borderId="10"/>
    <xf numFmtId="311" fontId="40" fillId="0" borderId="38"/>
    <xf numFmtId="311" fontId="40" fillId="0" borderId="0"/>
    <xf numFmtId="312" fontId="52" fillId="0" borderId="0"/>
    <xf numFmtId="313" fontId="52" fillId="0" borderId="0"/>
    <xf numFmtId="314" fontId="52" fillId="0" borderId="0"/>
    <xf numFmtId="315" fontId="48" fillId="0" borderId="0"/>
    <xf numFmtId="316" fontId="48" fillId="0" borderId="0"/>
    <xf numFmtId="38" fontId="4" fillId="0" borderId="0" applyFont="0" applyFill="0" applyBorder="0" applyAlignment="0" applyProtection="0"/>
    <xf numFmtId="0" fontId="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7" fillId="0" borderId="0"/>
    <xf numFmtId="0" fontId="8"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4" fillId="0" borderId="0"/>
    <xf numFmtId="0" fontId="7"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7" fillId="0" borderId="0"/>
    <xf numFmtId="0" fontId="7"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9"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5" fillId="0" borderId="0"/>
    <xf numFmtId="189" fontId="5"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1" fillId="0" borderId="0"/>
    <xf numFmtId="0" fontId="4" fillId="0" borderId="0"/>
    <xf numFmtId="180" fontId="4"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189"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4" fontId="2" fillId="0" borderId="0"/>
    <xf numFmtId="174" fontId="19" fillId="0" borderId="0"/>
    <xf numFmtId="174" fontId="19" fillId="0" borderId="0"/>
    <xf numFmtId="174" fontId="19" fillId="0" borderId="0"/>
    <xf numFmtId="174" fontId="19" fillId="0" borderId="0"/>
    <xf numFmtId="174" fontId="19"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 fillId="0" borderId="0"/>
    <xf numFmtId="0" fontId="23" fillId="0" borderId="0" applyFill="0" applyBorder="0" applyAlignment="0" applyProtection="0"/>
    <xf numFmtId="0" fontId="23"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applyFill="0" applyBorder="0" applyAlignment="0" applyProtection="0"/>
    <xf numFmtId="0" fontId="2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19" fillId="0" borderId="0"/>
    <xf numFmtId="0" fontId="4" fillId="0" borderId="0"/>
    <xf numFmtId="0" fontId="4" fillId="0" borderId="0"/>
    <xf numFmtId="0" fontId="2" fillId="0" borderId="0"/>
    <xf numFmtId="0" fontId="4"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3" fillId="0" borderId="0"/>
    <xf numFmtId="0" fontId="4" fillId="0" borderId="0" applyNumberFormat="0" applyFont="0" applyFill="0" applyBorder="0" applyAlignment="0" applyProtection="0"/>
    <xf numFmtId="0" fontId="13" fillId="0" borderId="0"/>
    <xf numFmtId="0" fontId="13" fillId="0" borderId="0"/>
    <xf numFmtId="0" fontId="13" fillId="0" borderId="0"/>
    <xf numFmtId="0" fontId="1" fillId="0" borderId="0"/>
    <xf numFmtId="0" fontId="23" fillId="0" borderId="0"/>
    <xf numFmtId="0" fontId="23" fillId="0" borderId="0"/>
    <xf numFmtId="0" fontId="4" fillId="0" borderId="0" applyNumberFormat="0" applyFont="0" applyFill="0" applyBorder="0" applyAlignment="0" applyProtection="0"/>
    <xf numFmtId="0" fontId="23"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0"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317" fontId="50" fillId="0" borderId="38"/>
    <xf numFmtId="0" fontId="101" fillId="0" borderId="0" applyFill="0" applyBorder="0">
      <protection locked="0"/>
    </xf>
    <xf numFmtId="180" fontId="4" fillId="0" borderId="0"/>
    <xf numFmtId="180" fontId="163" fillId="0" borderId="0"/>
    <xf numFmtId="180" fontId="164" fillId="0" borderId="0"/>
    <xf numFmtId="180" fontId="165" fillId="0" borderId="0"/>
    <xf numFmtId="180" fontId="166" fillId="0" borderId="0"/>
    <xf numFmtId="180" fontId="45" fillId="0" borderId="0"/>
    <xf numFmtId="38" fontId="167" fillId="0" borderId="0"/>
    <xf numFmtId="0" fontId="4" fillId="13"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7" fillId="34"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39" applyNumberFormat="0" applyFont="0" applyAlignment="0" applyProtection="0"/>
    <xf numFmtId="0" fontId="7" fillId="34"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39"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0" borderId="0" applyNumberFormat="0" applyFont="0" applyFill="0" applyBorder="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13" borderId="39" applyNumberFormat="0" applyFont="0" applyAlignment="0" applyProtection="0"/>
    <xf numFmtId="0" fontId="4"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0" fontId="7" fillId="34" borderId="39" applyNumberFormat="0" applyFont="0" applyAlignment="0" applyProtection="0"/>
    <xf numFmtId="189" fontId="4" fillId="34" borderId="39" applyNumberFormat="0" applyFont="0" applyAlignment="0" applyProtection="0"/>
    <xf numFmtId="189" fontId="4" fillId="34" borderId="39" applyNumberFormat="0" applyFont="0" applyAlignment="0" applyProtection="0"/>
    <xf numFmtId="0" fontId="168" fillId="83" borderId="0" applyAlignment="0" applyProtection="0">
      <alignment horizontal="left" vertical="top" wrapText="1"/>
    </xf>
    <xf numFmtId="284" fontId="4" fillId="45" borderId="40" applyFont="0" applyFill="0" applyBorder="0" applyAlignment="0" applyProtection="0">
      <protection locked="0"/>
    </xf>
    <xf numFmtId="37" fontId="4" fillId="0" borderId="0"/>
    <xf numFmtId="318" fontId="35" fillId="50" borderId="41" applyNumberFormat="0">
      <alignment vertical="center"/>
    </xf>
    <xf numFmtId="318" fontId="35" fillId="88" borderId="41" applyNumberFormat="0">
      <alignment vertical="center"/>
    </xf>
    <xf numFmtId="318" fontId="35" fillId="40" borderId="41" applyNumberFormat="0">
      <alignment vertical="center"/>
    </xf>
    <xf numFmtId="318" fontId="35" fillId="38" borderId="41" applyNumberFormat="0">
      <alignment vertical="center"/>
    </xf>
    <xf numFmtId="318" fontId="35" fillId="89" borderId="41" applyNumberFormat="0">
      <alignment vertical="center"/>
    </xf>
    <xf numFmtId="318" fontId="35" fillId="46" borderId="41" applyNumberFormat="0">
      <alignment vertical="center"/>
    </xf>
    <xf numFmtId="318" fontId="35" fillId="90" borderId="41" applyNumberFormat="0">
      <alignment vertical="center"/>
    </xf>
    <xf numFmtId="318" fontId="35" fillId="80" borderId="41" applyNumberFormat="0">
      <alignment vertical="center"/>
    </xf>
    <xf numFmtId="318" fontId="35" fillId="91" borderId="41" applyNumberFormat="0">
      <alignment vertical="center"/>
    </xf>
    <xf numFmtId="318" fontId="35" fillId="92" borderId="41" applyNumberFormat="0">
      <alignment vertical="center"/>
    </xf>
    <xf numFmtId="318" fontId="169" fillId="45" borderId="41">
      <protection locked="0"/>
    </xf>
    <xf numFmtId="318" fontId="169" fillId="37" borderId="41">
      <protection locked="0"/>
    </xf>
    <xf numFmtId="318" fontId="170" fillId="37" borderId="42" applyNumberFormat="0" applyFont="0" applyFill="0" applyAlignment="0" applyProtection="0">
      <protection locked="0"/>
    </xf>
    <xf numFmtId="318" fontId="76" fillId="0" borderId="0" applyNumberFormat="0" applyFill="0">
      <alignment horizontal="left" vertical="top"/>
    </xf>
    <xf numFmtId="0" fontId="171" fillId="93" borderId="0" applyNumberFormat="0">
      <alignment horizontal="left" vertical="center" indent="1"/>
    </xf>
    <xf numFmtId="0" fontId="172" fillId="94" borderId="0" applyNumberFormat="0">
      <alignment vertical="center"/>
    </xf>
    <xf numFmtId="0" fontId="73" fillId="46" borderId="0">
      <alignment vertical="center"/>
    </xf>
    <xf numFmtId="0" fontId="173" fillId="0" borderId="43">
      <alignment vertical="center"/>
    </xf>
    <xf numFmtId="0" fontId="34" fillId="95" borderId="27" applyNumberFormat="0" applyFont="0" applyAlignment="0">
      <alignment vertical="center"/>
    </xf>
    <xf numFmtId="0" fontId="34" fillId="45" borderId="27" applyNumberFormat="0" applyFont="0" applyAlignment="0">
      <alignment vertical="center"/>
    </xf>
    <xf numFmtId="0" fontId="34" fillId="37" borderId="27" applyNumberFormat="0" applyFont="0" applyAlignment="0">
      <alignment vertical="center"/>
    </xf>
    <xf numFmtId="0" fontId="34" fillId="96" borderId="27" applyNumberFormat="0" applyFont="0" applyAlignment="0">
      <alignment vertical="center"/>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97" borderId="0">
      <alignment horizontal="right"/>
    </xf>
    <xf numFmtId="0" fontId="174" fillId="0" borderId="0">
      <alignment horizontal="left"/>
    </xf>
    <xf numFmtId="3" fontId="175" fillId="0" borderId="0" applyFill="0" applyBorder="0" applyAlignment="0" applyProtection="0"/>
    <xf numFmtId="180" fontId="176" fillId="12" borderId="44" applyNumberFormat="0" applyBorder="0" applyAlignment="0">
      <alignment horizontal="center"/>
      <protection hidden="1"/>
    </xf>
    <xf numFmtId="180" fontId="177" fillId="0" borderId="44" applyNumberFormat="0" applyBorder="0" applyAlignment="0">
      <alignment horizontal="center"/>
      <protection locked="0"/>
    </xf>
    <xf numFmtId="2" fontId="178" fillId="50" borderId="12">
      <alignment horizontal="left"/>
    </xf>
    <xf numFmtId="0" fontId="179" fillId="78" borderId="4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4" fillId="0" borderId="0" applyNumberFormat="0" applyFont="0" applyFill="0" applyBorder="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179" fillId="78" borderId="45" applyNumberFormat="0" applyAlignment="0" applyProtection="0"/>
    <xf numFmtId="0" fontId="4" fillId="0" borderId="0" applyNumberFormat="0" applyFont="0" applyFill="0" applyBorder="0" applyAlignment="0" applyProtection="0"/>
    <xf numFmtId="0" fontId="179" fillId="78"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78" borderId="45" applyNumberFormat="0" applyAlignment="0" applyProtection="0"/>
    <xf numFmtId="0" fontId="179" fillId="61" borderId="45" applyNumberFormat="0" applyAlignment="0" applyProtection="0"/>
    <xf numFmtId="0" fontId="4" fillId="0" borderId="0" applyNumberFormat="0" applyFont="0" applyFill="0" applyBorder="0" applyAlignment="0" applyProtection="0"/>
    <xf numFmtId="0" fontId="179" fillId="61" borderId="45" applyNumberFormat="0" applyAlignment="0" applyProtection="0"/>
    <xf numFmtId="0" fontId="4" fillId="0" borderId="0" applyNumberFormat="0" applyFont="0" applyFill="0" applyBorder="0" applyAlignment="0" applyProtection="0"/>
    <xf numFmtId="0" fontId="179" fillId="78" borderId="4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0" fontId="179" fillId="61" borderId="45" applyNumberFormat="0" applyAlignment="0" applyProtection="0"/>
    <xf numFmtId="189" fontId="180" fillId="61" borderId="45" applyNumberFormat="0" applyAlignment="0" applyProtection="0"/>
    <xf numFmtId="189" fontId="180" fillId="61" borderId="45" applyNumberFormat="0" applyAlignment="0" applyProtection="0"/>
    <xf numFmtId="40" fontId="13" fillId="33" borderId="0">
      <alignment horizontal="right"/>
    </xf>
    <xf numFmtId="180" fontId="181" fillId="98" borderId="0">
      <alignment horizontal="center"/>
    </xf>
    <xf numFmtId="180" fontId="182" fillId="99" borderId="0"/>
    <xf numFmtId="180" fontId="183" fillId="33" borderId="0" applyBorder="0">
      <alignment horizontal="centerContinuous"/>
    </xf>
    <xf numFmtId="180" fontId="184" fillId="99" borderId="0" applyBorder="0">
      <alignment horizontal="centerContinuous"/>
    </xf>
    <xf numFmtId="319" fontId="4" fillId="0" borderId="0"/>
    <xf numFmtId="319" fontId="4" fillId="0" borderId="0"/>
    <xf numFmtId="319" fontId="4" fillId="0" borderId="0"/>
    <xf numFmtId="319" fontId="4" fillId="0" borderId="0"/>
    <xf numFmtId="171" fontId="4" fillId="0" borderId="0"/>
    <xf numFmtId="171" fontId="4" fillId="0" borderId="0"/>
    <xf numFmtId="171" fontId="4" fillId="0" borderId="0"/>
    <xf numFmtId="171" fontId="4" fillId="0" borderId="0"/>
    <xf numFmtId="171" fontId="4" fillId="0" borderId="0"/>
    <xf numFmtId="319" fontId="4" fillId="0" borderId="0"/>
    <xf numFmtId="180" fontId="36" fillId="100" borderId="0" applyNumberFormat="0" applyFont="0" applyBorder="0" applyAlignment="0"/>
    <xf numFmtId="1" fontId="185" fillId="0" borderId="0" applyProtection="0">
      <alignment horizontal="right" vertical="center"/>
    </xf>
    <xf numFmtId="193" fontId="186" fillId="0" borderId="0">
      <alignment horizontal="left"/>
    </xf>
    <xf numFmtId="320" fontId="39" fillId="0" borderId="0"/>
    <xf numFmtId="321" fontId="39" fillId="0" borderId="0"/>
    <xf numFmtId="255" fontId="4" fillId="0" borderId="0" applyFont="0" applyFill="0" applyBorder="0" applyAlignment="0" applyProtection="0"/>
    <xf numFmtId="322" fontId="4" fillId="0" borderId="0" applyFont="0" applyFill="0" applyBorder="0" applyAlignment="0" applyProtection="0"/>
    <xf numFmtId="170" fontId="40" fillId="0" borderId="0" applyFont="0" applyFill="0" applyBorder="0" applyAlignment="0" applyProtection="0">
      <protection locked="0"/>
    </xf>
    <xf numFmtId="10" fontId="40" fillId="0" borderId="0" applyFont="0" applyFill="0" applyBorder="0" applyAlignment="0" applyProtection="0">
      <protection locked="0"/>
    </xf>
    <xf numFmtId="10" fontId="4"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3" fontId="52" fillId="0" borderId="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24" fontId="59" fillId="80" borderId="0" applyBorder="0" applyAlignment="0">
      <protection locked="0"/>
    </xf>
    <xf numFmtId="9" fontId="52" fillId="0" borderId="0"/>
    <xf numFmtId="170" fontId="52" fillId="0" borderId="0"/>
    <xf numFmtId="10" fontId="52" fillId="0" borderId="0"/>
    <xf numFmtId="325" fontId="4" fillId="0" borderId="0" applyFont="0" applyFill="0" applyBorder="0" applyAlignment="0" applyProtection="0"/>
    <xf numFmtId="326" fontId="50" fillId="0" borderId="0"/>
    <xf numFmtId="327" fontId="50" fillId="0" borderId="0"/>
    <xf numFmtId="327" fontId="52" fillId="0" borderId="0"/>
    <xf numFmtId="328" fontId="4" fillId="0" borderId="0" applyBorder="0">
      <alignment horizontal="right"/>
    </xf>
    <xf numFmtId="329" fontId="48" fillId="0" borderId="0" applyBorder="0"/>
    <xf numFmtId="10" fontId="4" fillId="50" borderId="0"/>
    <xf numFmtId="180" fontId="4" fillId="0" borderId="0">
      <protection locked="0"/>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330" fontId="2" fillId="101" borderId="7">
      <alignment vertical="center"/>
    </xf>
    <xf numFmtId="0"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2" fillId="101"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19" fillId="90" borderId="7">
      <alignment vertical="center"/>
    </xf>
    <xf numFmtId="167" fontId="2" fillId="101"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19" fillId="101" borderId="7">
      <alignment vertical="center"/>
    </xf>
    <xf numFmtId="167" fontId="2" fillId="101" borderId="7">
      <alignment vertical="center"/>
    </xf>
    <xf numFmtId="0" fontId="19" fillId="101" borderId="7">
      <alignment vertical="center"/>
    </xf>
    <xf numFmtId="167" fontId="2" fillId="101" borderId="7">
      <alignment vertical="center"/>
    </xf>
    <xf numFmtId="0" fontId="19" fillId="101" borderId="7">
      <alignment vertical="center"/>
    </xf>
    <xf numFmtId="167" fontId="2" fillId="101" borderId="7">
      <alignment vertical="center"/>
    </xf>
    <xf numFmtId="0" fontId="19" fillId="101" borderId="7">
      <alignment vertical="center"/>
    </xf>
    <xf numFmtId="167"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171" fontId="2" fillId="101" borderId="7">
      <alignment vertical="center"/>
    </xf>
    <xf numFmtId="167"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0" fontId="4" fillId="32" borderId="4" applyNumberFormat="0" applyProtection="0">
      <alignment horizontal="left" vertical="center" indent="1"/>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4" fillId="0" borderId="0" applyNumberFormat="0" applyFont="0" applyFill="0" applyBorder="0" applyAlignment="0" applyProtection="0"/>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101" borderId="7">
      <alignment vertical="center"/>
    </xf>
    <xf numFmtId="171" fontId="2" fillId="101" borderId="7">
      <alignment vertical="center"/>
    </xf>
    <xf numFmtId="171" fontId="19" fillId="101" borderId="7">
      <alignment vertical="center"/>
    </xf>
    <xf numFmtId="171" fontId="2" fillId="101" borderId="7">
      <alignment vertical="center"/>
    </xf>
    <xf numFmtId="171" fontId="19" fillId="101" borderId="7">
      <alignment vertical="center"/>
    </xf>
    <xf numFmtId="171" fontId="2"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67" fontId="19" fillId="90"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71" fontId="19" fillId="101" borderId="7">
      <alignment vertical="center"/>
    </xf>
    <xf numFmtId="167" fontId="2" fillId="101" borderId="7">
      <alignment vertical="center"/>
    </xf>
    <xf numFmtId="171" fontId="19" fillId="101" borderId="7">
      <alignment vertical="center"/>
    </xf>
    <xf numFmtId="167" fontId="2" fillId="101" borderId="7">
      <alignment vertical="center"/>
    </xf>
    <xf numFmtId="171" fontId="19" fillId="101" borderId="7">
      <alignment vertical="center"/>
    </xf>
    <xf numFmtId="167" fontId="2" fillId="101" borderId="7">
      <alignment vertical="center"/>
    </xf>
    <xf numFmtId="171" fontId="19" fillId="101" borderId="7">
      <alignment vertical="center"/>
    </xf>
    <xf numFmtId="167"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71"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71" fontId="19" fillId="90" borderId="7">
      <alignment vertical="center"/>
    </xf>
    <xf numFmtId="167" fontId="2" fillId="101" borderId="7">
      <alignment vertical="center"/>
    </xf>
    <xf numFmtId="171" fontId="19" fillId="90" borderId="7">
      <alignment vertical="center"/>
    </xf>
    <xf numFmtId="167" fontId="2" fillId="101" borderId="7">
      <alignment vertical="center"/>
    </xf>
    <xf numFmtId="167"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19" fillId="90"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4" fillId="0" borderId="0" applyNumberFormat="0" applyFont="0" applyFill="0" applyBorder="0" applyAlignment="0" applyProtection="0"/>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101" borderId="7">
      <alignment vertical="center"/>
    </xf>
    <xf numFmtId="331" fontId="2" fillId="101" borderId="7">
      <alignment vertical="center"/>
    </xf>
    <xf numFmtId="171" fontId="19" fillId="101" borderId="7">
      <alignment vertical="center"/>
    </xf>
    <xf numFmtId="331" fontId="2" fillId="101" borderId="7">
      <alignment vertical="center"/>
    </xf>
    <xf numFmtId="171" fontId="19" fillId="101" borderId="7">
      <alignment vertical="center"/>
    </xf>
    <xf numFmtId="331" fontId="2" fillId="101" borderId="7">
      <alignment vertical="center"/>
    </xf>
    <xf numFmtId="171" fontId="19" fillId="101" borderId="7">
      <alignment vertical="center"/>
    </xf>
    <xf numFmtId="33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101" borderId="7">
      <alignment vertical="center"/>
    </xf>
    <xf numFmtId="331" fontId="19"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101" borderId="7">
      <alignment vertical="center"/>
    </xf>
    <xf numFmtId="331" fontId="19"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331" fontId="2" fillId="101" borderId="7">
      <alignment vertical="center"/>
    </xf>
    <xf numFmtId="33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331" fontId="19" fillId="90" borderId="7">
      <alignment vertical="center"/>
    </xf>
    <xf numFmtId="331" fontId="19" fillId="90" borderId="7">
      <alignment vertical="center"/>
    </xf>
    <xf numFmtId="331" fontId="19" fillId="90" borderId="7">
      <alignment vertical="center"/>
    </xf>
    <xf numFmtId="171" fontId="19" fillId="90" borderId="7">
      <alignment vertical="center"/>
    </xf>
    <xf numFmtId="331" fontId="19" fillId="90" borderId="7">
      <alignment vertical="center"/>
    </xf>
    <xf numFmtId="331" fontId="2" fillId="101" borderId="7">
      <alignment vertical="center"/>
    </xf>
    <xf numFmtId="331" fontId="2" fillId="101" borderId="7">
      <alignment vertical="center"/>
    </xf>
    <xf numFmtId="331" fontId="2" fillId="101" borderId="7">
      <alignment vertical="center"/>
    </xf>
    <xf numFmtId="331" fontId="2" fillId="101" borderId="7">
      <alignment vertical="center"/>
    </xf>
    <xf numFmtId="331" fontId="19" fillId="90" borderId="7">
      <alignment vertical="center"/>
    </xf>
    <xf numFmtId="171" fontId="19" fillId="90" borderId="7">
      <alignment vertical="center"/>
    </xf>
    <xf numFmtId="331" fontId="2" fillId="101" borderId="7">
      <alignment vertical="center"/>
    </xf>
    <xf numFmtId="171" fontId="19" fillId="90" borderId="7">
      <alignment vertical="center"/>
    </xf>
    <xf numFmtId="331" fontId="2" fillId="101" borderId="7">
      <alignment vertical="center"/>
    </xf>
    <xf numFmtId="171"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19" fillId="90"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101" borderId="7">
      <alignment vertical="center"/>
    </xf>
    <xf numFmtId="171" fontId="2" fillId="101" borderId="7">
      <alignment vertical="center"/>
    </xf>
    <xf numFmtId="0" fontId="19" fillId="101" borderId="7">
      <alignment vertical="center"/>
    </xf>
    <xf numFmtId="171" fontId="2" fillId="101" borderId="7">
      <alignment vertical="center"/>
    </xf>
    <xf numFmtId="0" fontId="19" fillId="101" borderId="7">
      <alignment vertical="center"/>
    </xf>
    <xf numFmtId="171" fontId="2" fillId="101" borderId="7">
      <alignment vertical="center"/>
    </xf>
    <xf numFmtId="0" fontId="19" fillId="101" borderId="7">
      <alignment vertical="center"/>
    </xf>
    <xf numFmtId="171" fontId="2" fillId="101" borderId="7">
      <alignment vertical="center"/>
    </xf>
    <xf numFmtId="0" fontId="2" fillId="101" borderId="7">
      <alignment vertical="center"/>
    </xf>
    <xf numFmtId="0" fontId="2" fillId="101" borderId="7">
      <alignment vertical="center"/>
    </xf>
    <xf numFmtId="0"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7">
      <alignment vertical="center"/>
    </xf>
    <xf numFmtId="171"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101" borderId="7">
      <alignment vertical="center"/>
    </xf>
    <xf numFmtId="171" fontId="19"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71" fontId="2" fillId="101" borderId="7">
      <alignment vertical="center"/>
    </xf>
    <xf numFmtId="171"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19" fillId="90" borderId="7">
      <alignment vertical="center"/>
    </xf>
    <xf numFmtId="0" fontId="19" fillId="90" borderId="7">
      <alignment vertical="center"/>
    </xf>
    <xf numFmtId="0" fontId="19" fillId="90" borderId="7">
      <alignment vertical="center"/>
    </xf>
    <xf numFmtId="0"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2" fillId="101" borderId="7">
      <alignment vertical="center"/>
    </xf>
    <xf numFmtId="0"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171" fontId="19" fillId="90" borderId="7">
      <alignment vertical="center"/>
    </xf>
    <xf numFmtId="171" fontId="19" fillId="90" borderId="7">
      <alignment vertical="center"/>
    </xf>
    <xf numFmtId="171" fontId="19" fillId="90" borderId="7">
      <alignment vertical="center"/>
    </xf>
    <xf numFmtId="0" fontId="19" fillId="90" borderId="7">
      <alignment vertical="center"/>
    </xf>
    <xf numFmtId="171" fontId="19" fillId="90" borderId="7">
      <alignment vertical="center"/>
    </xf>
    <xf numFmtId="171" fontId="2" fillId="101" borderId="7">
      <alignment vertical="center"/>
    </xf>
    <xf numFmtId="171" fontId="2" fillId="101" borderId="7">
      <alignment vertical="center"/>
    </xf>
    <xf numFmtId="171" fontId="2" fillId="101" borderId="7">
      <alignment vertical="center"/>
    </xf>
    <xf numFmtId="171" fontId="2" fillId="101" borderId="7">
      <alignment vertical="center"/>
    </xf>
    <xf numFmtId="171" fontId="19" fillId="90" borderId="7">
      <alignment vertical="center"/>
    </xf>
    <xf numFmtId="0" fontId="19" fillId="90" borderId="7">
      <alignment vertical="center"/>
    </xf>
    <xf numFmtId="171" fontId="2" fillId="101" borderId="7">
      <alignment vertical="center"/>
    </xf>
    <xf numFmtId="0" fontId="19" fillId="90" borderId="7">
      <alignment vertical="center"/>
    </xf>
    <xf numFmtId="171" fontId="2" fillId="101" borderId="7">
      <alignment vertical="center"/>
    </xf>
    <xf numFmtId="0" fontId="19" fillId="90"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7">
      <alignment vertical="center"/>
    </xf>
    <xf numFmtId="167"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101" borderId="7">
      <alignment vertical="center"/>
    </xf>
    <xf numFmtId="167" fontId="19"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7">
      <alignment vertical="center"/>
    </xf>
    <xf numFmtId="0" fontId="19"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2" fillId="101" borderId="7">
      <alignment vertical="center"/>
    </xf>
    <xf numFmtId="167" fontId="19" fillId="90" borderId="7">
      <alignment vertical="center"/>
    </xf>
    <xf numFmtId="167" fontId="19" fillId="90" borderId="7">
      <alignment vertical="center"/>
    </xf>
    <xf numFmtId="167" fontId="19" fillId="90" borderId="7">
      <alignment vertical="center"/>
    </xf>
    <xf numFmtId="167" fontId="19" fillId="90" borderId="7">
      <alignment vertical="center"/>
    </xf>
    <xf numFmtId="0" fontId="19" fillId="101" borderId="7">
      <alignment vertical="center"/>
    </xf>
    <xf numFmtId="0" fontId="19"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2" fillId="101" borderId="7">
      <alignment vertical="center"/>
    </xf>
    <xf numFmtId="0" fontId="4" fillId="0" borderId="0" applyNumberFormat="0" applyFont="0" applyFill="0" applyBorder="0" applyAlignment="0" applyProtection="0"/>
    <xf numFmtId="167" fontId="2" fillId="101" borderId="7">
      <alignment vertical="center"/>
    </xf>
    <xf numFmtId="167" fontId="2" fillId="101" borderId="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7">
      <alignment vertical="center"/>
    </xf>
    <xf numFmtId="332" fontId="39" fillId="0" borderId="0">
      <alignment horizontal="right"/>
    </xf>
    <xf numFmtId="40" fontId="4" fillId="0" borderId="0"/>
    <xf numFmtId="1" fontId="187" fillId="46" borderId="0">
      <alignment horizontal="center"/>
    </xf>
    <xf numFmtId="18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180" fontId="188" fillId="0" borderId="18">
      <alignment horizontal="center"/>
    </xf>
    <xf numFmtId="3" fontId="44" fillId="0" borderId="0" applyFont="0" applyFill="0" applyBorder="0" applyAlignment="0" applyProtection="0"/>
    <xf numFmtId="180" fontId="44" fillId="102" borderId="0" applyNumberFormat="0" applyFont="0" applyBorder="0" applyAlignment="0" applyProtection="0"/>
    <xf numFmtId="333" fontId="39" fillId="46" borderId="0"/>
    <xf numFmtId="334" fontId="15" fillId="46" borderId="0" applyFill="0"/>
    <xf numFmtId="180" fontId="189" fillId="0" borderId="0">
      <alignment horizontal="left" indent="7"/>
    </xf>
    <xf numFmtId="180" fontId="15" fillId="0" borderId="0" applyFill="0">
      <alignment horizontal="left" indent="7"/>
    </xf>
    <xf numFmtId="334" fontId="59" fillId="0" borderId="29">
      <alignment horizontal="right"/>
    </xf>
    <xf numFmtId="180" fontId="59" fillId="0" borderId="27" applyNumberFormat="0" applyFont="0" applyBorder="0">
      <alignment horizontal="right"/>
    </xf>
    <xf numFmtId="180" fontId="190" fillId="0" borderId="0" applyFill="0"/>
    <xf numFmtId="180" fontId="59" fillId="0" borderId="0" applyFill="0"/>
    <xf numFmtId="334" fontId="12" fillId="0" borderId="29" applyFill="0"/>
    <xf numFmtId="180" fontId="4" fillId="0" borderId="0" applyNumberFormat="0" applyFont="0" applyBorder="0" applyAlignment="0"/>
    <xf numFmtId="180" fontId="191" fillId="0" borderId="0" applyFill="0">
      <alignment horizontal="left" indent="1"/>
    </xf>
    <xf numFmtId="180" fontId="12" fillId="0" borderId="0">
      <alignment horizontal="left" indent="1"/>
    </xf>
    <xf numFmtId="334" fontId="59" fillId="0" borderId="29" applyFill="0"/>
    <xf numFmtId="180" fontId="4" fillId="0" borderId="0" applyNumberFormat="0" applyFont="0" applyFill="0" applyBorder="0" applyAlignment="0"/>
    <xf numFmtId="180" fontId="190" fillId="0" borderId="0" applyFill="0">
      <alignment horizontal="left" indent="2"/>
    </xf>
    <xf numFmtId="180" fontId="59" fillId="0" borderId="0" applyFill="0">
      <alignment horizontal="left" indent="2"/>
    </xf>
    <xf numFmtId="334" fontId="12" fillId="0" borderId="29" applyFill="0"/>
    <xf numFmtId="180" fontId="4" fillId="0" borderId="0" applyNumberFormat="0" applyFont="0" applyBorder="0" applyAlignment="0"/>
    <xf numFmtId="180" fontId="191" fillId="0" borderId="0">
      <alignment horizontal="left" indent="3"/>
    </xf>
    <xf numFmtId="180" fontId="12" fillId="0" borderId="0" applyFill="0">
      <alignment horizontal="left" indent="3"/>
    </xf>
    <xf numFmtId="334" fontId="59" fillId="0" borderId="29" applyFill="0"/>
    <xf numFmtId="180" fontId="4" fillId="0" borderId="0" applyNumberFormat="0" applyFont="0" applyBorder="0" applyAlignment="0"/>
    <xf numFmtId="180" fontId="190" fillId="0" borderId="0">
      <alignment horizontal="left" indent="4"/>
    </xf>
    <xf numFmtId="180" fontId="59" fillId="0" borderId="0" applyFill="0">
      <alignment horizontal="left" indent="4"/>
    </xf>
    <xf numFmtId="334" fontId="12" fillId="0" borderId="29" applyFill="0"/>
    <xf numFmtId="180" fontId="4" fillId="0" borderId="0" applyNumberFormat="0" applyFont="0" applyBorder="0" applyAlignment="0"/>
    <xf numFmtId="180" fontId="191" fillId="0" borderId="0">
      <alignment horizontal="left" indent="5"/>
    </xf>
    <xf numFmtId="180" fontId="12" fillId="0" borderId="0" applyFill="0">
      <alignment horizontal="left" indent="5"/>
    </xf>
    <xf numFmtId="334" fontId="59" fillId="0" borderId="29" applyFill="0"/>
    <xf numFmtId="180" fontId="4" fillId="0" borderId="0" applyNumberFormat="0" applyFont="0" applyFill="0" applyBorder="0" applyAlignment="0"/>
    <xf numFmtId="180" fontId="59" fillId="0" borderId="0" applyFill="0">
      <alignment horizontal="left" indent="6"/>
    </xf>
    <xf numFmtId="335" fontId="39" fillId="46" borderId="12">
      <alignment horizontal="right"/>
    </xf>
    <xf numFmtId="0" fontId="192" fillId="0" borderId="0"/>
    <xf numFmtId="14" fontId="193" fillId="0" borderId="0" applyNumberFormat="0" applyFill="0" applyBorder="0" applyAlignment="0" applyProtection="0">
      <alignment horizontal="left"/>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 borderId="27">
      <alignment vertical="center"/>
      <protection locked="0"/>
    </xf>
    <xf numFmtId="0" fontId="19"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2" fillId="3" borderId="27">
      <alignment vertical="center"/>
      <protection locked="0"/>
    </xf>
    <xf numFmtId="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2" fillId="3" borderId="27">
      <alignment vertical="center"/>
      <protection locked="0"/>
    </xf>
    <xf numFmtId="0" fontId="19" fillId="36"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0" fontId="2" fillId="3" borderId="27">
      <alignment vertical="center"/>
      <protection locked="0"/>
    </xf>
    <xf numFmtId="0"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2" fillId="3" borderId="27">
      <alignment vertical="center"/>
      <protection locked="0"/>
    </xf>
    <xf numFmtId="337" fontId="19" fillId="36"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 borderId="27">
      <alignment vertical="center"/>
      <protection locked="0"/>
    </xf>
    <xf numFmtId="171" fontId="2" fillId="3" borderId="27">
      <alignment vertical="center"/>
      <protection locked="0"/>
    </xf>
    <xf numFmtId="167" fontId="19" fillId="3" borderId="27">
      <alignment vertical="center"/>
      <protection locked="0"/>
    </xf>
    <xf numFmtId="171" fontId="2" fillId="3" borderId="27">
      <alignment vertical="center"/>
      <protection locked="0"/>
    </xf>
    <xf numFmtId="167" fontId="19" fillId="3" borderId="27">
      <alignment vertical="center"/>
      <protection locked="0"/>
    </xf>
    <xf numFmtId="171" fontId="2" fillId="3" borderId="27">
      <alignment vertical="center"/>
      <protection locked="0"/>
    </xf>
    <xf numFmtId="167" fontId="19" fillId="3" borderId="27">
      <alignment vertical="center"/>
      <protection locked="0"/>
    </xf>
    <xf numFmtId="171"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27">
      <alignment vertical="center"/>
      <protection locked="0"/>
    </xf>
    <xf numFmtId="171" fontId="19"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 borderId="27">
      <alignment vertical="center"/>
      <protection locked="0"/>
    </xf>
    <xf numFmtId="171" fontId="19"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67"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71" fontId="2" fillId="3" borderId="27">
      <alignment vertical="center"/>
      <protection locked="0"/>
    </xf>
    <xf numFmtId="16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19" fillId="3" borderId="27">
      <alignment vertical="center"/>
      <protection locked="0"/>
    </xf>
    <xf numFmtId="33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337" fontId="2" fillId="3"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67"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 borderId="27">
      <alignment vertical="center"/>
      <protection locked="0"/>
    </xf>
    <xf numFmtId="170" fontId="19"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170" fontId="2" fillId="3" borderId="27">
      <alignment vertical="center"/>
      <protection locked="0"/>
    </xf>
    <xf numFmtId="170"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2" fillId="3" borderId="27">
      <alignment vertical="center"/>
      <protection locked="0"/>
    </xf>
    <xf numFmtId="170" fontId="19" fillId="36"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70" fontId="2" fillId="3" borderId="27">
      <alignment vertical="center"/>
      <protection locked="0"/>
    </xf>
    <xf numFmtId="170"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 borderId="27">
      <alignment vertical="center"/>
      <protection locked="0"/>
    </xf>
    <xf numFmtId="167" fontId="2" fillId="3" borderId="27">
      <alignment vertical="center"/>
      <protection locked="0"/>
    </xf>
    <xf numFmtId="167" fontId="19" fillId="3" borderId="27">
      <alignment vertical="center"/>
      <protection locked="0"/>
    </xf>
    <xf numFmtId="167" fontId="2" fillId="3" borderId="27">
      <alignment vertical="center"/>
      <protection locked="0"/>
    </xf>
    <xf numFmtId="167" fontId="19" fillId="3" borderId="27">
      <alignment vertical="center"/>
      <protection locked="0"/>
    </xf>
    <xf numFmtId="167" fontId="2"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2" fillId="3" borderId="27">
      <alignment vertical="center"/>
      <protection locked="0"/>
    </xf>
    <xf numFmtId="167"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27">
      <alignment vertical="center"/>
      <protection locked="0"/>
    </xf>
    <xf numFmtId="171" fontId="19"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 borderId="27">
      <alignment vertical="center"/>
      <protection locked="0"/>
    </xf>
    <xf numFmtId="171" fontId="19"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19" fillId="36"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2" fillId="3" borderId="27">
      <alignment vertical="center"/>
      <protection locked="0"/>
    </xf>
    <xf numFmtId="171" fontId="19" fillId="36"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0" fontId="4" fillId="0" borderId="0" applyNumberFormat="0" applyFont="0" applyFill="0" applyBorder="0" applyAlignment="0" applyProtection="0"/>
    <xf numFmtId="171" fontId="2" fillId="3" borderId="27">
      <alignment vertical="center"/>
      <protection locked="0"/>
    </xf>
    <xf numFmtId="171" fontId="19" fillId="36" borderId="27">
      <alignment vertical="center"/>
      <protection locked="0"/>
    </xf>
    <xf numFmtId="167" fontId="19" fillId="36"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 borderId="27">
      <alignment vertical="center"/>
      <protection locked="0"/>
    </xf>
    <xf numFmtId="337" fontId="19"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27">
      <alignment vertical="center"/>
      <protection locked="0"/>
    </xf>
    <xf numFmtId="167" fontId="19" fillId="3" borderId="27">
      <alignment vertical="center"/>
      <protection locked="0"/>
    </xf>
    <xf numFmtId="167" fontId="19"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2" fillId="3"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337" fontId="19" fillId="36"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16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337" fontId="2" fillId="3" borderId="27">
      <alignment vertical="center"/>
      <protection locked="0"/>
    </xf>
    <xf numFmtId="337" fontId="2" fillId="3" borderId="27">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27">
      <alignment vertical="center"/>
      <protection locked="0"/>
    </xf>
    <xf numFmtId="167" fontId="19" fillId="36" borderId="27">
      <alignment vertical="center"/>
      <protection locked="0"/>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2" fillId="43"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9"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6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38" borderId="27">
      <alignment vertical="center"/>
    </xf>
    <xf numFmtId="337" fontId="2" fillId="43" borderId="27">
      <alignment vertical="center"/>
    </xf>
    <xf numFmtId="167" fontId="19"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2" fillId="43" borderId="27">
      <alignment vertical="center"/>
    </xf>
    <xf numFmtId="337" fontId="19" fillId="38" borderId="27">
      <alignment vertical="center"/>
    </xf>
    <xf numFmtId="337" fontId="2" fillId="43" borderId="27">
      <alignment vertical="center"/>
    </xf>
    <xf numFmtId="337" fontId="19" fillId="38" borderId="27">
      <alignment vertical="center"/>
    </xf>
    <xf numFmtId="167" fontId="19" fillId="43" borderId="27">
      <alignment vertical="center"/>
    </xf>
    <xf numFmtId="337" fontId="2" fillId="43" borderId="27">
      <alignment vertical="center"/>
    </xf>
    <xf numFmtId="167" fontId="19" fillId="43" borderId="27">
      <alignment vertical="center"/>
    </xf>
    <xf numFmtId="337" fontId="2" fillId="43" borderId="27">
      <alignment vertical="center"/>
    </xf>
    <xf numFmtId="167" fontId="19" fillId="43" borderId="27">
      <alignment vertical="center"/>
    </xf>
    <xf numFmtId="33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3" borderId="27">
      <alignment vertical="center"/>
    </xf>
    <xf numFmtId="331" fontId="19"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43" borderId="27">
      <alignment vertical="center"/>
    </xf>
    <xf numFmtId="331" fontId="19"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33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331" fontId="19" fillId="38" borderId="27">
      <alignment vertical="center"/>
    </xf>
    <xf numFmtId="331" fontId="19" fillId="38" borderId="27">
      <alignment vertical="center"/>
    </xf>
    <xf numFmtId="331" fontId="19" fillId="38" borderId="27">
      <alignment vertical="center"/>
    </xf>
    <xf numFmtId="0" fontId="4" fillId="0" borderId="0" applyNumberFormat="0" applyFont="0" applyFill="0" applyBorder="0" applyAlignment="0" applyProtection="0"/>
    <xf numFmtId="331" fontId="19" fillId="38" borderId="27">
      <alignment vertical="center"/>
    </xf>
    <xf numFmtId="331" fontId="2" fillId="43" borderId="27">
      <alignment vertical="center"/>
    </xf>
    <xf numFmtId="331" fontId="2" fillId="43" borderId="27">
      <alignment vertical="center"/>
    </xf>
    <xf numFmtId="331" fontId="2" fillId="43" borderId="27">
      <alignment vertical="center"/>
    </xf>
    <xf numFmtId="331" fontId="2" fillId="43" borderId="27">
      <alignment vertical="center"/>
    </xf>
    <xf numFmtId="331" fontId="19" fillId="38"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0" fontId="4" fillId="0" borderId="0" applyNumberFormat="0" applyFont="0" applyFill="0" applyBorder="0" applyAlignment="0" applyProtection="0"/>
    <xf numFmtId="331" fontId="2" fillId="43" borderId="27">
      <alignment vertical="center"/>
    </xf>
    <xf numFmtId="331" fontId="19" fillId="38"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38" borderId="27">
      <alignment vertical="center"/>
    </xf>
    <xf numFmtId="337" fontId="2" fillId="43" borderId="27">
      <alignment vertical="center"/>
    </xf>
    <xf numFmtId="171" fontId="19" fillId="43" borderId="27">
      <alignment vertical="center"/>
    </xf>
    <xf numFmtId="337" fontId="2" fillId="43" borderId="27">
      <alignment vertical="center"/>
    </xf>
    <xf numFmtId="171" fontId="19" fillId="43" borderId="27">
      <alignment vertical="center"/>
    </xf>
    <xf numFmtId="337" fontId="2" fillId="43" borderId="27">
      <alignment vertical="center"/>
    </xf>
    <xf numFmtId="171" fontId="19" fillId="43" borderId="27">
      <alignment vertical="center"/>
    </xf>
    <xf numFmtId="337" fontId="2" fillId="43" borderId="27">
      <alignment vertical="center"/>
    </xf>
    <xf numFmtId="171" fontId="19" fillId="43" borderId="27">
      <alignment vertical="center"/>
    </xf>
    <xf numFmtId="337"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4" fillId="0" borderId="0" applyNumberFormat="0" applyFont="0" applyFill="0" applyBorder="0" applyAlignment="0" applyProtection="0"/>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27">
      <alignment vertical="center"/>
    </xf>
    <xf numFmtId="171"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71"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171" fontId="19" fillId="38" borderId="27">
      <alignment vertical="center"/>
    </xf>
    <xf numFmtId="337" fontId="2" fillId="43" borderId="27">
      <alignment vertical="center"/>
    </xf>
    <xf numFmtId="171"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43" borderId="27">
      <alignment vertical="center"/>
    </xf>
    <xf numFmtId="171" fontId="2" fillId="43" borderId="27">
      <alignment vertical="center"/>
    </xf>
    <xf numFmtId="0" fontId="19" fillId="43" borderId="27">
      <alignment vertical="center"/>
    </xf>
    <xf numFmtId="171" fontId="2" fillId="43" borderId="27">
      <alignment vertical="center"/>
    </xf>
    <xf numFmtId="0" fontId="19" fillId="43" borderId="27">
      <alignment vertical="center"/>
    </xf>
    <xf numFmtId="171" fontId="2" fillId="43" borderId="27">
      <alignment vertical="center"/>
    </xf>
    <xf numFmtId="0" fontId="19" fillId="43" borderId="27">
      <alignment vertical="center"/>
    </xf>
    <xf numFmtId="171" fontId="2" fillId="43" borderId="27">
      <alignment vertical="center"/>
    </xf>
    <xf numFmtId="0" fontId="2" fillId="43" borderId="27">
      <alignment vertical="center"/>
    </xf>
    <xf numFmtId="0" fontId="2" fillId="43" borderId="27">
      <alignment vertical="center"/>
    </xf>
    <xf numFmtId="0"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0"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0" fontId="19" fillId="38" borderId="27">
      <alignment vertical="center"/>
    </xf>
    <xf numFmtId="171" fontId="2" fillId="43" borderId="27">
      <alignment vertical="center"/>
    </xf>
    <xf numFmtId="0" fontId="19" fillId="38" borderId="27">
      <alignment vertical="center"/>
    </xf>
    <xf numFmtId="171" fontId="2" fillId="43" borderId="27">
      <alignment vertical="center"/>
    </xf>
    <xf numFmtId="0" fontId="19" fillId="38"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27">
      <alignment vertical="center"/>
    </xf>
    <xf numFmtId="33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43" borderId="27">
      <alignment vertical="center"/>
    </xf>
    <xf numFmtId="337" fontId="19"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2" fillId="43" borderId="27">
      <alignment vertical="center"/>
    </xf>
    <xf numFmtId="337" fontId="19" fillId="38" borderId="27">
      <alignment vertical="center"/>
    </xf>
    <xf numFmtId="337" fontId="19" fillId="38" borderId="27">
      <alignment vertical="center"/>
    </xf>
    <xf numFmtId="337" fontId="19" fillId="38" borderId="27">
      <alignment vertical="center"/>
    </xf>
    <xf numFmtId="33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337" fontId="2" fillId="43" borderId="27">
      <alignment vertical="center"/>
    </xf>
    <xf numFmtId="33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27">
      <alignment vertical="center"/>
    </xf>
    <xf numFmtId="0" fontId="19"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43" borderId="27">
      <alignment vertical="center"/>
    </xf>
    <xf numFmtId="0" fontId="19"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2" fillId="43" borderId="27">
      <alignment vertical="center"/>
    </xf>
    <xf numFmtId="0"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19" fillId="38" borderId="27">
      <alignment vertical="center"/>
    </xf>
    <xf numFmtId="0" fontId="2" fillId="43" borderId="27">
      <alignment vertical="center"/>
    </xf>
    <xf numFmtId="0" fontId="2" fillId="43" borderId="27">
      <alignment vertical="center"/>
    </xf>
    <xf numFmtId="0" fontId="2" fillId="43" borderId="27">
      <alignment vertical="center"/>
    </xf>
    <xf numFmtId="0" fontId="2" fillId="43" borderId="27">
      <alignment vertical="center"/>
    </xf>
    <xf numFmtId="0" fontId="19" fillId="38" borderId="27">
      <alignment vertical="center"/>
    </xf>
    <xf numFmtId="0" fontId="19" fillId="38" borderId="27">
      <alignment vertical="center"/>
    </xf>
    <xf numFmtId="0" fontId="2" fillId="43" borderId="27">
      <alignment vertical="center"/>
    </xf>
    <xf numFmtId="0" fontId="19" fillId="38" borderId="27">
      <alignment vertical="center"/>
    </xf>
    <xf numFmtId="0" fontId="2" fillId="43" borderId="27">
      <alignment vertical="center"/>
    </xf>
    <xf numFmtId="0"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0" fontId="4" fillId="0" borderId="0" applyNumberFormat="0" applyFont="0" applyFill="0" applyBorder="0" applyAlignment="0" applyProtection="0"/>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43" borderId="27">
      <alignment vertical="center"/>
    </xf>
    <xf numFmtId="171" fontId="2" fillId="43" borderId="27">
      <alignment vertical="center"/>
    </xf>
    <xf numFmtId="167" fontId="19" fillId="43" borderId="27">
      <alignment vertical="center"/>
    </xf>
    <xf numFmtId="171" fontId="2" fillId="43" borderId="27">
      <alignment vertical="center"/>
    </xf>
    <xf numFmtId="167" fontId="19" fillId="43" borderId="27">
      <alignment vertical="center"/>
    </xf>
    <xf numFmtId="171" fontId="2" fillId="43" borderId="27">
      <alignment vertical="center"/>
    </xf>
    <xf numFmtId="167" fontId="19" fillId="43" borderId="27">
      <alignment vertical="center"/>
    </xf>
    <xf numFmtId="171"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27">
      <alignment vertical="center"/>
    </xf>
    <xf numFmtId="171"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43" borderId="27">
      <alignment vertical="center"/>
    </xf>
    <xf numFmtId="171" fontId="19"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71" fontId="2" fillId="43" borderId="27">
      <alignment vertical="center"/>
    </xf>
    <xf numFmtId="171"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71" fontId="19" fillId="38" borderId="27">
      <alignment vertical="center"/>
    </xf>
    <xf numFmtId="171" fontId="19" fillId="38" borderId="27">
      <alignment vertical="center"/>
    </xf>
    <xf numFmtId="171" fontId="19" fillId="38" borderId="27">
      <alignment vertical="center"/>
    </xf>
    <xf numFmtId="167" fontId="19" fillId="38" borderId="27">
      <alignment vertical="center"/>
    </xf>
    <xf numFmtId="171" fontId="19" fillId="38" borderId="27">
      <alignment vertical="center"/>
    </xf>
    <xf numFmtId="171" fontId="2" fillId="43" borderId="27">
      <alignment vertical="center"/>
    </xf>
    <xf numFmtId="171" fontId="2" fillId="43" borderId="27">
      <alignment vertical="center"/>
    </xf>
    <xf numFmtId="171" fontId="2" fillId="43" borderId="27">
      <alignment vertical="center"/>
    </xf>
    <xf numFmtId="171" fontId="2" fillId="43" borderId="27">
      <alignment vertical="center"/>
    </xf>
    <xf numFmtId="171" fontId="19" fillId="38" borderId="27">
      <alignment vertical="center"/>
    </xf>
    <xf numFmtId="167" fontId="19" fillId="38" borderId="27">
      <alignment vertical="center"/>
    </xf>
    <xf numFmtId="171" fontId="2" fillId="43" borderId="27">
      <alignment vertical="center"/>
    </xf>
    <xf numFmtId="167" fontId="19" fillId="38" borderId="27">
      <alignment vertical="center"/>
    </xf>
    <xf numFmtId="171" fontId="2" fillId="43"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19" fillId="38"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27">
      <alignment vertical="center"/>
    </xf>
    <xf numFmtId="167" fontId="19"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38" borderId="27">
      <alignment vertical="center"/>
    </xf>
    <xf numFmtId="167" fontId="19" fillId="43" borderId="27">
      <alignment vertical="center"/>
    </xf>
    <xf numFmtId="167" fontId="19"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167" fontId="2" fillId="43" borderId="27">
      <alignment vertical="center"/>
    </xf>
    <xf numFmtId="167" fontId="2" fillId="43" borderId="27">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27">
      <alignment vertical="center"/>
    </xf>
    <xf numFmtId="167" fontId="2" fillId="44"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4" borderId="27">
      <alignment horizontal="right" vertical="center"/>
      <protection locked="0"/>
    </xf>
    <xf numFmtId="331" fontId="19"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44" borderId="27">
      <alignment horizontal="right" vertical="center"/>
      <protection locked="0"/>
    </xf>
    <xf numFmtId="331" fontId="19"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331" fontId="2" fillId="44" borderId="27">
      <alignment horizontal="right" vertical="center"/>
      <protection locked="0"/>
    </xf>
    <xf numFmtId="33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331" fontId="19" fillId="39" borderId="27">
      <alignment horizontal="right" vertical="center"/>
      <protection locked="0"/>
    </xf>
    <xf numFmtId="171" fontId="19" fillId="39" borderId="27">
      <alignment horizontal="right" vertical="center"/>
      <protection locked="0"/>
    </xf>
    <xf numFmtId="331" fontId="19" fillId="39"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2" fillId="44" borderId="27">
      <alignment horizontal="right" vertical="center"/>
      <protection locked="0"/>
    </xf>
    <xf numFmtId="331" fontId="19" fillId="39"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331" fontId="2" fillId="44" borderId="27">
      <alignment horizontal="right" vertical="center"/>
      <protection locked="0"/>
    </xf>
    <xf numFmtId="171"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0"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171" fontId="2" fillId="44"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44" borderId="27">
      <alignment horizontal="right" vertical="center"/>
      <protection locked="0"/>
    </xf>
    <xf numFmtId="0" fontId="19"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2" fillId="44" borderId="27">
      <alignment horizontal="right" vertical="center"/>
      <protection locked="0"/>
    </xf>
    <xf numFmtId="0"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0" fontId="19" fillId="39" borderId="27">
      <alignment horizontal="right" vertical="center"/>
      <protection locked="0"/>
    </xf>
    <xf numFmtId="0" fontId="2" fillId="44" borderId="27">
      <alignment horizontal="right" vertical="center"/>
      <protection locked="0"/>
    </xf>
    <xf numFmtId="0" fontId="19" fillId="39"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44" borderId="27">
      <alignment horizontal="right" vertical="center"/>
      <protection locked="0"/>
    </xf>
    <xf numFmtId="171" fontId="19"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71" fontId="2" fillId="44" borderId="27">
      <alignment horizontal="right" vertical="center"/>
      <protection locked="0"/>
    </xf>
    <xf numFmtId="171"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71" fontId="19" fillId="39" borderId="27">
      <alignment horizontal="right" vertical="center"/>
      <protection locked="0"/>
    </xf>
    <xf numFmtId="167" fontId="19" fillId="39" borderId="27">
      <alignment horizontal="right" vertical="center"/>
      <protection locked="0"/>
    </xf>
    <xf numFmtId="171" fontId="19" fillId="39"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2" fillId="44" borderId="27">
      <alignment horizontal="right" vertical="center"/>
      <protection locked="0"/>
    </xf>
    <xf numFmtId="171" fontId="19" fillId="39"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71"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39" borderId="27">
      <alignment horizontal="right" vertical="center"/>
      <protection locked="0"/>
    </xf>
    <xf numFmtId="167" fontId="19" fillId="44" borderId="27">
      <alignment horizontal="right" vertical="center"/>
      <protection locked="0"/>
    </xf>
    <xf numFmtId="167" fontId="19"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167" fontId="2" fillId="44" borderId="27">
      <alignment horizontal="right" vertical="center"/>
      <protection locked="0"/>
    </xf>
    <xf numFmtId="167" fontId="2" fillId="44" borderId="27">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27">
      <alignment horizontal="right" vertical="center"/>
      <protection locked="0"/>
    </xf>
    <xf numFmtId="336" fontId="19" fillId="0" borderId="0">
      <protection locked="0"/>
    </xf>
    <xf numFmtId="338" fontId="194" fillId="0" borderId="0"/>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46">
      <protection locked="0"/>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0"/>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46">
      <protection locked="0"/>
    </xf>
    <xf numFmtId="180" fontId="195" fillId="0" borderId="46">
      <protection locked="0"/>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80" fontId="195" fillId="0" borderId="46">
      <protection locked="0"/>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alignment horizontal="centerContinuous"/>
    </xf>
    <xf numFmtId="180" fontId="195" fillId="0" borderId="46">
      <alignment horizontal="centerContinuous"/>
    </xf>
    <xf numFmtId="180" fontId="195" fillId="0" borderId="46">
      <protection locked="0"/>
    </xf>
    <xf numFmtId="180" fontId="195" fillId="0" borderId="46">
      <alignment horizontal="centerContinuous"/>
    </xf>
    <xf numFmtId="180" fontId="195" fillId="0" borderId="46">
      <alignment horizontal="centerContinuous"/>
    </xf>
    <xf numFmtId="180" fontId="195" fillId="0" borderId="46">
      <alignment horizontal="centerContinuous"/>
    </xf>
    <xf numFmtId="193" fontId="195" fillId="0" borderId="0"/>
    <xf numFmtId="180" fontId="195" fillId="0" borderId="46">
      <protection locked="0"/>
    </xf>
    <xf numFmtId="180" fontId="195" fillId="0" borderId="46">
      <protection locked="0"/>
    </xf>
    <xf numFmtId="180" fontId="196" fillId="0" borderId="47">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4" fillId="45" borderId="4" applyNumberFormat="0" applyProtection="0">
      <alignment vertical="center"/>
    </xf>
    <xf numFmtId="4" fontId="14" fillId="45"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1" fillId="18" borderId="4" applyNumberFormat="0" applyProtection="0">
      <alignment vertical="center"/>
    </xf>
    <xf numFmtId="4" fontId="14" fillId="45"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97" fillId="45" borderId="4" applyNumberFormat="0" applyProtection="0">
      <alignment vertical="center"/>
    </xf>
    <xf numFmtId="4" fontId="197" fillId="45"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2" fillId="18" borderId="4" applyNumberFormat="0" applyProtection="0">
      <alignment vertical="center"/>
    </xf>
    <xf numFmtId="4" fontId="197" fillId="45" borderId="4" applyNumberFormat="0" applyProtection="0">
      <alignment vertical="center"/>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98" fillId="45" borderId="4" applyNumberFormat="0" applyProtection="0">
      <alignment horizontal="left" vertical="center" indent="1"/>
    </xf>
    <xf numFmtId="4" fontId="198" fillId="45"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1" fillId="18" borderId="4" applyNumberFormat="0" applyProtection="0">
      <alignment horizontal="left" vertical="center" indent="1"/>
    </xf>
    <xf numFmtId="4" fontId="198" fillId="45" borderId="4" applyNumberFormat="0" applyProtection="0">
      <alignment horizontal="left" vertical="center"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0" fontId="11" fillId="18" borderId="4" applyNumberFormat="0" applyProtection="0">
      <alignment horizontal="left" vertical="top" indent="1"/>
    </xf>
    <xf numFmtId="4" fontId="198" fillId="103" borderId="0" applyNumberFormat="0" applyProtection="0">
      <alignment horizontal="left" vertical="center" indent="1"/>
    </xf>
    <xf numFmtId="4" fontId="198" fillId="103" borderId="0" applyNumberFormat="0" applyProtection="0">
      <alignment horizontal="left" vertical="center" indent="1"/>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98" fillId="104" borderId="4" applyNumberFormat="0" applyProtection="0">
      <alignment horizontal="right" vertical="center"/>
    </xf>
    <xf numFmtId="4" fontId="198" fillId="104"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3" fillId="20" borderId="4" applyNumberFormat="0" applyProtection="0">
      <alignment horizontal="right" vertical="center"/>
    </xf>
    <xf numFmtId="4" fontId="198" fillId="104"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98" fillId="89" borderId="4" applyNumberFormat="0" applyProtection="0">
      <alignment horizontal="right" vertical="center"/>
    </xf>
    <xf numFmtId="4" fontId="198" fillId="89"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3" fillId="21" borderId="4" applyNumberFormat="0" applyProtection="0">
      <alignment horizontal="right" vertical="center"/>
    </xf>
    <xf numFmtId="4" fontId="198" fillId="89"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98" fillId="86" borderId="4" applyNumberFormat="0" applyProtection="0">
      <alignment horizontal="right" vertical="center"/>
    </xf>
    <xf numFmtId="4" fontId="198" fillId="86"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3" fillId="22" borderId="4" applyNumberFormat="0" applyProtection="0">
      <alignment horizontal="right" vertical="center"/>
    </xf>
    <xf numFmtId="4" fontId="198" fillId="86"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98" fillId="38" borderId="4" applyNumberFormat="0" applyProtection="0">
      <alignment horizontal="right" vertical="center"/>
    </xf>
    <xf numFmtId="4" fontId="198" fillId="38"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3" fillId="23" borderId="4" applyNumberFormat="0" applyProtection="0">
      <alignment horizontal="right" vertical="center"/>
    </xf>
    <xf numFmtId="4" fontId="198" fillId="38"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98" fillId="90" borderId="4" applyNumberFormat="0" applyProtection="0">
      <alignment horizontal="right" vertical="center"/>
    </xf>
    <xf numFmtId="4" fontId="198" fillId="90"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3" fillId="24" borderId="4" applyNumberFormat="0" applyProtection="0">
      <alignment horizontal="right" vertical="center"/>
    </xf>
    <xf numFmtId="4" fontId="198" fillId="90"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98" fillId="37" borderId="4" applyNumberFormat="0" applyProtection="0">
      <alignment horizontal="right" vertical="center"/>
    </xf>
    <xf numFmtId="4" fontId="198" fillId="37"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3" fillId="25" borderId="4" applyNumberFormat="0" applyProtection="0">
      <alignment horizontal="right" vertical="center"/>
    </xf>
    <xf numFmtId="4" fontId="198" fillId="37"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98" fillId="91" borderId="4" applyNumberFormat="0" applyProtection="0">
      <alignment horizontal="right" vertical="center"/>
    </xf>
    <xf numFmtId="4" fontId="198" fillId="91"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3" fillId="26" borderId="4" applyNumberFormat="0" applyProtection="0">
      <alignment horizontal="right" vertical="center"/>
    </xf>
    <xf numFmtId="4" fontId="198" fillId="91"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98" fillId="105" borderId="4" applyNumberFormat="0" applyProtection="0">
      <alignment horizontal="right" vertical="center"/>
    </xf>
    <xf numFmtId="4" fontId="198" fillId="105"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3" fillId="27" borderId="4" applyNumberFormat="0" applyProtection="0">
      <alignment horizontal="right" vertical="center"/>
    </xf>
    <xf numFmtId="4" fontId="198" fillId="105"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98" fillId="97" borderId="4" applyNumberFormat="0" applyProtection="0">
      <alignment horizontal="right" vertical="center"/>
    </xf>
    <xf numFmtId="4" fontId="198" fillId="97"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3" fillId="28" borderId="4" applyNumberFormat="0" applyProtection="0">
      <alignment horizontal="right" vertical="center"/>
    </xf>
    <xf numFmtId="4" fontId="198" fillId="97" borderId="4" applyNumberFormat="0" applyProtection="0">
      <alignment horizontal="right" vertical="center"/>
    </xf>
    <xf numFmtId="4" fontId="14" fillId="106" borderId="5" applyNumberFormat="0" applyProtection="0">
      <alignment horizontal="left" vertical="center" indent="1"/>
    </xf>
    <xf numFmtId="4" fontId="14" fillId="106" borderId="5" applyNumberFormat="0" applyProtection="0">
      <alignment horizontal="left" vertical="center" indent="1"/>
    </xf>
    <xf numFmtId="4" fontId="14" fillId="40" borderId="0" applyNumberFormat="0" applyProtection="0">
      <alignment horizontal="left" vertical="center" indent="1"/>
    </xf>
    <xf numFmtId="4" fontId="14" fillId="40" borderId="0" applyNumberFormat="0" applyProtection="0">
      <alignment horizontal="left" vertical="center" indent="1"/>
    </xf>
    <xf numFmtId="4" fontId="14" fillId="103" borderId="0" applyNumberFormat="0" applyProtection="0">
      <alignment horizontal="left" vertical="center" indent="1"/>
    </xf>
    <xf numFmtId="4" fontId="14" fillId="103" borderId="0" applyNumberFormat="0" applyProtection="0">
      <alignment horizontal="left" vertical="center" indent="1"/>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98" fillId="40" borderId="4" applyNumberFormat="0" applyProtection="0">
      <alignment horizontal="right" vertical="center"/>
    </xf>
    <xf numFmtId="4" fontId="198" fillId="40"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3" fillId="19" borderId="4" applyNumberFormat="0" applyProtection="0">
      <alignment horizontal="right" vertical="center"/>
    </xf>
    <xf numFmtId="4" fontId="198" fillId="40" borderId="4" applyNumberFormat="0" applyProtection="0">
      <alignment horizontal="right" vertical="center"/>
    </xf>
    <xf numFmtId="4" fontId="13" fillId="30" borderId="0" applyNumberFormat="0" applyProtection="0">
      <alignment horizontal="left" vertical="center" indent="1"/>
    </xf>
    <xf numFmtId="4" fontId="48" fillId="30" borderId="48" applyNumberFormat="0" applyProtection="0">
      <alignment horizontal="left" vertical="center" indent="1"/>
    </xf>
    <xf numFmtId="4" fontId="13" fillId="19" borderId="0" applyNumberFormat="0" applyProtection="0">
      <alignment horizontal="left" vertical="center" indent="1"/>
    </xf>
    <xf numFmtId="4" fontId="48" fillId="19" borderId="48"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 fillId="31" borderId="4" applyNumberFormat="0" applyProtection="0">
      <alignment horizontal="left" vertical="center" indent="1"/>
    </xf>
    <xf numFmtId="0" fontId="48" fillId="61" borderId="49" applyNumberFormat="0" applyProtection="0">
      <alignment horizontal="left" vertical="center"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 fillId="31" borderId="4" applyNumberFormat="0" applyProtection="0">
      <alignment horizontal="left" vertical="top" indent="1"/>
    </xf>
    <xf numFmtId="0" fontId="48" fillId="31" borderId="4" applyNumberFormat="0" applyProtection="0">
      <alignment horizontal="left" vertical="top"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 fillId="19" borderId="4" applyNumberFormat="0" applyProtection="0">
      <alignment horizontal="left" vertical="center" indent="1"/>
    </xf>
    <xf numFmtId="0" fontId="48" fillId="83" borderId="49" applyNumberFormat="0" applyProtection="0">
      <alignment horizontal="left" vertical="center"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 fillId="19" borderId="4" applyNumberFormat="0" applyProtection="0">
      <alignment horizontal="left" vertical="top" indent="1"/>
    </xf>
    <xf numFmtId="0" fontId="48" fillId="19" borderId="4" applyNumberFormat="0" applyProtection="0">
      <alignment horizontal="left" vertical="top"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 fillId="32" borderId="4" applyNumberFormat="0" applyProtection="0">
      <alignment horizontal="left" vertical="center" indent="1"/>
    </xf>
    <xf numFmtId="0" fontId="48" fillId="32" borderId="49" applyNumberFormat="0" applyProtection="0">
      <alignment horizontal="left" vertical="center"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 fillId="32" borderId="4" applyNumberFormat="0" applyProtection="0">
      <alignment horizontal="left" vertical="top" indent="1"/>
    </xf>
    <xf numFmtId="0" fontId="48" fillId="32" borderId="4" applyNumberFormat="0" applyProtection="0">
      <alignment horizontal="left" vertical="top"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 fillId="30" borderId="4" applyNumberFormat="0" applyProtection="0">
      <alignment horizontal="left" vertical="center" indent="1"/>
    </xf>
    <xf numFmtId="0" fontId="48" fillId="30" borderId="49" applyNumberFormat="0" applyProtection="0">
      <alignment horizontal="left" vertical="center"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 fillId="30" borderId="4" applyNumberFormat="0" applyProtection="0">
      <alignment horizontal="left" vertical="top" indent="1"/>
    </xf>
    <xf numFmtId="0" fontId="48" fillId="30" borderId="4" applyNumberFormat="0" applyProtection="0">
      <alignment horizontal="left" vertical="top" indent="1"/>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0" borderId="0" applyNumberFormat="0" applyFont="0" applyFill="0" applyBorder="0" applyAlignment="0" applyProtection="0"/>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 fillId="33" borderId="7" applyNumberFormat="0">
      <protection locked="0"/>
    </xf>
    <xf numFmtId="0" fontId="48" fillId="33" borderId="50" applyNumberFormat="0">
      <protection locked="0"/>
    </xf>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0" fontId="88" fillId="31" borderId="51" applyBorder="0"/>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98" fillId="107" borderId="4" applyNumberFormat="0" applyProtection="0">
      <alignment vertical="center"/>
    </xf>
    <xf numFmtId="4" fontId="198" fillId="107"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3" fillId="34" borderId="4" applyNumberFormat="0" applyProtection="0">
      <alignment vertical="center"/>
    </xf>
    <xf numFmtId="4" fontId="198" fillId="107"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99" fillId="107" borderId="4" applyNumberFormat="0" applyProtection="0">
      <alignment vertical="center"/>
    </xf>
    <xf numFmtId="4" fontId="199" fillId="107"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5" fillId="34" borderId="4" applyNumberFormat="0" applyProtection="0">
      <alignment vertical="center"/>
    </xf>
    <xf numFmtId="4" fontId="199" fillId="107" borderId="4" applyNumberFormat="0" applyProtection="0">
      <alignment vertical="center"/>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4" fillId="40" borderId="52" applyNumberFormat="0" applyProtection="0">
      <alignment horizontal="left" vertical="center" indent="1"/>
    </xf>
    <xf numFmtId="4" fontId="14" fillId="40" borderId="52"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3" fillId="34" borderId="4" applyNumberFormat="0" applyProtection="0">
      <alignment horizontal="left" vertical="center" indent="1"/>
    </xf>
    <xf numFmtId="4" fontId="14" fillId="40" borderId="52" applyNumberFormat="0" applyProtection="0">
      <alignment horizontal="left" vertical="center"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0" fontId="13" fillId="34" borderId="4" applyNumberFormat="0" applyProtection="0">
      <alignment horizontal="left" vertical="top" indent="1"/>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98" fillId="107" borderId="4" applyNumberFormat="0" applyProtection="0">
      <alignment horizontal="right" vertical="center"/>
    </xf>
    <xf numFmtId="4" fontId="198" fillId="107"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3" fillId="30" borderId="4" applyNumberFormat="0" applyProtection="0">
      <alignment horizontal="right" vertical="center"/>
    </xf>
    <xf numFmtId="4" fontId="198" fillId="107"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99" fillId="107" borderId="4" applyNumberFormat="0" applyProtection="0">
      <alignment horizontal="right" vertical="center"/>
    </xf>
    <xf numFmtId="4" fontId="199" fillId="107"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5" fillId="30" borderId="4" applyNumberFormat="0" applyProtection="0">
      <alignment horizontal="right" vertical="center"/>
    </xf>
    <xf numFmtId="4" fontId="199" fillId="107" borderId="4" applyNumberFormat="0" applyProtection="0">
      <alignment horizontal="right" vertical="center"/>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4" fillId="40" borderId="4" applyNumberFormat="0" applyProtection="0">
      <alignment horizontal="left" vertical="center" indent="1"/>
    </xf>
    <xf numFmtId="4" fontId="14" fillId="40"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3" fillId="19" borderId="4" applyNumberFormat="0" applyProtection="0">
      <alignment horizontal="left" vertical="center" indent="1"/>
    </xf>
    <xf numFmtId="4" fontId="14" fillId="40" borderId="4" applyNumberFormat="0" applyProtection="0">
      <alignment horizontal="left" vertical="center"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0" fontId="13" fillId="19" borderId="4" applyNumberFormat="0" applyProtection="0">
      <alignment horizontal="left" vertical="top" indent="1"/>
    </xf>
    <xf numFmtId="4" fontId="16" fillId="108" borderId="52" applyNumberFormat="0" applyProtection="0">
      <alignment horizontal="left" vertical="center" indent="1"/>
    </xf>
    <xf numFmtId="4" fontId="16" fillId="108" borderId="52" applyNumberFormat="0" applyProtection="0">
      <alignment horizontal="left" vertical="center" indent="1"/>
    </xf>
    <xf numFmtId="4" fontId="16" fillId="108" borderId="52" applyNumberFormat="0" applyProtection="0">
      <alignment horizontal="left" vertical="center" indent="1"/>
    </xf>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8" fillId="109" borderId="7"/>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8" fillId="109" borderId="7"/>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8" fillId="109" borderId="7"/>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 fillId="0" borderId="0" applyNumberFormat="0" applyFont="0" applyFill="0" applyBorder="0" applyAlignment="0" applyProtection="0"/>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0" fontId="48" fillId="109" borderId="7"/>
    <xf numFmtId="180" fontId="48" fillId="109" borderId="7"/>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0" fontId="4" fillId="0" borderId="0" applyNumberFormat="0" applyFont="0" applyFill="0" applyBorder="0" applyAlignment="0" applyProtection="0"/>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0" fontId="4" fillId="0" borderId="0" applyNumberFormat="0" applyFont="0" applyFill="0" applyBorder="0" applyAlignment="0" applyProtection="0"/>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17" fillId="30" borderId="4" applyNumberFormat="0" applyProtection="0">
      <alignment horizontal="right" vertical="center"/>
    </xf>
    <xf numFmtId="4" fontId="200" fillId="107" borderId="4" applyNumberFormat="0" applyProtection="0">
      <alignment horizontal="right" vertical="center"/>
    </xf>
    <xf numFmtId="38" fontId="201" fillId="0" borderId="53">
      <alignment horizontal="center"/>
    </xf>
    <xf numFmtId="180" fontId="202" fillId="110" borderId="0"/>
    <xf numFmtId="180" fontId="73" fillId="0" borderId="0"/>
    <xf numFmtId="38" fontId="44" fillId="0" borderId="0" applyFont="0" applyFill="0" applyBorder="0" applyAlignment="0" applyProtection="0"/>
    <xf numFmtId="40" fontId="141" fillId="0" borderId="0" applyFont="0" applyFill="0" applyBorder="0" applyAlignment="0" applyProtection="0"/>
    <xf numFmtId="317" fontId="50" fillId="111" borderId="0" applyFont="0"/>
    <xf numFmtId="180" fontId="203" fillId="0" borderId="0"/>
    <xf numFmtId="0" fontId="4"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 fontId="4" fillId="0" borderId="0"/>
    <xf numFmtId="180" fontId="44" fillId="0" borderId="0">
      <alignment textRotation="90"/>
    </xf>
    <xf numFmtId="0" fontId="93" fillId="81" borderId="0" applyAlignment="0" applyProtection="0">
      <alignment horizontal="right" vertical="center"/>
    </xf>
    <xf numFmtId="190" fontId="53" fillId="0" borderId="0">
      <alignment vertical="center"/>
    </xf>
    <xf numFmtId="0" fontId="4" fillId="112" borderId="0"/>
    <xf numFmtId="339" fontId="13" fillId="0" borderId="0" applyFill="0" applyBorder="0" applyAlignment="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0" fontId="4" fillId="0" borderId="0" applyFont="0" applyFill="0" applyBorder="0" applyAlignment="0" applyProtection="0"/>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38" fontId="4" fillId="0" borderId="0" applyFont="0" applyFill="0" applyBorder="0" applyAlignment="0" applyProtection="0"/>
    <xf numFmtId="180" fontId="4" fillId="0" borderId="0">
      <alignment vertical="top"/>
    </xf>
    <xf numFmtId="180" fontId="205" fillId="50" borderId="0" applyNumberFormat="0" applyProtection="0">
      <alignment horizontal="center" vertical="center"/>
    </xf>
    <xf numFmtId="4" fontId="13" fillId="50" borderId="0" applyProtection="0">
      <alignment horizontal="center" vertical="center"/>
    </xf>
    <xf numFmtId="180" fontId="206" fillId="50" borderId="0" applyNumberFormat="0" applyProtection="0">
      <alignment horizontal="center" vertical="center"/>
    </xf>
    <xf numFmtId="4" fontId="15" fillId="50" borderId="0" applyProtection="0">
      <alignment horizontal="center" vertical="center"/>
    </xf>
    <xf numFmtId="180" fontId="207" fillId="113" borderId="0" applyNumberFormat="0" applyProtection="0">
      <alignment horizontal="center" vertical="center"/>
    </xf>
    <xf numFmtId="4" fontId="17" fillId="113" borderId="0" applyProtection="0">
      <alignment horizontal="center" vertical="center"/>
    </xf>
    <xf numFmtId="180" fontId="204" fillId="50" borderId="0" applyNumberFormat="0" applyProtection="0">
      <alignment horizontal="center" vertical="center"/>
    </xf>
    <xf numFmtId="4" fontId="208" fillId="50" borderId="0" applyProtection="0">
      <alignment horizontal="center" vertical="center"/>
    </xf>
    <xf numFmtId="180" fontId="209" fillId="114" borderId="0" applyNumberFormat="0" applyProtection="0">
      <alignment horizontal="center" vertical="center"/>
    </xf>
    <xf numFmtId="4" fontId="56" fillId="114" borderId="0" applyProtection="0">
      <alignment horizontal="center" vertical="center"/>
    </xf>
    <xf numFmtId="180" fontId="11" fillId="50" borderId="0" applyNumberFormat="0" applyProtection="0">
      <alignment horizontal="center" vertical="center" wrapText="1"/>
    </xf>
    <xf numFmtId="180" fontId="12" fillId="50" borderId="0" applyNumberFormat="0" applyProtection="0">
      <alignment horizontal="center" vertical="center" wrapText="1"/>
    </xf>
    <xf numFmtId="180" fontId="136" fillId="113" borderId="0" applyNumberFormat="0" applyProtection="0">
      <alignment horizontal="center" vertical="center" wrapText="1"/>
    </xf>
    <xf numFmtId="180" fontId="210" fillId="50" borderId="0" applyNumberFormat="0" applyProtection="0">
      <alignment horizontal="center" vertical="center" wrapText="1"/>
    </xf>
    <xf numFmtId="180" fontId="11" fillId="50" borderId="0" applyNumberFormat="0" applyProtection="0">
      <alignment horizontal="center" vertical="center" wrapText="1"/>
    </xf>
    <xf numFmtId="4" fontId="211" fillId="50" borderId="0" applyProtection="0">
      <alignment horizontal="center" vertical="top" wrapText="1"/>
    </xf>
    <xf numFmtId="180" fontId="12" fillId="50" borderId="0" applyNumberFormat="0" applyProtection="0">
      <alignment horizontal="center" vertical="center" wrapText="1"/>
    </xf>
    <xf numFmtId="4" fontId="212" fillId="50" borderId="0" applyProtection="0">
      <alignment horizontal="center" vertical="top" wrapText="1"/>
    </xf>
    <xf numFmtId="180" fontId="136" fillId="113" borderId="0" applyNumberFormat="0" applyProtection="0">
      <alignment horizontal="center" vertical="center" wrapText="1"/>
    </xf>
    <xf numFmtId="4" fontId="213" fillId="113" borderId="0" applyProtection="0">
      <alignment horizontal="center" vertical="top" wrapText="1"/>
    </xf>
    <xf numFmtId="180" fontId="210" fillId="50" borderId="0" applyNumberFormat="0" applyProtection="0">
      <alignment horizontal="center" vertical="center" wrapText="1"/>
    </xf>
    <xf numFmtId="4" fontId="214" fillId="50" borderId="0" applyProtection="0">
      <alignment horizontal="center" vertical="top" wrapText="1"/>
    </xf>
    <xf numFmtId="180" fontId="182" fillId="114" borderId="0" applyNumberFormat="0" applyProtection="0">
      <alignment horizontal="center" vertical="center" wrapText="1"/>
    </xf>
    <xf numFmtId="4" fontId="215" fillId="114" borderId="0" applyProtection="0">
      <alignment horizontal="center" vertical="top" wrapText="1"/>
    </xf>
    <xf numFmtId="180" fontId="11" fillId="104" borderId="0" applyNumberFormat="0" applyProtection="0">
      <alignment horizontal="center" vertical="center" wrapText="1"/>
    </xf>
    <xf numFmtId="4" fontId="211" fillId="104" borderId="0" applyProtection="0">
      <alignment horizontal="center" vertical="top" wrapText="1"/>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80" fontId="216" fillId="0" borderId="0"/>
    <xf numFmtId="180" fontId="217" fillId="40" borderId="0"/>
    <xf numFmtId="180" fontId="218" fillId="0" borderId="0">
      <alignment horizontal="left" vertical="center"/>
    </xf>
    <xf numFmtId="252" fontId="73" fillId="0" borderId="0"/>
    <xf numFmtId="180" fontId="102" fillId="0" borderId="0"/>
    <xf numFmtId="180" fontId="73" fillId="0" borderId="0">
      <alignment horizontal="center"/>
    </xf>
    <xf numFmtId="37" fontId="59" fillId="0" borderId="54" applyNumberFormat="0"/>
    <xf numFmtId="40" fontId="4" fillId="0" borderId="0" applyBorder="0">
      <alignment horizontal="right"/>
    </xf>
    <xf numFmtId="37" fontId="59" fillId="0" borderId="54" applyNumberFormat="0"/>
    <xf numFmtId="40" fontId="219" fillId="0" borderId="0" applyBorder="0">
      <alignment horizontal="right"/>
    </xf>
    <xf numFmtId="0" fontId="220" fillId="0" borderId="55"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1" fillId="46" borderId="7">
      <protection locked="0"/>
    </xf>
    <xf numFmtId="0" fontId="211" fillId="46" borderId="7">
      <protection locked="0"/>
    </xf>
    <xf numFmtId="180" fontId="221" fillId="0" borderId="0" applyBorder="0" applyProtection="0">
      <alignment vertical="center"/>
    </xf>
    <xf numFmtId="180" fontId="221" fillId="0" borderId="10" applyBorder="0" applyProtection="0">
      <alignment horizontal="right" vertical="center"/>
    </xf>
    <xf numFmtId="180" fontId="222" fillId="115" borderId="0" applyBorder="0" applyProtection="0">
      <alignment horizontal="centerContinuous" vertical="center"/>
    </xf>
    <xf numFmtId="180" fontId="222" fillId="114" borderId="10" applyBorder="0" applyProtection="0">
      <alignment horizontal="centerContinuous" vertical="center"/>
    </xf>
    <xf numFmtId="180" fontId="223" fillId="0" borderId="0"/>
    <xf numFmtId="180" fontId="164" fillId="0" borderId="0"/>
    <xf numFmtId="180" fontId="224" fillId="0" borderId="0" applyFill="0" applyBorder="0" applyProtection="0">
      <alignment horizontal="left"/>
    </xf>
    <xf numFmtId="180" fontId="109" fillId="0" borderId="11" applyFill="0" applyBorder="0" applyProtection="0">
      <alignment horizontal="left" vertical="top"/>
    </xf>
    <xf numFmtId="180" fontId="225" fillId="0" borderId="0">
      <alignment horizontal="centerContinuous"/>
    </xf>
    <xf numFmtId="49" fontId="226" fillId="0" borderId="0"/>
    <xf numFmtId="49" fontId="36" fillId="0" borderId="0" applyFont="0" applyFill="0" applyBorder="0" applyAlignment="0" applyProtection="0"/>
    <xf numFmtId="180" fontId="227" fillId="0" borderId="0"/>
    <xf numFmtId="49" fontId="36" fillId="0" borderId="0" applyFont="0" applyFill="0" applyBorder="0" applyAlignment="0" applyProtection="0"/>
    <xf numFmtId="180" fontId="228" fillId="0" borderId="0"/>
    <xf numFmtId="0" fontId="88" fillId="83" borderId="0" applyAlignment="0" applyProtection="0"/>
    <xf numFmtId="0" fontId="48" fillId="83" borderId="0" applyAlignment="0" applyProtection="0">
      <alignment horizontal="left"/>
    </xf>
    <xf numFmtId="0" fontId="48" fillId="83" borderId="0" applyAlignment="0" applyProtection="0">
      <alignment horizontal="left" indent="1"/>
    </xf>
    <xf numFmtId="0" fontId="48" fillId="83" borderId="0" applyAlignment="0" applyProtection="0">
      <alignment horizontal="left" vertical="center" indent="2"/>
    </xf>
    <xf numFmtId="340" fontId="73" fillId="0" borderId="0" applyFont="0" applyFill="0" applyBorder="0" applyAlignment="0" applyProtection="0"/>
    <xf numFmtId="0" fontId="229" fillId="0" borderId="0">
      <alignment horizontal="center"/>
    </xf>
    <xf numFmtId="15" fontId="229" fillId="0" borderId="0">
      <alignment horizontal="center"/>
    </xf>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0" fillId="0" borderId="0" applyNumberFormat="0" applyFill="0" applyBorder="0" applyAlignment="0" applyProtection="0"/>
    <xf numFmtId="0" fontId="4" fillId="0" borderId="0" applyNumberFormat="0" applyFont="0" applyFill="0" applyBorder="0" applyAlignment="0" applyProtection="0"/>
    <xf numFmtId="180" fontId="231" fillId="36" borderId="0">
      <alignment horizontal="right"/>
    </xf>
    <xf numFmtId="173" fontId="177" fillId="0" borderId="0"/>
    <xf numFmtId="180" fontId="232" fillId="0" borderId="0"/>
    <xf numFmtId="341" fontId="233" fillId="0" borderId="0"/>
    <xf numFmtId="193" fontId="4" fillId="0" borderId="54" applyNumberFormat="0" applyFont="0" applyFill="0" applyAlignment="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210" fontId="59" fillId="0" borderId="6"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6" applyFill="0"/>
    <xf numFmtId="0" fontId="10" fillId="0" borderId="5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4" fillId="0" borderId="0" applyNumberFormat="0" applyFont="0" applyFill="0" applyBorder="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10" fillId="0" borderId="5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7"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4" fillId="0" borderId="57" applyNumberFormat="0" applyFill="0" applyAlignment="0" applyProtection="0"/>
    <xf numFmtId="189" fontId="234" fillId="0" borderId="57" applyNumberFormat="0" applyFill="0" applyAlignment="0" applyProtection="0"/>
    <xf numFmtId="0" fontId="4" fillId="0" borderId="0" applyNumberFormat="0" applyFont="0" applyFill="0" applyBorder="0" applyAlignment="0" applyProtection="0"/>
    <xf numFmtId="37" fontId="59" fillId="0" borderId="58" applyNumberFormat="0" applyFill="0"/>
    <xf numFmtId="315" fontId="87" fillId="0" borderId="59" applyAlignment="0"/>
    <xf numFmtId="316" fontId="87" fillId="0" borderId="59" applyAlignment="0"/>
    <xf numFmtId="173" fontId="46" fillId="0" borderId="59"/>
    <xf numFmtId="342" fontId="49" fillId="0" borderId="0" applyFont="0" applyFill="0" applyBorder="0" applyAlignment="0" applyProtection="0">
      <alignment horizontal="right"/>
    </xf>
    <xf numFmtId="180" fontId="235" fillId="0" borderId="0">
      <alignment horizontal="fill"/>
    </xf>
    <xf numFmtId="37" fontId="48" fillId="45" borderId="0" applyNumberFormat="0" applyBorder="0" applyAlignment="0" applyProtection="0"/>
    <xf numFmtId="37" fontId="48" fillId="0" borderId="0"/>
    <xf numFmtId="37" fontId="48" fillId="46" borderId="0" applyNumberFormat="0" applyBorder="0" applyAlignment="0" applyProtection="0"/>
    <xf numFmtId="3" fontId="127" fillId="0" borderId="34" applyProtection="0"/>
    <xf numFmtId="4" fontId="46" fillId="0" borderId="0">
      <protection locked="0"/>
    </xf>
    <xf numFmtId="343" fontId="187" fillId="46" borderId="11" applyBorder="0">
      <alignment horizontal="right" vertical="center"/>
      <protection locked="0"/>
    </xf>
    <xf numFmtId="180" fontId="4" fillId="0" borderId="0">
      <alignment vertical="top"/>
    </xf>
    <xf numFmtId="180" fontId="236" fillId="0" borderId="0" applyFont="0" applyFill="0" applyBorder="0" applyAlignment="0" applyProtection="0"/>
    <xf numFmtId="245" fontId="112" fillId="0" borderId="0" applyFont="0" applyFill="0" applyBorder="0" applyAlignment="0" applyProtection="0"/>
    <xf numFmtId="344" fontId="112" fillId="0" borderId="0" applyFont="0" applyFill="0" applyBorder="0" applyAlignment="0" applyProtection="0"/>
    <xf numFmtId="345" fontId="112" fillId="0" borderId="0" applyFont="0" applyFill="0" applyBorder="0" applyAlignment="0" applyProtection="0"/>
    <xf numFmtId="204" fontId="48" fillId="0" borderId="0"/>
    <xf numFmtId="180" fontId="237" fillId="0" borderId="0"/>
    <xf numFmtId="346" fontId="4" fillId="0" borderId="0" applyFont="0" applyFill="0" applyBorder="0" applyAlignment="0" applyProtection="0"/>
    <xf numFmtId="256" fontId="4" fillId="0" borderId="0" applyFont="0" applyFill="0" applyBorder="0" applyAlignment="0" applyProtection="0"/>
    <xf numFmtId="0" fontId="2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8" fillId="0" borderId="0" applyNumberFormat="0" applyFill="0" applyBorder="0" applyAlignment="0" applyProtection="0"/>
    <xf numFmtId="0" fontId="4" fillId="34" borderId="0" applyNumberFormat="0" applyFont="0" applyBorder="0" applyAlignment="0" applyProtection="0"/>
    <xf numFmtId="0" fontId="4" fillId="0" borderId="0"/>
    <xf numFmtId="0" fontId="4" fillId="0" borderId="0"/>
    <xf numFmtId="167" fontId="2" fillId="43" borderId="27">
      <alignment vertical="center"/>
    </xf>
    <xf numFmtId="0" fontId="5" fillId="0" borderId="0"/>
    <xf numFmtId="0" fontId="7" fillId="0" borderId="0"/>
    <xf numFmtId="167" fontId="2" fillId="3" borderId="27">
      <alignment vertical="center"/>
      <protection locked="0"/>
    </xf>
    <xf numFmtId="0" fontId="7" fillId="0" borderId="0"/>
    <xf numFmtId="0" fontId="23" fillId="0" borderId="0"/>
    <xf numFmtId="168" fontId="260" fillId="0" borderId="0" applyFill="0" applyBorder="0">
      <alignment vertical="center"/>
    </xf>
    <xf numFmtId="10" fontId="31" fillId="0" borderId="0" applyFont="0" applyFill="0" applyBorder="0" applyAlignment="0" applyProtection="0">
      <alignment vertical="center"/>
    </xf>
    <xf numFmtId="164" fontId="2" fillId="0" borderId="0" applyFont="0" applyFill="0" applyBorder="0" applyAlignment="0" applyProtection="0"/>
    <xf numFmtId="164" fontId="1" fillId="0" borderId="0" applyFont="0" applyFill="0" applyBorder="0" applyAlignment="0" applyProtection="0"/>
    <xf numFmtId="171" fontId="2" fillId="101" borderId="27">
      <alignment vertical="center"/>
    </xf>
    <xf numFmtId="10" fontId="31" fillId="0" borderId="0" applyFont="0" applyFill="0" applyBorder="0" applyAlignment="0" applyProtection="0">
      <alignment vertical="center"/>
    </xf>
    <xf numFmtId="353" fontId="4" fillId="0" borderId="0"/>
    <xf numFmtId="353" fontId="4" fillId="0" borderId="0"/>
    <xf numFmtId="353" fontId="7"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7" fillId="0" borderId="0"/>
    <xf numFmtId="353" fontId="4" fillId="0" borderId="0"/>
    <xf numFmtId="353" fontId="7" fillId="0" borderId="0"/>
    <xf numFmtId="353" fontId="4" fillId="0" borderId="0"/>
    <xf numFmtId="353" fontId="7"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lignment vertical="center"/>
    </xf>
    <xf numFmtId="353" fontId="7" fillId="0" borderId="0"/>
    <xf numFmtId="353" fontId="7" fillId="0" borderId="0"/>
    <xf numFmtId="353" fontId="7" fillId="0" borderId="0"/>
    <xf numFmtId="353" fontId="7" fillId="0" borderId="0"/>
    <xf numFmtId="353" fontId="4" fillId="0" borderId="0">
      <alignment vertical="center"/>
    </xf>
    <xf numFmtId="353" fontId="4" fillId="0" borderId="0">
      <alignment vertical="center"/>
    </xf>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7" fillId="0" borderId="0">
      <alignment vertical="justify"/>
    </xf>
    <xf numFmtId="353" fontId="13" fillId="30" borderId="0" applyNumberFormat="0" applyBorder="0" applyAlignment="0" applyProtection="0"/>
    <xf numFmtId="353" fontId="13" fillId="30"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7" borderId="0" applyNumberFormat="0" applyBorder="0" applyAlignment="0" applyProtection="0"/>
    <xf numFmtId="353" fontId="13" fillId="27" borderId="0" applyNumberFormat="0" applyBorder="0" applyAlignment="0" applyProtection="0"/>
    <xf numFmtId="353" fontId="13" fillId="121" borderId="0" applyNumberFormat="0" applyBorder="0" applyAlignment="0" applyProtection="0"/>
    <xf numFmtId="353" fontId="13" fillId="121" borderId="0" applyNumberFormat="0" applyBorder="0" applyAlignment="0" applyProtection="0"/>
    <xf numFmtId="353" fontId="13" fillId="30" borderId="0" applyNumberFormat="0" applyBorder="0" applyAlignment="0" applyProtection="0"/>
    <xf numFmtId="353" fontId="13" fillId="30"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13" fillId="61" borderId="0" applyNumberFormat="0" applyBorder="0" applyAlignment="0" applyProtection="0"/>
    <xf numFmtId="353" fontId="13" fillId="61"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6" borderId="0" applyNumberFormat="0" applyBorder="0" applyAlignment="0" applyProtection="0"/>
    <xf numFmtId="353" fontId="13" fillId="26" borderId="0" applyNumberFormat="0" applyBorder="0" applyAlignment="0" applyProtection="0"/>
    <xf numFmtId="353" fontId="13" fillId="122" borderId="0" applyNumberFormat="0" applyBorder="0" applyAlignment="0" applyProtection="0"/>
    <xf numFmtId="353" fontId="13" fillId="122" borderId="0" applyNumberFormat="0" applyBorder="0" applyAlignment="0" applyProtection="0"/>
    <xf numFmtId="353" fontId="13" fillId="31" borderId="0" applyNumberFormat="0" applyBorder="0" applyAlignment="0" applyProtection="0"/>
    <xf numFmtId="353" fontId="13" fillId="31"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19" borderId="0" applyNumberFormat="0" applyBorder="0" applyAlignment="0" applyProtection="0"/>
    <xf numFmtId="353" fontId="56" fillId="19" borderId="0" applyNumberFormat="0" applyBorder="0" applyAlignment="0" applyProtection="0"/>
    <xf numFmtId="353" fontId="56" fillId="26" borderId="0" applyNumberFormat="0" applyBorder="0" applyAlignment="0" applyProtection="0"/>
    <xf numFmtId="353" fontId="56" fillId="26" borderId="0" applyNumberFormat="0" applyBorder="0" applyAlignment="0" applyProtection="0"/>
    <xf numFmtId="353" fontId="56" fillId="122" borderId="0" applyNumberFormat="0" applyBorder="0" applyAlignment="0" applyProtection="0"/>
    <xf numFmtId="353" fontId="56" fillId="122"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23" borderId="0" applyNumberFormat="0" applyBorder="0" applyAlignment="0" applyProtection="0"/>
    <xf numFmtId="353" fontId="56" fillId="23" borderId="0" applyNumberFormat="0" applyBorder="0" applyAlignment="0" applyProtection="0"/>
    <xf numFmtId="353" fontId="8" fillId="65" borderId="0" applyNumberFormat="0" applyBorder="0" applyAlignment="0" applyProtection="0"/>
    <xf numFmtId="353" fontId="8" fillId="12" borderId="0" applyNumberFormat="0" applyBorder="0" applyAlignment="0" applyProtection="0"/>
    <xf numFmtId="353" fontId="9" fillId="124" borderId="0" applyNumberFormat="0" applyBorder="0" applyAlignment="0" applyProtection="0"/>
    <xf numFmtId="353" fontId="9" fillId="66" borderId="0" applyNumberFormat="0" applyBorder="0" applyAlignment="0" applyProtection="0"/>
    <xf numFmtId="353" fontId="9" fillId="66" borderId="0" applyNumberFormat="0" applyBorder="0" applyAlignment="0" applyProtection="0"/>
    <xf numFmtId="353" fontId="8" fillId="68" borderId="0" applyNumberFormat="0" applyBorder="0" applyAlignment="0" applyProtection="0"/>
    <xf numFmtId="353" fontId="8" fillId="11" borderId="0" applyNumberFormat="0" applyBorder="0" applyAlignment="0" applyProtection="0"/>
    <xf numFmtId="353" fontId="9" fillId="8" borderId="0" applyNumberFormat="0" applyBorder="0" applyAlignment="0" applyProtection="0"/>
    <xf numFmtId="353" fontId="9" fillId="69" borderId="0" applyNumberFormat="0" applyBorder="0" applyAlignment="0" applyProtection="0"/>
    <xf numFmtId="353" fontId="9" fillId="69" borderId="0" applyNumberFormat="0" applyBorder="0" applyAlignment="0" applyProtection="0"/>
    <xf numFmtId="353" fontId="8" fillId="70" borderId="0" applyNumberFormat="0" applyBorder="0" applyAlignment="0" applyProtection="0"/>
    <xf numFmtId="353" fontId="8" fillId="71" borderId="0" applyNumberFormat="0" applyBorder="0" applyAlignment="0" applyProtection="0"/>
    <xf numFmtId="353" fontId="9" fillId="125" borderId="0" applyNumberFormat="0" applyBorder="0" applyAlignment="0" applyProtection="0"/>
    <xf numFmtId="353" fontId="9" fillId="126" borderId="0" applyNumberFormat="0" applyBorder="0" applyAlignment="0" applyProtection="0"/>
    <xf numFmtId="353" fontId="9" fillId="126" borderId="0" applyNumberFormat="0" applyBorder="0" applyAlignment="0" applyProtection="0"/>
    <xf numFmtId="353" fontId="8" fillId="68" borderId="0" applyNumberFormat="0" applyBorder="0" applyAlignment="0" applyProtection="0"/>
    <xf numFmtId="353" fontId="8" fillId="9" borderId="0" applyNumberFormat="0" applyBorder="0" applyAlignment="0" applyProtection="0"/>
    <xf numFmtId="353" fontId="9" fillId="11" borderId="0" applyNumberFormat="0" applyBorder="0" applyAlignment="0" applyProtection="0"/>
    <xf numFmtId="353" fontId="9" fillId="127" borderId="0" applyNumberFormat="0" applyBorder="0" applyAlignment="0" applyProtection="0"/>
    <xf numFmtId="353" fontId="9" fillId="127" borderId="0" applyNumberFormat="0" applyBorder="0" applyAlignment="0" applyProtection="0"/>
    <xf numFmtId="353" fontId="8" fillId="10" borderId="0" applyNumberFormat="0" applyBorder="0" applyAlignment="0" applyProtection="0"/>
    <xf numFmtId="353" fontId="8" fillId="5"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8" fillId="13" borderId="0" applyNumberFormat="0" applyBorder="0" applyAlignment="0" applyProtection="0"/>
    <xf numFmtId="353" fontId="8" fillId="14" borderId="0" applyNumberFormat="0" applyBorder="0" applyAlignment="0" applyProtection="0"/>
    <xf numFmtId="353" fontId="9" fillId="128" borderId="0" applyNumberFormat="0" applyBorder="0" applyAlignment="0" applyProtection="0"/>
    <xf numFmtId="353" fontId="9" fillId="129" borderId="0" applyNumberFormat="0" applyBorder="0" applyAlignment="0" applyProtection="0"/>
    <xf numFmtId="353" fontId="9" fillId="129" borderId="0" applyNumberFormat="0" applyBorder="0" applyAlignment="0" applyProtection="0"/>
    <xf numFmtId="353" fontId="261" fillId="13" borderId="0" applyNumberFormat="0" applyBorder="0" applyAlignment="0" applyProtection="0"/>
    <xf numFmtId="353" fontId="261" fillId="13" borderId="0" applyNumberFormat="0" applyBorder="0" applyAlignment="0" applyProtection="0"/>
    <xf numFmtId="353" fontId="262" fillId="130" borderId="128" applyNumberFormat="0" applyAlignment="0" applyProtection="0"/>
    <xf numFmtId="353" fontId="262" fillId="130" borderId="128" applyNumberFormat="0" applyAlignment="0" applyProtection="0"/>
    <xf numFmtId="353" fontId="85" fillId="127" borderId="16" applyNumberFormat="0" applyAlignment="0" applyProtection="0"/>
    <xf numFmtId="353" fontId="85" fillId="127" borderId="16" applyNumberFormat="0" applyAlignment="0" applyProtection="0"/>
    <xf numFmtId="37" fontId="59" fillId="0" borderId="90">
      <alignment horizontal="center"/>
    </xf>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10" fillId="131" borderId="0" applyNumberFormat="0" applyBorder="0" applyAlignment="0" applyProtection="0"/>
    <xf numFmtId="353" fontId="10" fillId="132" borderId="0" applyNumberFormat="0" applyBorder="0" applyAlignment="0" applyProtection="0"/>
    <xf numFmtId="353" fontId="10" fillId="17" borderId="0" applyNumberFormat="0" applyBorder="0" applyAlignment="0" applyProtection="0"/>
    <xf numFmtId="353" fontId="44" fillId="0" borderId="0" applyFont="0" applyFill="0" applyBorder="0" applyAlignment="0" applyProtection="0"/>
    <xf numFmtId="353" fontId="263" fillId="0" borderId="0" applyNumberFormat="0" applyFill="0" applyBorder="0" applyAlignment="0" applyProtection="0"/>
    <xf numFmtId="353" fontId="263" fillId="0" borderId="0" applyNumberFormat="0" applyFill="0" applyBorder="0" applyAlignment="0" applyProtection="0"/>
    <xf numFmtId="353" fontId="8" fillId="71" borderId="0" applyNumberFormat="0" applyBorder="0" applyAlignment="0" applyProtection="0"/>
    <xf numFmtId="353" fontId="8" fillId="71" borderId="0" applyNumberForma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117" fillId="0" borderId="30" applyNumberFormat="0" applyFill="0" applyAlignment="0" applyProtection="0"/>
    <xf numFmtId="353" fontId="117" fillId="0" borderId="30" applyNumberFormat="0" applyFill="0" applyAlignment="0" applyProtection="0"/>
    <xf numFmtId="353" fontId="120" fillId="0" borderId="129" applyNumberFormat="0" applyFill="0" applyAlignment="0" applyProtection="0"/>
    <xf numFmtId="353" fontId="120" fillId="0" borderId="129" applyNumberFormat="0" applyFill="0" applyAlignment="0" applyProtection="0"/>
    <xf numFmtId="353" fontId="123" fillId="0" borderId="130" applyNumberFormat="0" applyFill="0" applyAlignment="0" applyProtection="0"/>
    <xf numFmtId="353" fontId="123" fillId="0" borderId="130" applyNumberFormat="0" applyFill="0" applyAlignment="0" applyProtection="0"/>
    <xf numFmtId="353" fontId="123" fillId="0" borderId="0" applyNumberFormat="0" applyFill="0" applyBorder="0" applyAlignment="0" applyProtection="0"/>
    <xf numFmtId="353" fontId="123" fillId="0" borderId="0" applyNumberFormat="0" applyFill="0" applyBorder="0" applyAlignment="0" applyProtection="0"/>
    <xf numFmtId="353" fontId="137" fillId="14" borderId="128" applyNumberFormat="0" applyAlignment="0" applyProtection="0"/>
    <xf numFmtId="353" fontId="137" fillId="14" borderId="128" applyNumberFormat="0" applyAlignment="0" applyProtection="0"/>
    <xf numFmtId="353" fontId="140" fillId="34" borderId="0"/>
    <xf numFmtId="353" fontId="113" fillId="0" borderId="131" applyNumberFormat="0" applyFill="0" applyAlignment="0" applyProtection="0"/>
    <xf numFmtId="353" fontId="113" fillId="0" borderId="131" applyNumberFormat="0" applyFill="0" applyAlignment="0" applyProtection="0"/>
    <xf numFmtId="353" fontId="113" fillId="14" borderId="0" applyNumberFormat="0" applyBorder="0" applyAlignment="0" applyProtection="0"/>
    <xf numFmtId="353" fontId="113" fillId="14" borderId="0" applyNumberFormat="0" applyBorder="0" applyAlignment="0" applyProtection="0"/>
    <xf numFmtId="353" fontId="19" fillId="0" borderId="0"/>
    <xf numFmtId="353" fontId="19" fillId="0" borderId="0"/>
    <xf numFmtId="353" fontId="19" fillId="0" borderId="0"/>
    <xf numFmtId="353" fontId="19" fillId="0" borderId="0"/>
    <xf numFmtId="353" fontId="19" fillId="0" borderId="0"/>
    <xf numFmtId="353" fontId="4" fillId="0" borderId="0"/>
    <xf numFmtId="353" fontId="4" fillId="0" borderId="0"/>
    <xf numFmtId="353" fontId="4" fillId="0" borderId="0"/>
    <xf numFmtId="353" fontId="4" fillId="0" borderId="0"/>
    <xf numFmtId="0" fontId="2"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xf numFmtId="353" fontId="8" fillId="0" borderId="0" applyFill="0" applyBorder="0" applyAlignment="0" applyProtection="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2"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23" fillId="0" borderId="0"/>
    <xf numFmtId="353" fontId="1" fillId="0" borderId="0"/>
    <xf numFmtId="353" fontId="4"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1" fillId="0" borderId="0"/>
    <xf numFmtId="353" fontId="1" fillId="0" borderId="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8" fillId="0" borderId="0" applyFill="0" applyBorder="0" applyAlignment="0" applyProtection="0"/>
    <xf numFmtId="353" fontId="19"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7" fillId="0" borderId="0">
      <alignment vertical="top"/>
    </xf>
    <xf numFmtId="353" fontId="101" fillId="0" borderId="0" applyFill="0" applyBorder="0">
      <protection locked="0"/>
    </xf>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79" fillId="130" borderId="132" applyNumberFormat="0" applyAlignment="0" applyProtection="0"/>
    <xf numFmtId="353" fontId="179" fillId="130" borderId="13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30" fontId="19" fillId="90" borderId="27">
      <alignment vertical="center"/>
    </xf>
    <xf numFmtId="167" fontId="19" fillId="90" borderId="27">
      <alignment vertical="center"/>
    </xf>
    <xf numFmtId="167" fontId="19" fillId="90" borderId="27">
      <alignment vertical="center"/>
    </xf>
    <xf numFmtId="353" fontId="19" fillId="90" borderId="27">
      <alignment vertical="center"/>
    </xf>
    <xf numFmtId="353" fontId="19" fillId="90" borderId="27">
      <alignment vertical="center"/>
    </xf>
    <xf numFmtId="353" fontId="19" fillId="90" borderId="27">
      <alignment vertical="center"/>
    </xf>
    <xf numFmtId="353" fontId="19" fillId="90" borderId="27">
      <alignment vertical="center"/>
    </xf>
    <xf numFmtId="171" fontId="19" fillId="90" borderId="27">
      <alignment vertical="center"/>
    </xf>
    <xf numFmtId="171" fontId="19" fillId="90" borderId="27">
      <alignment vertical="center"/>
    </xf>
    <xf numFmtId="330" fontId="19" fillId="90" borderId="27">
      <alignment vertical="center"/>
    </xf>
    <xf numFmtId="353" fontId="192" fillId="0" borderId="0"/>
    <xf numFmtId="353" fontId="19" fillId="36" borderId="27">
      <alignment vertical="center"/>
      <protection locked="0"/>
    </xf>
    <xf numFmtId="353" fontId="19" fillId="36" borderId="27">
      <alignment vertical="center"/>
      <protection locked="0"/>
    </xf>
    <xf numFmtId="353" fontId="19" fillId="36" borderId="27">
      <alignment vertical="center"/>
      <protection locked="0"/>
    </xf>
    <xf numFmtId="353" fontId="19" fillId="36" borderId="27">
      <alignment vertical="center"/>
      <protection locked="0"/>
    </xf>
    <xf numFmtId="330" fontId="19" fillId="38" borderId="27">
      <alignment vertical="center"/>
    </xf>
    <xf numFmtId="353" fontId="19" fillId="38" borderId="27">
      <alignment vertical="center"/>
    </xf>
    <xf numFmtId="353" fontId="19" fillId="38" borderId="27">
      <alignment vertical="center"/>
    </xf>
    <xf numFmtId="353" fontId="19" fillId="38" borderId="27">
      <alignment vertical="center"/>
    </xf>
    <xf numFmtId="353" fontId="19" fillId="38" borderId="27">
      <alignment vertical="center"/>
    </xf>
    <xf numFmtId="353" fontId="19" fillId="39" borderId="27">
      <alignment horizontal="right" vertical="center"/>
      <protection locked="0"/>
    </xf>
    <xf numFmtId="353" fontId="19" fillId="39" borderId="27">
      <alignment horizontal="right" vertical="center"/>
      <protection locked="0"/>
    </xf>
    <xf numFmtId="330" fontId="19" fillId="39" borderId="27">
      <alignment horizontal="right" vertical="center"/>
      <protection locked="0"/>
    </xf>
    <xf numFmtId="330" fontId="19" fillId="39" borderId="27">
      <alignment horizontal="right" vertical="center"/>
      <protection locked="0"/>
    </xf>
    <xf numFmtId="4" fontId="48" fillId="18" borderId="128" applyNumberFormat="0" applyProtection="0">
      <alignment vertical="center"/>
    </xf>
    <xf numFmtId="4" fontId="264" fillId="45" borderId="128" applyNumberFormat="0" applyProtection="0">
      <alignment vertical="center"/>
    </xf>
    <xf numFmtId="4" fontId="48" fillId="45" borderId="128" applyNumberFormat="0" applyProtection="0">
      <alignment horizontal="left" vertical="center" indent="1"/>
    </xf>
    <xf numFmtId="353" fontId="265" fillId="18" borderId="133" applyNumberFormat="0" applyProtection="0">
      <alignment horizontal="left" vertical="top" indent="1"/>
    </xf>
    <xf numFmtId="4" fontId="48" fillId="64" borderId="128" applyNumberFormat="0" applyProtection="0">
      <alignment horizontal="left" vertical="center" indent="1"/>
    </xf>
    <xf numFmtId="4" fontId="48" fillId="20" borderId="128" applyNumberFormat="0" applyProtection="0">
      <alignment horizontal="right" vertical="center"/>
    </xf>
    <xf numFmtId="4" fontId="48" fillId="133" borderId="128" applyNumberFormat="0" applyProtection="0">
      <alignment horizontal="right" vertical="center"/>
    </xf>
    <xf numFmtId="4" fontId="48" fillId="22" borderId="134" applyNumberFormat="0" applyProtection="0">
      <alignment horizontal="right" vertical="center"/>
    </xf>
    <xf numFmtId="4" fontId="48" fillId="23" borderId="128" applyNumberFormat="0" applyProtection="0">
      <alignment horizontal="right" vertical="center"/>
    </xf>
    <xf numFmtId="4" fontId="48" fillId="24" borderId="128" applyNumberFormat="0" applyProtection="0">
      <alignment horizontal="right" vertical="center"/>
    </xf>
    <xf numFmtId="4" fontId="48" fillId="25" borderId="128" applyNumberFormat="0" applyProtection="0">
      <alignment horizontal="right" vertical="center"/>
    </xf>
    <xf numFmtId="4" fontId="48" fillId="26" borderId="128" applyNumberFormat="0" applyProtection="0">
      <alignment horizontal="right" vertical="center"/>
    </xf>
    <xf numFmtId="4" fontId="48" fillId="27" borderId="128" applyNumberFormat="0" applyProtection="0">
      <alignment horizontal="right" vertical="center"/>
    </xf>
    <xf numFmtId="4" fontId="48" fillId="28" borderId="128" applyNumberFormat="0" applyProtection="0">
      <alignment horizontal="right" vertical="center"/>
    </xf>
    <xf numFmtId="4" fontId="48" fillId="29" borderId="134" applyNumberFormat="0" applyProtection="0">
      <alignment horizontal="left" vertical="center" indent="1"/>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19" borderId="128" applyNumberFormat="0" applyProtection="0">
      <alignment horizontal="right" vertical="center"/>
    </xf>
    <xf numFmtId="4" fontId="48" fillId="30" borderId="134" applyNumberFormat="0" applyProtection="0">
      <alignment horizontal="left" vertical="center" indent="1"/>
    </xf>
    <xf numFmtId="4" fontId="48" fillId="19" borderId="134" applyNumberFormat="0" applyProtection="0">
      <alignment horizontal="left" vertical="center" indent="1"/>
    </xf>
    <xf numFmtId="353" fontId="48" fillId="61" borderId="128" applyNumberFormat="0" applyProtection="0">
      <alignment horizontal="left" vertical="center" indent="1"/>
    </xf>
    <xf numFmtId="353" fontId="4" fillId="31" borderId="133" applyNumberFormat="0" applyProtection="0">
      <alignment horizontal="left" vertical="center"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83" borderId="128" applyNumberFormat="0" applyProtection="0">
      <alignment horizontal="left" vertical="center" indent="1"/>
    </xf>
    <xf numFmtId="353" fontId="4" fillId="19" borderId="133" applyNumberFormat="0" applyProtection="0">
      <alignment horizontal="left" vertical="center"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28" applyNumberFormat="0" applyProtection="0">
      <alignment horizontal="left" vertical="center"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4" fillId="30" borderId="133" applyNumberFormat="0" applyProtection="0">
      <alignment horizontal="left" vertical="center"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3" borderId="50" applyNumberFormat="0">
      <protection locked="0"/>
    </xf>
    <xf numFmtId="353" fontId="4" fillId="33" borderId="27"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88" fillId="31" borderId="135" applyBorder="0"/>
    <xf numFmtId="4" fontId="266" fillId="34" borderId="133" applyNumberFormat="0" applyProtection="0">
      <alignment vertical="center"/>
    </xf>
    <xf numFmtId="4" fontId="264" fillId="36" borderId="27" applyNumberFormat="0" applyProtection="0">
      <alignment vertical="center"/>
    </xf>
    <xf numFmtId="4" fontId="266" fillId="61" borderId="133" applyNumberFormat="0" applyProtection="0">
      <alignment horizontal="left" vertical="center" indent="1"/>
    </xf>
    <xf numFmtId="353" fontId="266" fillId="34" borderId="133" applyNumberFormat="0" applyProtection="0">
      <alignment horizontal="left" vertical="top" indent="1"/>
    </xf>
    <xf numFmtId="4" fontId="48" fillId="0" borderId="128" applyNumberFormat="0" applyProtection="0">
      <alignment horizontal="right" vertical="center"/>
    </xf>
    <xf numFmtId="4" fontId="264" fillId="50" borderId="128" applyNumberFormat="0" applyProtection="0">
      <alignment horizontal="right" vertical="center"/>
    </xf>
    <xf numFmtId="4" fontId="48" fillId="64" borderId="128" applyNumberFormat="0" applyProtection="0">
      <alignment horizontal="left" vertical="center" indent="1"/>
    </xf>
    <xf numFmtId="353" fontId="266" fillId="19" borderId="133" applyNumberFormat="0" applyProtection="0">
      <alignment horizontal="left" vertical="top" indent="1"/>
    </xf>
    <xf numFmtId="4" fontId="267" fillId="35" borderId="134" applyNumberFormat="0" applyProtection="0">
      <alignment horizontal="left" vertical="center" indent="1"/>
    </xf>
    <xf numFmtId="353" fontId="48" fillId="109" borderId="27"/>
    <xf numFmtId="4" fontId="268" fillId="33" borderId="128" applyNumberFormat="0" applyProtection="0">
      <alignment horizontal="right" vertical="center"/>
    </xf>
    <xf numFmtId="353" fontId="18" fillId="0" borderId="0" applyNumberFormat="0" applyFill="0" applyBorder="0" applyAlignment="0" applyProtection="0"/>
    <xf numFmtId="353" fontId="4" fillId="0" borderId="0" applyFont="0" applyFill="0" applyBorder="0" applyAlignment="0" applyProtection="0"/>
    <xf numFmtId="37" fontId="59" fillId="0" borderId="136" applyNumberFormat="0"/>
    <xf numFmtId="353" fontId="220" fillId="0" borderId="55" applyNumberFormat="0" applyAlignment="0" applyProtection="0"/>
    <xf numFmtId="353" fontId="18" fillId="0" borderId="0" applyNumberFormat="0" applyFill="0" applyBorder="0" applyAlignment="0" applyProtection="0"/>
    <xf numFmtId="353" fontId="18" fillId="0" borderId="0" applyNumberFormat="0" applyFill="0" applyBorder="0" applyAlignment="0" applyProtection="0"/>
    <xf numFmtId="210" fontId="59" fillId="0" borderId="29" applyFill="0"/>
    <xf numFmtId="353" fontId="10" fillId="0" borderId="137" applyNumberFormat="0" applyFill="0" applyAlignment="0" applyProtection="0"/>
    <xf numFmtId="353" fontId="10" fillId="0" borderId="137" applyNumberFormat="0" applyFill="0" applyAlignment="0" applyProtection="0"/>
    <xf numFmtId="353" fontId="269" fillId="0" borderId="0" applyNumberFormat="0" applyFill="0" applyBorder="0" applyAlignment="0" applyProtection="0"/>
    <xf numFmtId="353" fontId="269" fillId="0" borderId="0" applyNumberFormat="0" applyFill="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2" fillId="101" borderId="27">
      <alignment vertical="center"/>
    </xf>
    <xf numFmtId="171" fontId="2" fillId="101" borderId="27">
      <alignment vertical="center"/>
    </xf>
    <xf numFmtId="330" fontId="2" fillId="101" borderId="27">
      <alignment vertical="center"/>
    </xf>
    <xf numFmtId="330" fontId="2" fillId="43" borderId="27">
      <alignment vertical="center"/>
    </xf>
    <xf numFmtId="330" fontId="2" fillId="44" borderId="27">
      <alignment horizontal="right" vertical="center"/>
      <protection locked="0"/>
    </xf>
    <xf numFmtId="0" fontId="7" fillId="0" borderId="0"/>
    <xf numFmtId="0" fontId="7" fillId="0" borderId="0"/>
    <xf numFmtId="0" fontId="7" fillId="0" borderId="0"/>
    <xf numFmtId="0" fontId="7" fillId="0" borderId="0"/>
    <xf numFmtId="0" fontId="7" fillId="0" borderId="0"/>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353" fontId="48" fillId="33" borderId="50" applyNumberFormat="0">
      <protection locked="0"/>
    </xf>
    <xf numFmtId="210" fontId="59" fillId="0" borderId="29" applyFill="0"/>
    <xf numFmtId="0" fontId="7" fillId="0" borderId="0"/>
    <xf numFmtId="0" fontId="7" fillId="0" borderId="0"/>
    <xf numFmtId="164" fontId="2" fillId="0" borderId="0" applyFont="0" applyFill="0" applyBorder="0" applyAlignment="0" applyProtection="0"/>
    <xf numFmtId="0" fontId="7" fillId="0" borderId="0"/>
    <xf numFmtId="353" fontId="48" fillId="30" borderId="133" applyNumberFormat="0" applyProtection="0">
      <alignment horizontal="left" vertical="top" indent="1"/>
    </xf>
    <xf numFmtId="353" fontId="48" fillId="30" borderId="128" applyNumberFormat="0" applyProtection="0">
      <alignment horizontal="left" vertical="center"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center" indent="1"/>
    </xf>
    <xf numFmtId="353" fontId="48" fillId="32" borderId="128" applyNumberFormat="0" applyProtection="0">
      <alignment horizontal="left" vertical="center"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center" indent="1"/>
    </xf>
    <xf numFmtId="353" fontId="48" fillId="83" borderId="128" applyNumberFormat="0" applyProtection="0">
      <alignment horizontal="left" vertical="center"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353" fontId="48" fillId="61" borderId="128" applyNumberFormat="0" applyProtection="0">
      <alignment horizontal="left" vertical="center" indent="1"/>
    </xf>
    <xf numFmtId="4" fontId="48" fillId="19" borderId="134" applyNumberFormat="0" applyProtection="0">
      <alignment horizontal="left" vertical="center" indent="1"/>
    </xf>
    <xf numFmtId="4" fontId="48" fillId="30" borderId="134" applyNumberFormat="0" applyProtection="0">
      <alignment horizontal="left" vertical="center" indent="1"/>
    </xf>
    <xf numFmtId="4" fontId="48" fillId="19" borderId="128" applyNumberFormat="0" applyProtection="0">
      <alignment horizontal="right" vertical="center"/>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29" borderId="134" applyNumberFormat="0" applyProtection="0">
      <alignment horizontal="left" vertical="center" indent="1"/>
    </xf>
    <xf numFmtId="4" fontId="48" fillId="28" borderId="128" applyNumberFormat="0" applyProtection="0">
      <alignment horizontal="right" vertical="center"/>
    </xf>
    <xf numFmtId="4" fontId="48" fillId="27" borderId="128" applyNumberFormat="0" applyProtection="0">
      <alignment horizontal="right" vertical="center"/>
    </xf>
    <xf numFmtId="4" fontId="48" fillId="26" borderId="128" applyNumberFormat="0" applyProtection="0">
      <alignment horizontal="right" vertical="center"/>
    </xf>
    <xf numFmtId="4" fontId="48" fillId="25" borderId="128" applyNumberFormat="0" applyProtection="0">
      <alignment horizontal="right" vertical="center"/>
    </xf>
    <xf numFmtId="4" fontId="48" fillId="24" borderId="128" applyNumberFormat="0" applyProtection="0">
      <alignment horizontal="right" vertical="center"/>
    </xf>
    <xf numFmtId="4" fontId="48" fillId="23" borderId="128" applyNumberFormat="0" applyProtection="0">
      <alignment horizontal="right" vertical="center"/>
    </xf>
    <xf numFmtId="4" fontId="48" fillId="22" borderId="134" applyNumberFormat="0" applyProtection="0">
      <alignment horizontal="right" vertical="center"/>
    </xf>
    <xf numFmtId="4" fontId="48" fillId="133" borderId="128" applyNumberFormat="0" applyProtection="0">
      <alignment horizontal="righ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353" fontId="265" fillId="18" borderId="133" applyNumberFormat="0" applyProtection="0">
      <alignment horizontal="left" vertical="top"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353" fontId="179" fillId="130" borderId="132" applyNumberFormat="0" applyAlignment="0" applyProtection="0"/>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262" fillId="130" borderId="128" applyNumberFormat="0" applyAlignment="0" applyProtection="0"/>
    <xf numFmtId="353" fontId="262" fillId="130"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23" fillId="0" borderId="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79" fillId="130" borderId="132" applyNumberFormat="0" applyAlignment="0" applyProtection="0"/>
    <xf numFmtId="353" fontId="179" fillId="130" borderId="132" applyNumberFormat="0" applyAlignment="0" applyProtection="0"/>
    <xf numFmtId="4" fontId="48" fillId="18" borderId="128" applyNumberFormat="0" applyProtection="0">
      <alignment vertical="center"/>
    </xf>
    <xf numFmtId="4" fontId="264" fillId="45" borderId="128" applyNumberFormat="0" applyProtection="0">
      <alignment vertical="center"/>
    </xf>
    <xf numFmtId="4" fontId="48" fillId="45" borderId="128" applyNumberFormat="0" applyProtection="0">
      <alignment horizontal="left" vertical="center" indent="1"/>
    </xf>
    <xf numFmtId="4" fontId="48" fillId="64" borderId="128" applyNumberFormat="0" applyProtection="0">
      <alignment horizontal="left" vertical="center" indent="1"/>
    </xf>
    <xf numFmtId="4" fontId="48" fillId="20" borderId="128" applyNumberFormat="0" applyProtection="0">
      <alignment horizontal="right" vertical="center"/>
    </xf>
    <xf numFmtId="4" fontId="48" fillId="133" borderId="128" applyNumberFormat="0" applyProtection="0">
      <alignment horizontal="right" vertical="center"/>
    </xf>
    <xf numFmtId="4" fontId="48" fillId="25" borderId="128" applyNumberFormat="0" applyProtection="0">
      <alignment horizontal="right" vertical="center"/>
    </xf>
    <xf numFmtId="4" fontId="48" fillId="27" borderId="128" applyNumberFormat="0" applyProtection="0">
      <alignment horizontal="right" vertical="center"/>
    </xf>
    <xf numFmtId="4" fontId="48" fillId="28" borderId="128" applyNumberFormat="0" applyProtection="0">
      <alignment horizontal="right" vertical="center"/>
    </xf>
    <xf numFmtId="4" fontId="48" fillId="19" borderId="128" applyNumberFormat="0" applyProtection="0">
      <alignment horizontal="right" vertical="center"/>
    </xf>
    <xf numFmtId="353" fontId="48" fillId="61" borderId="128" applyNumberFormat="0" applyProtection="0">
      <alignment horizontal="left" vertical="center" indent="1"/>
    </xf>
    <xf numFmtId="4" fontId="48" fillId="18" borderId="128" applyNumberFormat="0" applyProtection="0">
      <alignment vertical="center"/>
    </xf>
    <xf numFmtId="4" fontId="264" fillId="45" borderId="128" applyNumberFormat="0" applyProtection="0">
      <alignment vertical="center"/>
    </xf>
    <xf numFmtId="4" fontId="48" fillId="45" borderId="128" applyNumberFormat="0" applyProtection="0">
      <alignment horizontal="left" vertical="center" indent="1"/>
    </xf>
    <xf numFmtId="353" fontId="265" fillId="18" borderId="133" applyNumberFormat="0" applyProtection="0">
      <alignment horizontal="left" vertical="top" indent="1"/>
    </xf>
    <xf numFmtId="4" fontId="48" fillId="64" borderId="128" applyNumberFormat="0" applyProtection="0">
      <alignment horizontal="left" vertical="center" indent="1"/>
    </xf>
    <xf numFmtId="4" fontId="48" fillId="20" borderId="128" applyNumberFormat="0" applyProtection="0">
      <alignment horizontal="right" vertical="center"/>
    </xf>
    <xf numFmtId="4" fontId="48" fillId="133" borderId="128" applyNumberFormat="0" applyProtection="0">
      <alignment horizontal="right" vertical="center"/>
    </xf>
    <xf numFmtId="4" fontId="48" fillId="22" borderId="134" applyNumberFormat="0" applyProtection="0">
      <alignment horizontal="right" vertical="center"/>
    </xf>
    <xf numFmtId="4" fontId="48" fillId="23" borderId="128" applyNumberFormat="0" applyProtection="0">
      <alignment horizontal="right" vertical="center"/>
    </xf>
    <xf numFmtId="4" fontId="48" fillId="24" borderId="128" applyNumberFormat="0" applyProtection="0">
      <alignment horizontal="right" vertical="center"/>
    </xf>
    <xf numFmtId="4" fontId="48" fillId="25" borderId="128" applyNumberFormat="0" applyProtection="0">
      <alignment horizontal="right" vertical="center"/>
    </xf>
    <xf numFmtId="4" fontId="48" fillId="26" borderId="128" applyNumberFormat="0" applyProtection="0">
      <alignment horizontal="right" vertical="center"/>
    </xf>
    <xf numFmtId="4" fontId="48" fillId="27" borderId="128" applyNumberFormat="0" applyProtection="0">
      <alignment horizontal="right" vertical="center"/>
    </xf>
    <xf numFmtId="4" fontId="48" fillId="28" borderId="128" applyNumberFormat="0" applyProtection="0">
      <alignment horizontal="right" vertical="center"/>
    </xf>
    <xf numFmtId="4" fontId="48" fillId="29" borderId="134" applyNumberFormat="0" applyProtection="0">
      <alignment horizontal="left" vertical="center" indent="1"/>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19" borderId="128" applyNumberFormat="0" applyProtection="0">
      <alignment horizontal="right" vertical="center"/>
    </xf>
    <xf numFmtId="4" fontId="48" fillId="30" borderId="134" applyNumberFormat="0" applyProtection="0">
      <alignment horizontal="left" vertical="center" indent="1"/>
    </xf>
    <xf numFmtId="4" fontId="48" fillId="19" borderId="134" applyNumberFormat="0" applyProtection="0">
      <alignment horizontal="left" vertical="center" indent="1"/>
    </xf>
    <xf numFmtId="353" fontId="48" fillId="61" borderId="128" applyNumberFormat="0" applyProtection="0">
      <alignment horizontal="left" vertical="center" indent="1"/>
    </xf>
    <xf numFmtId="353" fontId="4" fillId="31" borderId="133" applyNumberFormat="0" applyProtection="0">
      <alignment horizontal="left" vertical="center"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83" borderId="128" applyNumberFormat="0" applyProtection="0">
      <alignment horizontal="left" vertical="center" indent="1"/>
    </xf>
    <xf numFmtId="353" fontId="4" fillId="19" borderId="133" applyNumberFormat="0" applyProtection="0">
      <alignment horizontal="left" vertical="center"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28" applyNumberFormat="0" applyProtection="0">
      <alignment horizontal="left" vertical="center"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4" fillId="30" borderId="133" applyNumberFormat="0" applyProtection="0">
      <alignment horizontal="left" vertical="center"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2" borderId="128" applyNumberFormat="0" applyProtection="0">
      <alignment horizontal="left" vertical="center" indent="1"/>
    </xf>
    <xf numFmtId="353" fontId="88" fillId="31" borderId="135" applyBorder="0"/>
    <xf numFmtId="4" fontId="266" fillId="34" borderId="133" applyNumberFormat="0" applyProtection="0">
      <alignment vertical="center"/>
    </xf>
    <xf numFmtId="4" fontId="266" fillId="61" borderId="133" applyNumberFormat="0" applyProtection="0">
      <alignment horizontal="left" vertical="center" indent="1"/>
    </xf>
    <xf numFmtId="353" fontId="266" fillId="34" borderId="133" applyNumberFormat="0" applyProtection="0">
      <alignment horizontal="left" vertical="top" indent="1"/>
    </xf>
    <xf numFmtId="4" fontId="48" fillId="0" borderId="128" applyNumberFormat="0" applyProtection="0">
      <alignment horizontal="right" vertical="center"/>
    </xf>
    <xf numFmtId="4" fontId="264" fillId="50" borderId="128" applyNumberFormat="0" applyProtection="0">
      <alignment horizontal="right" vertical="center"/>
    </xf>
    <xf numFmtId="4" fontId="48" fillId="64" borderId="128" applyNumberFormat="0" applyProtection="0">
      <alignment horizontal="left" vertical="center" indent="1"/>
    </xf>
    <xf numFmtId="353" fontId="266" fillId="19" borderId="133" applyNumberFormat="0" applyProtection="0">
      <alignment horizontal="left" vertical="top" indent="1"/>
    </xf>
    <xf numFmtId="4" fontId="267" fillId="35" borderId="134" applyNumberFormat="0" applyProtection="0">
      <alignment horizontal="left" vertical="center" indent="1"/>
    </xf>
    <xf numFmtId="4" fontId="268" fillId="33" borderId="128" applyNumberFormat="0" applyProtection="0">
      <alignment horizontal="right" vertical="center"/>
    </xf>
    <xf numFmtId="37" fontId="59" fillId="0" borderId="136" applyNumberFormat="0"/>
    <xf numFmtId="353" fontId="10" fillId="0" borderId="137" applyNumberFormat="0" applyFill="0" applyAlignment="0" applyProtection="0"/>
    <xf numFmtId="353" fontId="10" fillId="0" borderId="137" applyNumberFormat="0" applyFill="0" applyAlignment="0" applyProtection="0"/>
    <xf numFmtId="353" fontId="4" fillId="30" borderId="133" applyNumberFormat="0" applyProtection="0">
      <alignment horizontal="left" vertical="center"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262" fillId="130" borderId="128" applyNumberFormat="0" applyAlignment="0" applyProtection="0"/>
    <xf numFmtId="353" fontId="262" fillId="130" borderId="128" applyNumberFormat="0" applyAlignment="0" applyProtection="0"/>
    <xf numFmtId="4" fontId="48" fillId="23" borderId="128" applyNumberFormat="0" applyProtection="0">
      <alignment horizontal="right" vertical="center"/>
    </xf>
    <xf numFmtId="4" fontId="48" fillId="24" borderId="128" applyNumberFormat="0" applyProtection="0">
      <alignment horizontal="right" vertical="center"/>
    </xf>
    <xf numFmtId="353" fontId="48" fillId="83" borderId="128" applyNumberFormat="0" applyProtection="0">
      <alignment horizontal="left" vertical="center" indent="1"/>
    </xf>
    <xf numFmtId="210" fontId="59" fillId="0" borderId="29" applyFill="0"/>
    <xf numFmtId="4" fontId="48" fillId="26" borderId="128" applyNumberFormat="0" applyProtection="0">
      <alignment horizontal="right" vertical="center"/>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88" fillId="31" borderId="135" applyBorder="0"/>
    <xf numFmtId="4" fontId="266" fillId="34" borderId="133" applyNumberFormat="0" applyProtection="0">
      <alignment vertical="center"/>
    </xf>
    <xf numFmtId="4" fontId="266" fillId="61" borderId="133" applyNumberFormat="0" applyProtection="0">
      <alignment horizontal="left" vertical="center" indent="1"/>
    </xf>
    <xf numFmtId="353" fontId="266" fillId="34" borderId="133" applyNumberFormat="0" applyProtection="0">
      <alignment horizontal="left" vertical="top" indent="1"/>
    </xf>
    <xf numFmtId="4" fontId="48" fillId="0" borderId="128" applyNumberFormat="0" applyProtection="0">
      <alignment horizontal="right" vertical="center"/>
    </xf>
    <xf numFmtId="4" fontId="264" fillId="50" borderId="128" applyNumberFormat="0" applyProtection="0">
      <alignment horizontal="right" vertical="center"/>
    </xf>
    <xf numFmtId="4" fontId="48" fillId="64" borderId="128" applyNumberFormat="0" applyProtection="0">
      <alignment horizontal="left" vertical="center" indent="1"/>
    </xf>
    <xf numFmtId="353" fontId="266" fillId="19" borderId="133" applyNumberFormat="0" applyProtection="0">
      <alignment horizontal="left" vertical="top" indent="1"/>
    </xf>
    <xf numFmtId="4" fontId="267" fillId="35" borderId="134" applyNumberFormat="0" applyProtection="0">
      <alignment horizontal="left" vertical="center" indent="1"/>
    </xf>
    <xf numFmtId="4" fontId="268" fillId="33" borderId="128" applyNumberFormat="0" applyProtection="0">
      <alignment horizontal="right" vertical="center"/>
    </xf>
    <xf numFmtId="37" fontId="59" fillId="0" borderId="136" applyNumberFormat="0"/>
    <xf numFmtId="353" fontId="10" fillId="0" borderId="137" applyNumberFormat="0" applyFill="0" applyAlignment="0" applyProtection="0"/>
    <xf numFmtId="353" fontId="10" fillId="0" borderId="137" applyNumberFormat="0" applyFill="0" applyAlignment="0" applyProtection="0"/>
    <xf numFmtId="353" fontId="48" fillId="30" borderId="128" applyNumberFormat="0" applyProtection="0">
      <alignment horizontal="left" vertical="center" indent="1"/>
    </xf>
    <xf numFmtId="353" fontId="262" fillId="130" borderId="128" applyNumberFormat="0" applyAlignment="0" applyProtection="0"/>
    <xf numFmtId="353" fontId="262" fillId="130" borderId="128" applyNumberFormat="0" applyAlignment="0" applyProtection="0"/>
    <xf numFmtId="210" fontId="59" fillId="0" borderId="29" applyFill="0"/>
    <xf numFmtId="4" fontId="48" fillId="0" borderId="128" applyNumberFormat="0" applyProtection="0">
      <alignment horizontal="right" vertical="center"/>
    </xf>
    <xf numFmtId="4" fontId="264" fillId="50" borderId="128" applyNumberFormat="0" applyProtection="0">
      <alignment horizontal="right" vertical="center"/>
    </xf>
    <xf numFmtId="4" fontId="48" fillId="64" borderId="128" applyNumberFormat="0" applyProtection="0">
      <alignment horizontal="left" vertical="center" indent="1"/>
    </xf>
    <xf numFmtId="4" fontId="268" fillId="33" borderId="128" applyNumberFormat="0" applyProtection="0">
      <alignment horizontal="right" vertical="center"/>
    </xf>
    <xf numFmtId="353" fontId="262" fillId="130" borderId="128" applyNumberFormat="0" applyAlignment="0" applyProtection="0"/>
    <xf numFmtId="353" fontId="262" fillId="130"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23" fillId="0" borderId="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79" fillId="130" borderId="132" applyNumberFormat="0" applyAlignment="0" applyProtection="0"/>
    <xf numFmtId="353" fontId="179" fillId="130" borderId="132" applyNumberFormat="0" applyAlignment="0" applyProtection="0"/>
    <xf numFmtId="4" fontId="48" fillId="18" borderId="128" applyNumberFormat="0" applyProtection="0">
      <alignment vertical="center"/>
    </xf>
    <xf numFmtId="4" fontId="264" fillId="45" borderId="128" applyNumberFormat="0" applyProtection="0">
      <alignment vertical="center"/>
    </xf>
    <xf numFmtId="4" fontId="48" fillId="45" borderId="128" applyNumberFormat="0" applyProtection="0">
      <alignment horizontal="left" vertical="center" indent="1"/>
    </xf>
    <xf numFmtId="353" fontId="265" fillId="18" borderId="133" applyNumberFormat="0" applyProtection="0">
      <alignment horizontal="left" vertical="top" indent="1"/>
    </xf>
    <xf numFmtId="4" fontId="48" fillId="64" borderId="128" applyNumberFormat="0" applyProtection="0">
      <alignment horizontal="left" vertical="center" indent="1"/>
    </xf>
    <xf numFmtId="4" fontId="48" fillId="20" borderId="128" applyNumberFormat="0" applyProtection="0">
      <alignment horizontal="right" vertical="center"/>
    </xf>
    <xf numFmtId="4" fontId="48" fillId="133" borderId="128" applyNumberFormat="0" applyProtection="0">
      <alignment horizontal="right" vertical="center"/>
    </xf>
    <xf numFmtId="4" fontId="48" fillId="22" borderId="134" applyNumberFormat="0" applyProtection="0">
      <alignment horizontal="right" vertical="center"/>
    </xf>
    <xf numFmtId="4" fontId="48" fillId="23" borderId="128" applyNumberFormat="0" applyProtection="0">
      <alignment horizontal="right" vertical="center"/>
    </xf>
    <xf numFmtId="4" fontId="48" fillId="24" borderId="128" applyNumberFormat="0" applyProtection="0">
      <alignment horizontal="right" vertical="center"/>
    </xf>
    <xf numFmtId="4" fontId="48" fillId="25" borderId="128" applyNumberFormat="0" applyProtection="0">
      <alignment horizontal="right" vertical="center"/>
    </xf>
    <xf numFmtId="4" fontId="48" fillId="26" borderId="128" applyNumberFormat="0" applyProtection="0">
      <alignment horizontal="right" vertical="center"/>
    </xf>
    <xf numFmtId="4" fontId="48" fillId="27" borderId="128" applyNumberFormat="0" applyProtection="0">
      <alignment horizontal="right" vertical="center"/>
    </xf>
    <xf numFmtId="4" fontId="48" fillId="28" borderId="128" applyNumberFormat="0" applyProtection="0">
      <alignment horizontal="right" vertical="center"/>
    </xf>
    <xf numFmtId="4" fontId="48" fillId="29" borderId="134" applyNumberFormat="0" applyProtection="0">
      <alignment horizontal="left" vertical="center" indent="1"/>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19" borderId="128" applyNumberFormat="0" applyProtection="0">
      <alignment horizontal="right" vertical="center"/>
    </xf>
    <xf numFmtId="4" fontId="48" fillId="30" borderId="134" applyNumberFormat="0" applyProtection="0">
      <alignment horizontal="left" vertical="center" indent="1"/>
    </xf>
    <xf numFmtId="4" fontId="48" fillId="19" borderId="134" applyNumberFormat="0" applyProtection="0">
      <alignment horizontal="left" vertical="center" indent="1"/>
    </xf>
    <xf numFmtId="353" fontId="48" fillId="61" borderId="128" applyNumberFormat="0" applyProtection="0">
      <alignment horizontal="left" vertical="center" indent="1"/>
    </xf>
    <xf numFmtId="353" fontId="4" fillId="31" borderId="133" applyNumberFormat="0" applyProtection="0">
      <alignment horizontal="left" vertical="center"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83" borderId="128" applyNumberFormat="0" applyProtection="0">
      <alignment horizontal="left" vertical="center" indent="1"/>
    </xf>
    <xf numFmtId="353" fontId="4" fillId="19" borderId="133" applyNumberFormat="0" applyProtection="0">
      <alignment horizontal="left" vertical="center"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28" applyNumberFormat="0" applyProtection="0">
      <alignment horizontal="left" vertical="center"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4" fillId="30" borderId="133" applyNumberFormat="0" applyProtection="0">
      <alignment horizontal="left" vertical="center"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88" fillId="31" borderId="135" applyBorder="0"/>
    <xf numFmtId="4" fontId="266" fillId="34" borderId="133" applyNumberFormat="0" applyProtection="0">
      <alignment vertical="center"/>
    </xf>
    <xf numFmtId="4" fontId="266" fillId="61" borderId="133" applyNumberFormat="0" applyProtection="0">
      <alignment horizontal="left" vertical="center" indent="1"/>
    </xf>
    <xf numFmtId="353" fontId="266" fillId="34" borderId="133" applyNumberFormat="0" applyProtection="0">
      <alignment horizontal="left" vertical="top" indent="1"/>
    </xf>
    <xf numFmtId="4" fontId="48" fillId="0" borderId="128" applyNumberFormat="0" applyProtection="0">
      <alignment horizontal="right" vertical="center"/>
    </xf>
    <xf numFmtId="4" fontId="264" fillId="50" borderId="128" applyNumberFormat="0" applyProtection="0">
      <alignment horizontal="right" vertical="center"/>
    </xf>
    <xf numFmtId="4" fontId="48" fillId="64" borderId="128" applyNumberFormat="0" applyProtection="0">
      <alignment horizontal="left" vertical="center" indent="1"/>
    </xf>
    <xf numFmtId="353" fontId="266" fillId="19" borderId="133" applyNumberFormat="0" applyProtection="0">
      <alignment horizontal="left" vertical="top" indent="1"/>
    </xf>
    <xf numFmtId="4" fontId="267" fillId="35" borderId="134" applyNumberFormat="0" applyProtection="0">
      <alignment horizontal="left" vertical="center" indent="1"/>
    </xf>
    <xf numFmtId="4" fontId="268" fillId="33" borderId="128" applyNumberFormat="0" applyProtection="0">
      <alignment horizontal="right" vertical="center"/>
    </xf>
    <xf numFmtId="37" fontId="59" fillId="0" borderId="136" applyNumberFormat="0"/>
    <xf numFmtId="353" fontId="10" fillId="0" borderId="137" applyNumberFormat="0" applyFill="0" applyAlignment="0" applyProtection="0"/>
    <xf numFmtId="353" fontId="10" fillId="0" borderId="137" applyNumberFormat="0" applyFill="0" applyAlignment="0" applyProtection="0"/>
    <xf numFmtId="210" fontId="59" fillId="0" borderId="29" applyFill="0"/>
    <xf numFmtId="353" fontId="23" fillId="0" borderId="0"/>
    <xf numFmtId="353" fontId="48" fillId="30" borderId="133" applyNumberFormat="0" applyProtection="0">
      <alignment horizontal="left" vertical="top" indent="1"/>
    </xf>
    <xf numFmtId="353" fontId="48" fillId="30" borderId="128" applyNumberFormat="0" applyProtection="0">
      <alignment horizontal="left" vertical="center"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center" indent="1"/>
    </xf>
    <xf numFmtId="353" fontId="48" fillId="32" borderId="128" applyNumberFormat="0" applyProtection="0">
      <alignment horizontal="left" vertical="center"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center" indent="1"/>
    </xf>
    <xf numFmtId="353" fontId="48" fillId="83" borderId="128" applyNumberFormat="0" applyProtection="0">
      <alignment horizontal="left" vertical="center"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353" fontId="48" fillId="61" borderId="128" applyNumberFormat="0" applyProtection="0">
      <alignment horizontal="left" vertical="center" indent="1"/>
    </xf>
    <xf numFmtId="4" fontId="48" fillId="19" borderId="134" applyNumberFormat="0" applyProtection="0">
      <alignment horizontal="left" vertical="center" indent="1"/>
    </xf>
    <xf numFmtId="4" fontId="48" fillId="30" borderId="134" applyNumberFormat="0" applyProtection="0">
      <alignment horizontal="left" vertical="center" indent="1"/>
    </xf>
    <xf numFmtId="4" fontId="48" fillId="19" borderId="128" applyNumberFormat="0" applyProtection="0">
      <alignment horizontal="right" vertical="center"/>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29" borderId="134" applyNumberFormat="0" applyProtection="0">
      <alignment horizontal="left" vertical="center" indent="1"/>
    </xf>
    <xf numFmtId="4" fontId="48" fillId="28" borderId="128" applyNumberFormat="0" applyProtection="0">
      <alignment horizontal="right" vertical="center"/>
    </xf>
    <xf numFmtId="4" fontId="48" fillId="27" borderId="128" applyNumberFormat="0" applyProtection="0">
      <alignment horizontal="right" vertical="center"/>
    </xf>
    <xf numFmtId="4" fontId="48" fillId="26" borderId="128" applyNumberFormat="0" applyProtection="0">
      <alignment horizontal="right" vertical="center"/>
    </xf>
    <xf numFmtId="4" fontId="48" fillId="25" borderId="128" applyNumberFormat="0" applyProtection="0">
      <alignment horizontal="right" vertical="center"/>
    </xf>
    <xf numFmtId="4" fontId="48" fillId="24" borderId="128" applyNumberFormat="0" applyProtection="0">
      <alignment horizontal="right" vertical="center"/>
    </xf>
    <xf numFmtId="4" fontId="48" fillId="23" borderId="128" applyNumberFormat="0" applyProtection="0">
      <alignment horizontal="right" vertical="center"/>
    </xf>
    <xf numFmtId="4" fontId="48" fillId="22" borderId="134" applyNumberFormat="0" applyProtection="0">
      <alignment horizontal="right" vertical="center"/>
    </xf>
    <xf numFmtId="4" fontId="48" fillId="133" borderId="128" applyNumberFormat="0" applyProtection="0">
      <alignment horizontal="righ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353" fontId="265" fillId="18" borderId="133" applyNumberFormat="0" applyProtection="0">
      <alignment horizontal="left" vertical="top"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353" fontId="179" fillId="130" borderId="132" applyNumberFormat="0" applyAlignment="0" applyProtection="0"/>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262" fillId="130" borderId="128" applyNumberFormat="0" applyAlignment="0" applyProtection="0"/>
    <xf numFmtId="353" fontId="262" fillId="130"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23" fillId="0" borderId="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79" fillId="130" borderId="132" applyNumberFormat="0" applyAlignment="0" applyProtection="0"/>
    <xf numFmtId="353" fontId="179" fillId="130" borderId="132" applyNumberFormat="0" applyAlignment="0" applyProtection="0"/>
    <xf numFmtId="4" fontId="48" fillId="18" borderId="128" applyNumberFormat="0" applyProtection="0">
      <alignment vertical="center"/>
    </xf>
    <xf numFmtId="4" fontId="264" fillId="45" borderId="128" applyNumberFormat="0" applyProtection="0">
      <alignment vertical="center"/>
    </xf>
    <xf numFmtId="4" fontId="48" fillId="45" borderId="128" applyNumberFormat="0" applyProtection="0">
      <alignment horizontal="left" vertical="center" indent="1"/>
    </xf>
    <xf numFmtId="4" fontId="48" fillId="64" borderId="128" applyNumberFormat="0" applyProtection="0">
      <alignment horizontal="left" vertical="center" indent="1"/>
    </xf>
    <xf numFmtId="4" fontId="48" fillId="20" borderId="128" applyNumberFormat="0" applyProtection="0">
      <alignment horizontal="right" vertical="center"/>
    </xf>
    <xf numFmtId="4" fontId="48" fillId="133" borderId="128" applyNumberFormat="0" applyProtection="0">
      <alignment horizontal="right" vertical="center"/>
    </xf>
    <xf numFmtId="4" fontId="48" fillId="25" borderId="128" applyNumberFormat="0" applyProtection="0">
      <alignment horizontal="right" vertical="center"/>
    </xf>
    <xf numFmtId="4" fontId="48" fillId="27" borderId="128" applyNumberFormat="0" applyProtection="0">
      <alignment horizontal="right" vertical="center"/>
    </xf>
    <xf numFmtId="4" fontId="48" fillId="28" borderId="128" applyNumberFormat="0" applyProtection="0">
      <alignment horizontal="right" vertical="center"/>
    </xf>
    <xf numFmtId="4" fontId="48" fillId="19" borderId="128" applyNumberFormat="0" applyProtection="0">
      <alignment horizontal="right" vertical="center"/>
    </xf>
    <xf numFmtId="353" fontId="48" fillId="61" borderId="128" applyNumberFormat="0" applyProtection="0">
      <alignment horizontal="left" vertical="center" indent="1"/>
    </xf>
    <xf numFmtId="4" fontId="48" fillId="18" borderId="128" applyNumberFormat="0" applyProtection="0">
      <alignment vertical="center"/>
    </xf>
    <xf numFmtId="4" fontId="264" fillId="45" borderId="128" applyNumberFormat="0" applyProtection="0">
      <alignment vertical="center"/>
    </xf>
    <xf numFmtId="4" fontId="48" fillId="45" borderId="128" applyNumberFormat="0" applyProtection="0">
      <alignment horizontal="left" vertical="center" indent="1"/>
    </xf>
    <xf numFmtId="353" fontId="265" fillId="18" borderId="133" applyNumberFormat="0" applyProtection="0">
      <alignment horizontal="left" vertical="top" indent="1"/>
    </xf>
    <xf numFmtId="4" fontId="48" fillId="64" borderId="128" applyNumberFormat="0" applyProtection="0">
      <alignment horizontal="left" vertical="center" indent="1"/>
    </xf>
    <xf numFmtId="4" fontId="48" fillId="20" borderId="128" applyNumberFormat="0" applyProtection="0">
      <alignment horizontal="right" vertical="center"/>
    </xf>
    <xf numFmtId="4" fontId="48" fillId="133" borderId="128" applyNumberFormat="0" applyProtection="0">
      <alignment horizontal="right" vertical="center"/>
    </xf>
    <xf numFmtId="4" fontId="48" fillId="22" borderId="134" applyNumberFormat="0" applyProtection="0">
      <alignment horizontal="right" vertical="center"/>
    </xf>
    <xf numFmtId="4" fontId="48" fillId="23" borderId="128" applyNumberFormat="0" applyProtection="0">
      <alignment horizontal="right" vertical="center"/>
    </xf>
    <xf numFmtId="4" fontId="48" fillId="24" borderId="128" applyNumberFormat="0" applyProtection="0">
      <alignment horizontal="right" vertical="center"/>
    </xf>
    <xf numFmtId="4" fontId="48" fillId="25" borderId="128" applyNumberFormat="0" applyProtection="0">
      <alignment horizontal="right" vertical="center"/>
    </xf>
    <xf numFmtId="4" fontId="48" fillId="26" borderId="128" applyNumberFormat="0" applyProtection="0">
      <alignment horizontal="right" vertical="center"/>
    </xf>
    <xf numFmtId="4" fontId="48" fillId="27" borderId="128" applyNumberFormat="0" applyProtection="0">
      <alignment horizontal="right" vertical="center"/>
    </xf>
    <xf numFmtId="4" fontId="48" fillId="28" borderId="128" applyNumberFormat="0" applyProtection="0">
      <alignment horizontal="right" vertical="center"/>
    </xf>
    <xf numFmtId="4" fontId="48" fillId="29" borderId="134" applyNumberFormat="0" applyProtection="0">
      <alignment horizontal="left" vertical="center" indent="1"/>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19" borderId="128" applyNumberFormat="0" applyProtection="0">
      <alignment horizontal="right" vertical="center"/>
    </xf>
    <xf numFmtId="4" fontId="48" fillId="30" borderId="134" applyNumberFormat="0" applyProtection="0">
      <alignment horizontal="left" vertical="center" indent="1"/>
    </xf>
    <xf numFmtId="4" fontId="48" fillId="19" borderId="134" applyNumberFormat="0" applyProtection="0">
      <alignment horizontal="left" vertical="center" indent="1"/>
    </xf>
    <xf numFmtId="353" fontId="48" fillId="61" borderId="128" applyNumberFormat="0" applyProtection="0">
      <alignment horizontal="left" vertical="center" indent="1"/>
    </xf>
    <xf numFmtId="353" fontId="4" fillId="31" borderId="133" applyNumberFormat="0" applyProtection="0">
      <alignment horizontal="left" vertical="center"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83" borderId="128" applyNumberFormat="0" applyProtection="0">
      <alignment horizontal="left" vertical="center" indent="1"/>
    </xf>
    <xf numFmtId="353" fontId="4" fillId="19" borderId="133" applyNumberFormat="0" applyProtection="0">
      <alignment horizontal="left" vertical="center"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28" applyNumberFormat="0" applyProtection="0">
      <alignment horizontal="left" vertical="center"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4" fillId="30" borderId="133" applyNumberFormat="0" applyProtection="0">
      <alignment horizontal="left" vertical="center"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2" borderId="128" applyNumberFormat="0" applyProtection="0">
      <alignment horizontal="left" vertical="center" indent="1"/>
    </xf>
    <xf numFmtId="353" fontId="88" fillId="31" borderId="135" applyBorder="0"/>
    <xf numFmtId="4" fontId="266" fillId="34" borderId="133" applyNumberFormat="0" applyProtection="0">
      <alignment vertical="center"/>
    </xf>
    <xf numFmtId="4" fontId="266" fillId="61" borderId="133" applyNumberFormat="0" applyProtection="0">
      <alignment horizontal="left" vertical="center" indent="1"/>
    </xf>
    <xf numFmtId="353" fontId="266" fillId="34" borderId="133" applyNumberFormat="0" applyProtection="0">
      <alignment horizontal="left" vertical="top" indent="1"/>
    </xf>
    <xf numFmtId="4" fontId="48" fillId="0" borderId="128" applyNumberFormat="0" applyProtection="0">
      <alignment horizontal="right" vertical="center"/>
    </xf>
    <xf numFmtId="4" fontId="264" fillId="50" borderId="128" applyNumberFormat="0" applyProtection="0">
      <alignment horizontal="right" vertical="center"/>
    </xf>
    <xf numFmtId="4" fontId="48" fillId="64" borderId="128" applyNumberFormat="0" applyProtection="0">
      <alignment horizontal="left" vertical="center" indent="1"/>
    </xf>
    <xf numFmtId="353" fontId="266" fillId="19" borderId="133" applyNumberFormat="0" applyProtection="0">
      <alignment horizontal="left" vertical="top" indent="1"/>
    </xf>
    <xf numFmtId="4" fontId="267" fillId="35" borderId="134" applyNumberFormat="0" applyProtection="0">
      <alignment horizontal="left" vertical="center" indent="1"/>
    </xf>
    <xf numFmtId="4" fontId="268" fillId="33" borderId="128" applyNumberFormat="0" applyProtection="0">
      <alignment horizontal="right" vertical="center"/>
    </xf>
    <xf numFmtId="37" fontId="59" fillId="0" borderId="136" applyNumberFormat="0"/>
    <xf numFmtId="353" fontId="10" fillId="0" borderId="137" applyNumberFormat="0" applyFill="0" applyAlignment="0" applyProtection="0"/>
    <xf numFmtId="353" fontId="10" fillId="0" borderId="137" applyNumberFormat="0" applyFill="0" applyAlignment="0" applyProtection="0"/>
    <xf numFmtId="353" fontId="4" fillId="30" borderId="133" applyNumberFormat="0" applyProtection="0">
      <alignment horizontal="left" vertical="center"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262" fillId="130" borderId="128" applyNumberFormat="0" applyAlignment="0" applyProtection="0"/>
    <xf numFmtId="353" fontId="262" fillId="130" borderId="128" applyNumberFormat="0" applyAlignment="0" applyProtection="0"/>
    <xf numFmtId="4" fontId="48" fillId="23" borderId="128" applyNumberFormat="0" applyProtection="0">
      <alignment horizontal="right" vertical="center"/>
    </xf>
    <xf numFmtId="4" fontId="48" fillId="24" borderId="128" applyNumberFormat="0" applyProtection="0">
      <alignment horizontal="right" vertical="center"/>
    </xf>
    <xf numFmtId="353" fontId="48" fillId="83" borderId="128" applyNumberFormat="0" applyProtection="0">
      <alignment horizontal="left" vertical="center" indent="1"/>
    </xf>
    <xf numFmtId="210" fontId="59" fillId="0" borderId="29" applyFill="0"/>
    <xf numFmtId="4" fontId="48" fillId="26" borderId="128" applyNumberFormat="0" applyProtection="0">
      <alignment horizontal="right" vertical="center"/>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88" fillId="31" borderId="135" applyBorder="0"/>
    <xf numFmtId="4" fontId="266" fillId="34" borderId="133" applyNumberFormat="0" applyProtection="0">
      <alignment vertical="center"/>
    </xf>
    <xf numFmtId="4" fontId="266" fillId="61" borderId="133" applyNumberFormat="0" applyProtection="0">
      <alignment horizontal="left" vertical="center" indent="1"/>
    </xf>
    <xf numFmtId="353" fontId="266" fillId="34" borderId="133" applyNumberFormat="0" applyProtection="0">
      <alignment horizontal="left" vertical="top" indent="1"/>
    </xf>
    <xf numFmtId="4" fontId="48" fillId="0" borderId="128" applyNumberFormat="0" applyProtection="0">
      <alignment horizontal="right" vertical="center"/>
    </xf>
    <xf numFmtId="4" fontId="264" fillId="50" borderId="128" applyNumberFormat="0" applyProtection="0">
      <alignment horizontal="right" vertical="center"/>
    </xf>
    <xf numFmtId="4" fontId="48" fillId="64" borderId="128" applyNumberFormat="0" applyProtection="0">
      <alignment horizontal="left" vertical="center" indent="1"/>
    </xf>
    <xf numFmtId="353" fontId="266" fillId="19" borderId="133" applyNumberFormat="0" applyProtection="0">
      <alignment horizontal="left" vertical="top" indent="1"/>
    </xf>
    <xf numFmtId="4" fontId="267" fillId="35" borderId="134" applyNumberFormat="0" applyProtection="0">
      <alignment horizontal="left" vertical="center" indent="1"/>
    </xf>
    <xf numFmtId="4" fontId="268" fillId="33" borderId="128" applyNumberFormat="0" applyProtection="0">
      <alignment horizontal="right" vertical="center"/>
    </xf>
    <xf numFmtId="37" fontId="59" fillId="0" borderId="136" applyNumberFormat="0"/>
    <xf numFmtId="353" fontId="10" fillId="0" borderId="137" applyNumberFormat="0" applyFill="0" applyAlignment="0" applyProtection="0"/>
    <xf numFmtId="353" fontId="10" fillId="0" borderId="137" applyNumberFormat="0" applyFill="0" applyAlignment="0" applyProtection="0"/>
    <xf numFmtId="353" fontId="48" fillId="30" borderId="128" applyNumberFormat="0" applyProtection="0">
      <alignment horizontal="left" vertical="center" indent="1"/>
    </xf>
    <xf numFmtId="353" fontId="262" fillId="130" borderId="128" applyNumberFormat="0" applyAlignment="0" applyProtection="0"/>
    <xf numFmtId="353" fontId="262" fillId="130" borderId="128" applyNumberFormat="0" applyAlignment="0" applyProtection="0"/>
    <xf numFmtId="210" fontId="59" fillId="0" borderId="29" applyFill="0"/>
    <xf numFmtId="4" fontId="48" fillId="0" borderId="128" applyNumberFormat="0" applyProtection="0">
      <alignment horizontal="right" vertical="center"/>
    </xf>
    <xf numFmtId="4" fontId="264" fillId="50" borderId="128" applyNumberFormat="0" applyProtection="0">
      <alignment horizontal="right" vertical="center"/>
    </xf>
    <xf numFmtId="4" fontId="48" fillId="64" borderId="128" applyNumberFormat="0" applyProtection="0">
      <alignment horizontal="left" vertical="center" indent="1"/>
    </xf>
    <xf numFmtId="4" fontId="268" fillId="33" borderId="128" applyNumberFormat="0" applyProtection="0">
      <alignment horizontal="right" vertical="center"/>
    </xf>
    <xf numFmtId="353" fontId="48" fillId="32" borderId="133" applyNumberFormat="0" applyProtection="0">
      <alignment horizontal="left" vertical="top" indent="1"/>
    </xf>
    <xf numFmtId="4" fontId="266" fillId="61" borderId="133" applyNumberFormat="0" applyProtection="0">
      <alignment horizontal="left" vertical="center" indent="1"/>
    </xf>
    <xf numFmtId="4" fontId="266" fillId="34" borderId="133" applyNumberFormat="0" applyProtection="0">
      <alignment vertical="center"/>
    </xf>
    <xf numFmtId="353" fontId="4" fillId="32" borderId="133" applyNumberFormat="0" applyProtection="0">
      <alignment horizontal="left" vertical="top" indent="1"/>
    </xf>
    <xf numFmtId="353" fontId="48" fillId="32" borderId="128" applyNumberFormat="0" applyProtection="0">
      <alignment horizontal="left" vertical="center" indent="1"/>
    </xf>
    <xf numFmtId="353" fontId="48" fillId="31" borderId="133" applyNumberFormat="0" applyProtection="0">
      <alignment horizontal="left" vertical="top" indent="1"/>
    </xf>
    <xf numFmtId="353" fontId="48" fillId="13" borderId="128" applyNumberFormat="0" applyFont="0" applyAlignment="0" applyProtection="0"/>
    <xf numFmtId="353" fontId="48" fillId="30" borderId="133" applyNumberFormat="0" applyProtection="0">
      <alignment horizontal="left" vertical="top" indent="1"/>
    </xf>
    <xf numFmtId="353" fontId="48" fillId="19" borderId="133" applyNumberFormat="0" applyProtection="0">
      <alignment horizontal="left" vertical="top" indent="1"/>
    </xf>
    <xf numFmtId="353" fontId="262" fillId="130" borderId="128" applyNumberFormat="0" applyAlignment="0" applyProtection="0"/>
    <xf numFmtId="353" fontId="10" fillId="0" borderId="137" applyNumberFormat="0" applyFill="0" applyAlignment="0" applyProtection="0"/>
    <xf numFmtId="353" fontId="10" fillId="0" borderId="137" applyNumberFormat="0" applyFill="0" applyAlignment="0" applyProtection="0"/>
    <xf numFmtId="37" fontId="59" fillId="0" borderId="136" applyNumberFormat="0"/>
    <xf numFmtId="4" fontId="268" fillId="33" borderId="128" applyNumberFormat="0" applyProtection="0">
      <alignment horizontal="right" vertical="center"/>
    </xf>
    <xf numFmtId="4" fontId="267" fillId="35" borderId="134" applyNumberFormat="0" applyProtection="0">
      <alignment horizontal="left" vertical="center" indent="1"/>
    </xf>
    <xf numFmtId="353" fontId="266" fillId="19" borderId="133" applyNumberFormat="0" applyProtection="0">
      <alignment horizontal="left" vertical="top" indent="1"/>
    </xf>
    <xf numFmtId="4" fontId="48" fillId="64" borderId="128" applyNumberFormat="0" applyProtection="0">
      <alignment horizontal="left" vertical="center" indent="1"/>
    </xf>
    <xf numFmtId="4" fontId="264" fillId="50" borderId="128" applyNumberFormat="0" applyProtection="0">
      <alignment horizontal="right" vertical="center"/>
    </xf>
    <xf numFmtId="4" fontId="48" fillId="0" borderId="128" applyNumberFormat="0" applyProtection="0">
      <alignment horizontal="right" vertical="center"/>
    </xf>
    <xf numFmtId="353" fontId="266" fillId="34"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center"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center" indent="1"/>
    </xf>
    <xf numFmtId="353" fontId="48" fillId="83" borderId="128" applyNumberFormat="0" applyProtection="0">
      <alignment horizontal="left" vertical="center"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353" fontId="48" fillId="61" borderId="128" applyNumberFormat="0" applyProtection="0">
      <alignment horizontal="left" vertical="center" indent="1"/>
    </xf>
    <xf numFmtId="4" fontId="48" fillId="19" borderId="134" applyNumberFormat="0" applyProtection="0">
      <alignment horizontal="left" vertical="center" indent="1"/>
    </xf>
    <xf numFmtId="4" fontId="48" fillId="30" borderId="134" applyNumberFormat="0" applyProtection="0">
      <alignment horizontal="left" vertical="center" indent="1"/>
    </xf>
    <xf numFmtId="4" fontId="48" fillId="19" borderId="128" applyNumberFormat="0" applyProtection="0">
      <alignment horizontal="right" vertical="center"/>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29" borderId="134" applyNumberFormat="0" applyProtection="0">
      <alignment horizontal="left" vertical="center" indent="1"/>
    </xf>
    <xf numFmtId="4" fontId="48" fillId="28" borderId="128" applyNumberFormat="0" applyProtection="0">
      <alignment horizontal="right" vertical="center"/>
    </xf>
    <xf numFmtId="4" fontId="48" fillId="27" borderId="128" applyNumberFormat="0" applyProtection="0">
      <alignment horizontal="right" vertical="center"/>
    </xf>
    <xf numFmtId="4" fontId="48" fillId="26" borderId="128" applyNumberFormat="0" applyProtection="0">
      <alignment horizontal="right" vertical="center"/>
    </xf>
    <xf numFmtId="4" fontId="48" fillId="25" borderId="128" applyNumberFormat="0" applyProtection="0">
      <alignment horizontal="right" vertical="center"/>
    </xf>
    <xf numFmtId="4" fontId="48" fillId="24" borderId="128" applyNumberFormat="0" applyProtection="0">
      <alignment horizontal="right" vertical="center"/>
    </xf>
    <xf numFmtId="4" fontId="48" fillId="23" borderId="128" applyNumberFormat="0" applyProtection="0">
      <alignment horizontal="right" vertical="center"/>
    </xf>
    <xf numFmtId="4" fontId="48" fillId="22" borderId="134" applyNumberFormat="0" applyProtection="0">
      <alignment horizontal="right" vertical="center"/>
    </xf>
    <xf numFmtId="4" fontId="48" fillId="133" borderId="128" applyNumberFormat="0" applyProtection="0">
      <alignment horizontal="righ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353" fontId="265" fillId="18" borderId="133" applyNumberFormat="0" applyProtection="0">
      <alignment horizontal="left" vertical="top"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353" fontId="179" fillId="130" borderId="132" applyNumberFormat="0" applyAlignment="0" applyProtection="0"/>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23" fillId="0" borderId="0"/>
    <xf numFmtId="353" fontId="137" fillId="14" borderId="128" applyNumberFormat="0" applyAlignment="0" applyProtection="0"/>
    <xf numFmtId="353" fontId="137" fillId="14" borderId="128" applyNumberFormat="0" applyAlignment="0" applyProtection="0"/>
    <xf numFmtId="353" fontId="262" fillId="130" borderId="128" applyNumberFormat="0" applyAlignment="0" applyProtection="0"/>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 fillId="19" borderId="133" applyNumberFormat="0" applyProtection="0">
      <alignment horizontal="left" vertical="top" indent="1"/>
    </xf>
    <xf numFmtId="353" fontId="48" fillId="31" borderId="133" applyNumberFormat="0" applyProtection="0">
      <alignment horizontal="left" vertical="top" indent="1"/>
    </xf>
    <xf numFmtId="353" fontId="88" fillId="31" borderId="135" applyBorder="0"/>
    <xf numFmtId="353" fontId="48" fillId="13" borderId="128" applyNumberFormat="0" applyFont="0" applyAlignment="0" applyProtection="0"/>
    <xf numFmtId="353" fontId="48" fillId="30" borderId="133" applyNumberFormat="0" applyProtection="0">
      <alignment horizontal="left" vertical="top" indent="1"/>
    </xf>
    <xf numFmtId="353" fontId="4" fillId="30" borderId="133" applyNumberFormat="0" applyProtection="0">
      <alignment horizontal="left" vertical="center"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266" fillId="19" borderId="133" applyNumberFormat="0" applyProtection="0">
      <alignment horizontal="left" vertical="top" indent="1"/>
    </xf>
    <xf numFmtId="353" fontId="48" fillId="30" borderId="128" applyNumberFormat="0" applyProtection="0">
      <alignment horizontal="left" vertical="center" indent="1"/>
    </xf>
    <xf numFmtId="210" fontId="59" fillId="0" borderId="29" applyFill="0"/>
    <xf numFmtId="353" fontId="262" fillId="130" borderId="128" applyNumberFormat="0" applyAlignment="0" applyProtection="0"/>
    <xf numFmtId="353" fontId="262" fillId="130" borderId="128" applyNumberFormat="0" applyAlignment="0" applyProtection="0"/>
    <xf numFmtId="353" fontId="48" fillId="31" borderId="133" applyNumberFormat="0" applyProtection="0">
      <alignment horizontal="left" vertical="top" indent="1"/>
    </xf>
    <xf numFmtId="353" fontId="48" fillId="30" borderId="133" applyNumberFormat="0" applyProtection="0">
      <alignment horizontal="left" vertical="top" indent="1"/>
    </xf>
    <xf numFmtId="164" fontId="2" fillId="0" borderId="0" applyFont="0" applyFill="0" applyBorder="0" applyAlignment="0" applyProtection="0"/>
    <xf numFmtId="353" fontId="48" fillId="30" borderId="133" applyNumberFormat="0" applyProtection="0">
      <alignment horizontal="left" vertical="top" indent="1"/>
    </xf>
    <xf numFmtId="164" fontId="1" fillId="0" borderId="0" applyFont="0" applyFill="0" applyBorder="0" applyAlignment="0" applyProtection="0"/>
    <xf numFmtId="353" fontId="88" fillId="31" borderId="135" applyBorder="0"/>
    <xf numFmtId="4" fontId="48" fillId="24" borderId="128" applyNumberFormat="0" applyProtection="0">
      <alignment horizontal="right" vertical="center"/>
    </xf>
    <xf numFmtId="353" fontId="48" fillId="13" borderId="128" applyNumberFormat="0" applyFont="0" applyAlignment="0" applyProtection="0"/>
    <xf numFmtId="4" fontId="48" fillId="19" borderId="134" applyNumberFormat="0" applyProtection="0">
      <alignment horizontal="left" vertical="center" indent="1"/>
    </xf>
    <xf numFmtId="4" fontId="48" fillId="25" borderId="128" applyNumberFormat="0" applyProtection="0">
      <alignment horizontal="right" vertical="center"/>
    </xf>
    <xf numFmtId="353" fontId="48" fillId="61" borderId="128" applyNumberFormat="0" applyProtection="0">
      <alignment horizontal="left" vertical="center" indent="1"/>
    </xf>
    <xf numFmtId="4" fontId="267" fillId="35" borderId="134" applyNumberFormat="0" applyProtection="0">
      <alignment horizontal="left" vertical="center" indent="1"/>
    </xf>
    <xf numFmtId="353" fontId="266" fillId="19" borderId="133" applyNumberFormat="0" applyProtection="0">
      <alignment horizontal="left" vertical="top" indent="1"/>
    </xf>
    <xf numFmtId="4" fontId="264" fillId="50" borderId="128" applyNumberFormat="0" applyProtection="0">
      <alignment horizontal="right" vertical="center"/>
    </xf>
    <xf numFmtId="4" fontId="48" fillId="0" borderId="128" applyNumberFormat="0" applyProtection="0">
      <alignment horizontal="right" vertical="center"/>
    </xf>
    <xf numFmtId="353" fontId="266" fillId="34" borderId="133" applyNumberFormat="0" applyProtection="0">
      <alignment horizontal="left" vertical="top" indent="1"/>
    </xf>
    <xf numFmtId="4" fontId="266" fillId="34" borderId="133" applyNumberFormat="0" applyProtection="0">
      <alignment vertical="center"/>
    </xf>
    <xf numFmtId="353" fontId="88" fillId="31" borderId="135" applyBorder="0"/>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210" fontId="59" fillId="0" borderId="29" applyFill="0"/>
    <xf numFmtId="353" fontId="48" fillId="83" borderId="128" applyNumberFormat="0" applyProtection="0">
      <alignment horizontal="left" vertical="center" indent="1"/>
    </xf>
    <xf numFmtId="4" fontId="48" fillId="23" borderId="128" applyNumberFormat="0" applyProtection="0">
      <alignment horizontal="right" vertical="center"/>
    </xf>
    <xf numFmtId="353" fontId="262" fillId="130" borderId="128" applyNumberFormat="0" applyAlignment="0" applyProtection="0"/>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 fillId="30" borderId="133" applyNumberFormat="0" applyProtection="0">
      <alignment horizontal="left" vertical="center" indent="1"/>
    </xf>
    <xf numFmtId="353" fontId="10" fillId="0" borderId="137" applyNumberFormat="0" applyFill="0" applyAlignment="0" applyProtection="0"/>
    <xf numFmtId="353" fontId="10" fillId="0" borderId="137" applyNumberFormat="0" applyFill="0" applyAlignment="0" applyProtection="0"/>
    <xf numFmtId="37" fontId="59" fillId="0" borderId="136" applyNumberFormat="0"/>
    <xf numFmtId="4" fontId="268" fillId="33" borderId="128" applyNumberFormat="0" applyProtection="0">
      <alignment horizontal="right" vertical="center"/>
    </xf>
    <xf numFmtId="4" fontId="267" fillId="35" borderId="134" applyNumberFormat="0" applyProtection="0">
      <alignment horizontal="left" vertical="center" indent="1"/>
    </xf>
    <xf numFmtId="353" fontId="266" fillId="19" borderId="133" applyNumberFormat="0" applyProtection="0">
      <alignment horizontal="left" vertical="top" indent="1"/>
    </xf>
    <xf numFmtId="4" fontId="48" fillId="64" borderId="128" applyNumberFormat="0" applyProtection="0">
      <alignment horizontal="left" vertical="center" indent="1"/>
    </xf>
    <xf numFmtId="4" fontId="264" fillId="50" borderId="128" applyNumberFormat="0" applyProtection="0">
      <alignment horizontal="right" vertical="center"/>
    </xf>
    <xf numFmtId="4" fontId="48" fillId="0" borderId="128" applyNumberFormat="0" applyProtection="0">
      <alignment horizontal="right" vertical="center"/>
    </xf>
    <xf numFmtId="353" fontId="266" fillId="34" borderId="133" applyNumberFormat="0" applyProtection="0">
      <alignment horizontal="left" vertical="top" indent="1"/>
    </xf>
    <xf numFmtId="4" fontId="266" fillId="61" borderId="133" applyNumberFormat="0" applyProtection="0">
      <alignment horizontal="left" vertical="center" indent="1"/>
    </xf>
    <xf numFmtId="4" fontId="266" fillId="34" borderId="133" applyNumberFormat="0" applyProtection="0">
      <alignment vertical="center"/>
    </xf>
    <xf numFmtId="353" fontId="88" fillId="31" borderId="135" applyBorder="0"/>
    <xf numFmtId="353" fontId="48" fillId="32" borderId="128" applyNumberFormat="0" applyProtection="0">
      <alignment horizontal="left" vertical="center"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center" indent="1"/>
    </xf>
    <xf numFmtId="353" fontId="48" fillId="30" borderId="128" applyNumberFormat="0" applyProtection="0">
      <alignment horizontal="left" vertical="center"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center" indent="1"/>
    </xf>
    <xf numFmtId="353" fontId="48" fillId="32" borderId="128" applyNumberFormat="0" applyProtection="0">
      <alignment horizontal="left" vertical="center"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center" indent="1"/>
    </xf>
    <xf numFmtId="353" fontId="48" fillId="83" borderId="128" applyNumberFormat="0" applyProtection="0">
      <alignment horizontal="left" vertical="center"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4" fontId="48" fillId="30" borderId="134" applyNumberFormat="0" applyProtection="0">
      <alignment horizontal="left" vertical="center" indent="1"/>
    </xf>
    <xf numFmtId="4" fontId="48" fillId="19" borderId="128" applyNumberFormat="0" applyProtection="0">
      <alignment horizontal="right" vertical="center"/>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29" borderId="134" applyNumberFormat="0" applyProtection="0">
      <alignment horizontal="left" vertical="center" indent="1"/>
    </xf>
    <xf numFmtId="4" fontId="48" fillId="28" borderId="128" applyNumberFormat="0" applyProtection="0">
      <alignment horizontal="right" vertical="center"/>
    </xf>
    <xf numFmtId="4" fontId="48" fillId="27" borderId="128" applyNumberFormat="0" applyProtection="0">
      <alignment horizontal="right" vertical="center"/>
    </xf>
    <xf numFmtId="4" fontId="48" fillId="26" borderId="128" applyNumberFormat="0" applyProtection="0">
      <alignment horizontal="right" vertical="center"/>
    </xf>
    <xf numFmtId="4" fontId="48" fillId="25" borderId="128" applyNumberFormat="0" applyProtection="0">
      <alignment horizontal="right" vertical="center"/>
    </xf>
    <xf numFmtId="4" fontId="48" fillId="22" borderId="134" applyNumberFormat="0" applyProtection="0">
      <alignment horizontal="right" vertical="center"/>
    </xf>
    <xf numFmtId="4" fontId="48" fillId="133" borderId="128" applyNumberFormat="0" applyProtection="0">
      <alignment horizontal="righ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353" fontId="265" fillId="18" borderId="133" applyNumberFormat="0" applyProtection="0">
      <alignment horizontal="left" vertical="top"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353" fontId="179" fillId="130" borderId="132" applyNumberFormat="0" applyAlignment="0" applyProtection="0"/>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262" fillId="130" borderId="128" applyNumberFormat="0" applyAlignment="0" applyProtection="0"/>
    <xf numFmtId="353" fontId="262" fillId="130" borderId="128"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79" fillId="130" borderId="132" applyNumberFormat="0" applyAlignment="0" applyProtection="0"/>
    <xf numFmtId="353" fontId="179" fillId="130" borderId="132" applyNumberFormat="0" applyAlignment="0" applyProtection="0"/>
    <xf numFmtId="4" fontId="48" fillId="18" borderId="128" applyNumberFormat="0" applyProtection="0">
      <alignment vertical="center"/>
    </xf>
    <xf numFmtId="4" fontId="264" fillId="45" borderId="128" applyNumberFormat="0" applyProtection="0">
      <alignment vertical="center"/>
    </xf>
    <xf numFmtId="4" fontId="48" fillId="45" borderId="128" applyNumberFormat="0" applyProtection="0">
      <alignment horizontal="left" vertical="center" indent="1"/>
    </xf>
    <xf numFmtId="353" fontId="265" fillId="18" borderId="133" applyNumberFormat="0" applyProtection="0">
      <alignment horizontal="left" vertical="top" indent="1"/>
    </xf>
    <xf numFmtId="4" fontId="48" fillId="64" borderId="128" applyNumberFormat="0" applyProtection="0">
      <alignment horizontal="left" vertical="center" indent="1"/>
    </xf>
    <xf numFmtId="4" fontId="48" fillId="20" borderId="128" applyNumberFormat="0" applyProtection="0">
      <alignment horizontal="right" vertical="center"/>
    </xf>
    <xf numFmtId="4" fontId="48" fillId="133" borderId="128" applyNumberFormat="0" applyProtection="0">
      <alignment horizontal="right" vertical="center"/>
    </xf>
    <xf numFmtId="4" fontId="48" fillId="22" borderId="134" applyNumberFormat="0" applyProtection="0">
      <alignment horizontal="right" vertical="center"/>
    </xf>
    <xf numFmtId="4" fontId="48" fillId="23" borderId="128" applyNumberFormat="0" applyProtection="0">
      <alignment horizontal="right" vertical="center"/>
    </xf>
    <xf numFmtId="4" fontId="48" fillId="24" borderId="128" applyNumberFormat="0" applyProtection="0">
      <alignment horizontal="right" vertical="center"/>
    </xf>
    <xf numFmtId="4" fontId="48" fillId="25" borderId="128" applyNumberFormat="0" applyProtection="0">
      <alignment horizontal="right" vertical="center"/>
    </xf>
    <xf numFmtId="4" fontId="48" fillId="26" borderId="128" applyNumberFormat="0" applyProtection="0">
      <alignment horizontal="right" vertical="center"/>
    </xf>
    <xf numFmtId="4" fontId="48" fillId="27" borderId="128" applyNumberFormat="0" applyProtection="0">
      <alignment horizontal="right" vertical="center"/>
    </xf>
    <xf numFmtId="4" fontId="48" fillId="28" borderId="128" applyNumberFormat="0" applyProtection="0">
      <alignment horizontal="right" vertical="center"/>
    </xf>
    <xf numFmtId="4" fontId="48" fillId="29" borderId="134" applyNumberFormat="0" applyProtection="0">
      <alignment horizontal="left" vertical="center" indent="1"/>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19" borderId="128" applyNumberFormat="0" applyProtection="0">
      <alignment horizontal="right" vertical="center"/>
    </xf>
    <xf numFmtId="4" fontId="48" fillId="30" borderId="134" applyNumberFormat="0" applyProtection="0">
      <alignment horizontal="left" vertical="center" indent="1"/>
    </xf>
    <xf numFmtId="4" fontId="48" fillId="19" borderId="134" applyNumberFormat="0" applyProtection="0">
      <alignment horizontal="left" vertical="center" indent="1"/>
    </xf>
    <xf numFmtId="353" fontId="48" fillId="61" borderId="128" applyNumberFormat="0" applyProtection="0">
      <alignment horizontal="left" vertical="center" indent="1"/>
    </xf>
    <xf numFmtId="353" fontId="4" fillId="31" borderId="133" applyNumberFormat="0" applyProtection="0">
      <alignment horizontal="left" vertical="center"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83" borderId="128" applyNumberFormat="0" applyProtection="0">
      <alignment horizontal="left" vertical="center" indent="1"/>
    </xf>
    <xf numFmtId="353" fontId="4" fillId="19" borderId="133" applyNumberFormat="0" applyProtection="0">
      <alignment horizontal="left" vertical="center"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28" applyNumberFormat="0" applyProtection="0">
      <alignment horizontal="left" vertical="center"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266" fillId="19"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center" indent="1"/>
    </xf>
    <xf numFmtId="353" fontId="48" fillId="30" borderId="128" applyNumberFormat="0" applyProtection="0">
      <alignment horizontal="left" vertical="center"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center" indent="1"/>
    </xf>
    <xf numFmtId="353" fontId="48" fillId="32" borderId="128" applyNumberFormat="0" applyProtection="0">
      <alignment horizontal="left" vertical="center" indent="1"/>
    </xf>
    <xf numFmtId="164" fontId="8" fillId="0" borderId="0" applyFont="0" applyFill="0" applyBorder="0" applyAlignment="0" applyProtection="0"/>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 fillId="19" borderId="133" applyNumberFormat="0" applyProtection="0">
      <alignment horizontal="left" vertical="center" indent="1"/>
    </xf>
    <xf numFmtId="353" fontId="48" fillId="83" borderId="128" applyNumberFormat="0" applyProtection="0">
      <alignment horizontal="left" vertical="center"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1" borderId="133" applyNumberFormat="0" applyProtection="0">
      <alignment horizontal="left" vertical="top" indent="1"/>
    </xf>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353" fontId="48" fillId="61" borderId="128" applyNumberFormat="0" applyProtection="0">
      <alignment horizontal="left" vertical="center" indent="1"/>
    </xf>
    <xf numFmtId="4" fontId="48" fillId="19" borderId="134" applyNumberFormat="0" applyProtection="0">
      <alignment horizontal="left" vertical="center" indent="1"/>
    </xf>
    <xf numFmtId="4" fontId="48" fillId="30" borderId="134" applyNumberFormat="0" applyProtection="0">
      <alignment horizontal="left" vertical="center" indent="1"/>
    </xf>
    <xf numFmtId="4" fontId="48" fillId="19" borderId="128" applyNumberFormat="0" applyProtection="0">
      <alignment horizontal="right" vertical="center"/>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29" borderId="134" applyNumberFormat="0" applyProtection="0">
      <alignment horizontal="left" vertical="center" indent="1"/>
    </xf>
    <xf numFmtId="4" fontId="48" fillId="28" borderId="128" applyNumberFormat="0" applyProtection="0">
      <alignment horizontal="right" vertical="center"/>
    </xf>
    <xf numFmtId="4" fontId="48" fillId="27" borderId="128" applyNumberFormat="0" applyProtection="0">
      <alignment horizontal="right" vertical="center"/>
    </xf>
    <xf numFmtId="4" fontId="48" fillId="26" borderId="128" applyNumberFormat="0" applyProtection="0">
      <alignment horizontal="right" vertical="center"/>
    </xf>
    <xf numFmtId="4" fontId="48" fillId="25" borderId="128" applyNumberFormat="0" applyProtection="0">
      <alignment horizontal="right" vertical="center"/>
    </xf>
    <xf numFmtId="4" fontId="48" fillId="24" borderId="128" applyNumberFormat="0" applyProtection="0">
      <alignment horizontal="right" vertical="center"/>
    </xf>
    <xf numFmtId="4" fontId="48" fillId="23" borderId="128" applyNumberFormat="0" applyProtection="0">
      <alignment horizontal="right" vertical="center"/>
    </xf>
    <xf numFmtId="4" fontId="48" fillId="22" borderId="134" applyNumberFormat="0" applyProtection="0">
      <alignment horizontal="right" vertical="center"/>
    </xf>
    <xf numFmtId="4" fontId="48" fillId="133" borderId="128" applyNumberFormat="0" applyProtection="0">
      <alignment horizontal="righ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353" fontId="265" fillId="18" borderId="133" applyNumberFormat="0" applyProtection="0">
      <alignment horizontal="left" vertical="top"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353" fontId="179" fillId="130" borderId="132" applyNumberFormat="0" applyAlignment="0" applyProtection="0"/>
    <xf numFmtId="353" fontId="179" fillId="130" borderId="132" applyNumberFormat="0" applyAlignment="0" applyProtection="0"/>
    <xf numFmtId="353" fontId="48" fillId="13" borderId="128" applyNumberFormat="0" applyFont="0" applyAlignment="0" applyProtection="0"/>
    <xf numFmtId="4" fontId="48" fillId="0" borderId="128" applyNumberFormat="0" applyProtection="0">
      <alignment horizontal="right" vertical="center"/>
    </xf>
    <xf numFmtId="353" fontId="10" fillId="0" borderId="137" applyNumberFormat="0" applyFill="0" applyAlignment="0" applyProtection="0"/>
    <xf numFmtId="353" fontId="10" fillId="0" borderId="137" applyNumberFormat="0" applyFill="0" applyAlignment="0" applyProtection="0"/>
    <xf numFmtId="37" fontId="59" fillId="0" borderId="136" applyNumberFormat="0"/>
    <xf numFmtId="4" fontId="268" fillId="33" borderId="128" applyNumberFormat="0" applyProtection="0">
      <alignment horizontal="right" vertical="center"/>
    </xf>
    <xf numFmtId="4" fontId="267" fillId="35" borderId="134" applyNumberFormat="0" applyProtection="0">
      <alignment horizontal="left" vertical="center" indent="1"/>
    </xf>
    <xf numFmtId="4" fontId="48" fillId="64" borderId="128" applyNumberFormat="0" applyProtection="0">
      <alignment horizontal="left" vertical="center" indent="1"/>
    </xf>
    <xf numFmtId="4" fontId="264" fillId="50" borderId="128" applyNumberFormat="0" applyProtection="0">
      <alignment horizontal="right" vertical="center"/>
    </xf>
    <xf numFmtId="4" fontId="48" fillId="0" borderId="128" applyNumberFormat="0" applyProtection="0">
      <alignment horizontal="right" vertical="center"/>
    </xf>
    <xf numFmtId="353" fontId="266" fillId="34" borderId="133" applyNumberFormat="0" applyProtection="0">
      <alignment horizontal="left" vertical="top" indent="1"/>
    </xf>
    <xf numFmtId="4" fontId="266" fillId="61" borderId="133" applyNumberFormat="0" applyProtection="0">
      <alignment horizontal="left" vertical="center" indent="1"/>
    </xf>
    <xf numFmtId="4" fontId="266" fillId="34" borderId="133" applyNumberFormat="0" applyProtection="0">
      <alignment vertical="center"/>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4" fontId="48" fillId="26" borderId="128" applyNumberFormat="0" applyProtection="0">
      <alignment horizontal="right" vertical="center"/>
    </xf>
    <xf numFmtId="210" fontId="59" fillId="0" borderId="29" applyFill="0"/>
    <xf numFmtId="353" fontId="48" fillId="83" borderId="128" applyNumberFormat="0" applyProtection="0">
      <alignment horizontal="left" vertical="center" indent="1"/>
    </xf>
    <xf numFmtId="4" fontId="48" fillId="24" borderId="128" applyNumberFormat="0" applyProtection="0">
      <alignment horizontal="right" vertical="center"/>
    </xf>
    <xf numFmtId="4" fontId="48" fillId="23" borderId="128" applyNumberFormat="0" applyProtection="0">
      <alignment horizontal="right" vertical="center"/>
    </xf>
    <xf numFmtId="353" fontId="262" fillId="130" borderId="128" applyNumberFormat="0" applyAlignment="0" applyProtection="0"/>
    <xf numFmtId="353" fontId="262" fillId="130" borderId="128" applyNumberFormat="0" applyAlignment="0" applyProtection="0"/>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 fillId="30" borderId="133" applyNumberFormat="0" applyProtection="0">
      <alignment horizontal="left" vertical="center" indent="1"/>
    </xf>
    <xf numFmtId="353" fontId="10" fillId="0" borderId="137" applyNumberFormat="0" applyFill="0" applyAlignment="0" applyProtection="0"/>
    <xf numFmtId="353" fontId="10" fillId="0" borderId="137" applyNumberFormat="0" applyFill="0" applyAlignment="0" applyProtection="0"/>
    <xf numFmtId="37" fontId="59" fillId="0" borderId="136" applyNumberFormat="0"/>
    <xf numFmtId="4" fontId="268" fillId="33" borderId="128" applyNumberFormat="0" applyProtection="0">
      <alignment horizontal="right" vertical="center"/>
    </xf>
    <xf numFmtId="4" fontId="267" fillId="35" borderId="134" applyNumberFormat="0" applyProtection="0">
      <alignment horizontal="left" vertical="center" indent="1"/>
    </xf>
    <xf numFmtId="353" fontId="266" fillId="19" borderId="133" applyNumberFormat="0" applyProtection="0">
      <alignment horizontal="left" vertical="top" indent="1"/>
    </xf>
    <xf numFmtId="4" fontId="48" fillId="64" borderId="128" applyNumberFormat="0" applyProtection="0">
      <alignment horizontal="left" vertical="center" indent="1"/>
    </xf>
    <xf numFmtId="4" fontId="264" fillId="50" borderId="128" applyNumberFormat="0" applyProtection="0">
      <alignment horizontal="right" vertical="center"/>
    </xf>
    <xf numFmtId="4" fontId="48" fillId="0" borderId="128" applyNumberFormat="0" applyProtection="0">
      <alignment horizontal="right" vertical="center"/>
    </xf>
    <xf numFmtId="353" fontId="266" fillId="34" borderId="133" applyNumberFormat="0" applyProtection="0">
      <alignment horizontal="left" vertical="top" indent="1"/>
    </xf>
    <xf numFmtId="4" fontId="266" fillId="61" borderId="133" applyNumberFormat="0" applyProtection="0">
      <alignment horizontal="left" vertical="center" indent="1"/>
    </xf>
    <xf numFmtId="4" fontId="266" fillId="34" borderId="133" applyNumberFormat="0" applyProtection="0">
      <alignment vertical="center"/>
    </xf>
    <xf numFmtId="353" fontId="88" fillId="31" borderId="135" applyBorder="0"/>
    <xf numFmtId="353" fontId="48" fillId="32" borderId="128" applyNumberFormat="0" applyProtection="0">
      <alignment horizontal="left" vertical="center"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center" indent="1"/>
    </xf>
    <xf numFmtId="353" fontId="48" fillId="30" borderId="128" applyNumberFormat="0" applyProtection="0">
      <alignment horizontal="left" vertical="center"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center" indent="1"/>
    </xf>
    <xf numFmtId="353" fontId="48" fillId="32" borderId="128" applyNumberFormat="0" applyProtection="0">
      <alignment horizontal="left" vertical="center"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center" indent="1"/>
    </xf>
    <xf numFmtId="353" fontId="48" fillId="83" borderId="128" applyNumberFormat="0" applyProtection="0">
      <alignment horizontal="left" vertical="center"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353" fontId="48" fillId="61" borderId="128" applyNumberFormat="0" applyProtection="0">
      <alignment horizontal="left" vertical="center" indent="1"/>
    </xf>
    <xf numFmtId="4" fontId="48" fillId="19" borderId="134" applyNumberFormat="0" applyProtection="0">
      <alignment horizontal="left" vertical="center" indent="1"/>
    </xf>
    <xf numFmtId="4" fontId="48" fillId="30" borderId="134" applyNumberFormat="0" applyProtection="0">
      <alignment horizontal="left" vertical="center" indent="1"/>
    </xf>
    <xf numFmtId="4" fontId="48" fillId="19" borderId="128" applyNumberFormat="0" applyProtection="0">
      <alignment horizontal="right" vertical="center"/>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29" borderId="134" applyNumberFormat="0" applyProtection="0">
      <alignment horizontal="left" vertical="center" indent="1"/>
    </xf>
    <xf numFmtId="4" fontId="48" fillId="28" borderId="128" applyNumberFormat="0" applyProtection="0">
      <alignment horizontal="right" vertical="center"/>
    </xf>
    <xf numFmtId="4" fontId="48" fillId="27" borderId="128" applyNumberFormat="0" applyProtection="0">
      <alignment horizontal="right" vertical="center"/>
    </xf>
    <xf numFmtId="4" fontId="48" fillId="26" borderId="128" applyNumberFormat="0" applyProtection="0">
      <alignment horizontal="right" vertical="center"/>
    </xf>
    <xf numFmtId="4" fontId="48" fillId="25" borderId="128" applyNumberFormat="0" applyProtection="0">
      <alignment horizontal="right" vertical="center"/>
    </xf>
    <xf numFmtId="4" fontId="48" fillId="24" borderId="128" applyNumberFormat="0" applyProtection="0">
      <alignment horizontal="right" vertical="center"/>
    </xf>
    <xf numFmtId="4" fontId="48" fillId="23" borderId="128" applyNumberFormat="0" applyProtection="0">
      <alignment horizontal="right" vertical="center"/>
    </xf>
    <xf numFmtId="4" fontId="48" fillId="22" borderId="134" applyNumberFormat="0" applyProtection="0">
      <alignment horizontal="right" vertical="center"/>
    </xf>
    <xf numFmtId="4" fontId="48" fillId="133" borderId="128" applyNumberFormat="0" applyProtection="0">
      <alignment horizontal="righ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353" fontId="265" fillId="18" borderId="133" applyNumberFormat="0" applyProtection="0">
      <alignment horizontal="left" vertical="top"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353" fontId="48" fillId="61" borderId="128" applyNumberFormat="0" applyProtection="0">
      <alignment horizontal="left" vertical="center" indent="1"/>
    </xf>
    <xf numFmtId="4" fontId="48" fillId="19" borderId="128" applyNumberFormat="0" applyProtection="0">
      <alignment horizontal="right" vertical="center"/>
    </xf>
    <xf numFmtId="4" fontId="48" fillId="28" borderId="128" applyNumberFormat="0" applyProtection="0">
      <alignment horizontal="right" vertical="center"/>
    </xf>
    <xf numFmtId="4" fontId="48" fillId="27" borderId="128" applyNumberFormat="0" applyProtection="0">
      <alignment horizontal="right" vertical="center"/>
    </xf>
    <xf numFmtId="4" fontId="48" fillId="25" borderId="128" applyNumberFormat="0" applyProtection="0">
      <alignment horizontal="right" vertical="center"/>
    </xf>
    <xf numFmtId="4" fontId="48" fillId="133" borderId="128" applyNumberFormat="0" applyProtection="0">
      <alignment horizontal="righ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353" fontId="179" fillId="130" borderId="132" applyNumberFormat="0" applyAlignment="0" applyProtection="0"/>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137" fillId="14" borderId="128" applyNumberFormat="0" applyAlignment="0" applyProtection="0"/>
    <xf numFmtId="353" fontId="262" fillId="130" borderId="128" applyNumberFormat="0" applyAlignment="0" applyProtection="0"/>
    <xf numFmtId="353" fontId="262" fillId="130" borderId="128"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79" fillId="130" borderId="132" applyNumberFormat="0" applyAlignment="0" applyProtection="0"/>
    <xf numFmtId="353" fontId="179" fillId="130" borderId="132" applyNumberFormat="0" applyAlignment="0" applyProtection="0"/>
    <xf numFmtId="4" fontId="48" fillId="18" borderId="128" applyNumberFormat="0" applyProtection="0">
      <alignment vertical="center"/>
    </xf>
    <xf numFmtId="4" fontId="264" fillId="45" borderId="128" applyNumberFormat="0" applyProtection="0">
      <alignment vertical="center"/>
    </xf>
    <xf numFmtId="4" fontId="48" fillId="45" borderId="128" applyNumberFormat="0" applyProtection="0">
      <alignment horizontal="left" vertical="center" indent="1"/>
    </xf>
    <xf numFmtId="353" fontId="265" fillId="18" borderId="133" applyNumberFormat="0" applyProtection="0">
      <alignment horizontal="left" vertical="top" indent="1"/>
    </xf>
    <xf numFmtId="4" fontId="48" fillId="64" borderId="128" applyNumberFormat="0" applyProtection="0">
      <alignment horizontal="left" vertical="center" indent="1"/>
    </xf>
    <xf numFmtId="4" fontId="48" fillId="20" borderId="128" applyNumberFormat="0" applyProtection="0">
      <alignment horizontal="right" vertical="center"/>
    </xf>
    <xf numFmtId="4" fontId="48" fillId="133" borderId="128" applyNumberFormat="0" applyProtection="0">
      <alignment horizontal="right" vertical="center"/>
    </xf>
    <xf numFmtId="4" fontId="48" fillId="22" borderId="134" applyNumberFormat="0" applyProtection="0">
      <alignment horizontal="right" vertical="center"/>
    </xf>
    <xf numFmtId="4" fontId="48" fillId="23" borderId="128" applyNumberFormat="0" applyProtection="0">
      <alignment horizontal="right" vertical="center"/>
    </xf>
    <xf numFmtId="4" fontId="48" fillId="24" borderId="128" applyNumberFormat="0" applyProtection="0">
      <alignment horizontal="right" vertical="center"/>
    </xf>
    <xf numFmtId="4" fontId="48" fillId="25" borderId="128" applyNumberFormat="0" applyProtection="0">
      <alignment horizontal="right" vertical="center"/>
    </xf>
    <xf numFmtId="4" fontId="48" fillId="26" borderId="128" applyNumberFormat="0" applyProtection="0">
      <alignment horizontal="right" vertical="center"/>
    </xf>
    <xf numFmtId="4" fontId="48" fillId="27" borderId="128" applyNumberFormat="0" applyProtection="0">
      <alignment horizontal="right" vertical="center"/>
    </xf>
    <xf numFmtId="4" fontId="48" fillId="28" borderId="128" applyNumberFormat="0" applyProtection="0">
      <alignment horizontal="right" vertical="center"/>
    </xf>
    <xf numFmtId="4" fontId="48" fillId="29" borderId="134" applyNumberFormat="0" applyProtection="0">
      <alignment horizontal="left" vertical="center" indent="1"/>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19" borderId="128" applyNumberFormat="0" applyProtection="0">
      <alignment horizontal="right" vertical="center"/>
    </xf>
    <xf numFmtId="4" fontId="48" fillId="30" borderId="134" applyNumberFormat="0" applyProtection="0">
      <alignment horizontal="left" vertical="center" indent="1"/>
    </xf>
    <xf numFmtId="4" fontId="48" fillId="19" borderId="134" applyNumberFormat="0" applyProtection="0">
      <alignment horizontal="left" vertical="center" indent="1"/>
    </xf>
    <xf numFmtId="353" fontId="48" fillId="61" borderId="128" applyNumberFormat="0" applyProtection="0">
      <alignment horizontal="left" vertical="center" indent="1"/>
    </xf>
    <xf numFmtId="353" fontId="4" fillId="31" borderId="133" applyNumberFormat="0" applyProtection="0">
      <alignment horizontal="left" vertical="center"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83" borderId="128" applyNumberFormat="0" applyProtection="0">
      <alignment horizontal="left" vertical="center" indent="1"/>
    </xf>
    <xf numFmtId="353" fontId="4" fillId="19" borderId="133" applyNumberFormat="0" applyProtection="0">
      <alignment horizontal="left" vertical="center"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28" applyNumberFormat="0" applyProtection="0">
      <alignment horizontal="left" vertical="center"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48" fillId="30" borderId="133" applyNumberFormat="0" applyProtection="0">
      <alignment horizontal="left" vertical="top" indent="1"/>
    </xf>
    <xf numFmtId="4" fontId="266" fillId="61" borderId="133" applyNumberFormat="0" applyProtection="0">
      <alignment horizontal="left" vertical="center" indent="1"/>
    </xf>
    <xf numFmtId="210" fontId="59" fillId="0" borderId="29" applyFill="0"/>
    <xf numFmtId="353" fontId="48" fillId="30" borderId="133" applyNumberFormat="0" applyProtection="0">
      <alignment horizontal="left" vertical="top" indent="1"/>
    </xf>
    <xf numFmtId="353" fontId="266" fillId="19" borderId="133" applyNumberFormat="0" applyProtection="0">
      <alignment horizontal="left" vertical="top" indent="1"/>
    </xf>
    <xf numFmtId="353" fontId="48" fillId="32" borderId="133" applyNumberFormat="0" applyProtection="0">
      <alignment horizontal="left" vertical="top" indent="1"/>
    </xf>
    <xf numFmtId="353" fontId="48" fillId="31" borderId="133" applyNumberFormat="0" applyProtection="0">
      <alignment horizontal="left" vertical="top" indent="1"/>
    </xf>
    <xf numFmtId="4" fontId="48" fillId="27" borderId="128" applyNumberFormat="0" applyProtection="0">
      <alignment horizontal="right" vertical="center"/>
    </xf>
    <xf numFmtId="353" fontId="48" fillId="19" borderId="133" applyNumberFormat="0" applyProtection="0">
      <alignment horizontal="left" vertical="top" indent="1"/>
    </xf>
    <xf numFmtId="164" fontId="7" fillId="0" borderId="0" applyFont="0" applyFill="0" applyBorder="0" applyAlignment="0" applyProtection="0"/>
    <xf numFmtId="353" fontId="48" fillId="19" borderId="133" applyNumberFormat="0" applyProtection="0">
      <alignment horizontal="left" vertical="top" indent="1"/>
    </xf>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31" borderId="133" applyNumberFormat="0" applyProtection="0">
      <alignment horizontal="left" vertical="top" indent="1"/>
    </xf>
    <xf numFmtId="4" fontId="48" fillId="64" borderId="128" applyNumberFormat="0" applyProtection="0">
      <alignment horizontal="left" vertical="center" indent="1"/>
    </xf>
    <xf numFmtId="353" fontId="48" fillId="32" borderId="133" applyNumberFormat="0" applyProtection="0">
      <alignment horizontal="left" vertical="top" indent="1"/>
    </xf>
    <xf numFmtId="353" fontId="10" fillId="0" borderId="137" applyNumberFormat="0" applyFill="0" applyAlignment="0" applyProtection="0"/>
    <xf numFmtId="353" fontId="10" fillId="0" borderId="137" applyNumberFormat="0" applyFill="0" applyAlignment="0" applyProtection="0"/>
    <xf numFmtId="4" fontId="48" fillId="28" borderId="128" applyNumberFormat="0" applyProtection="0">
      <alignment horizontal="right" vertical="center"/>
    </xf>
    <xf numFmtId="353" fontId="48" fillId="30" borderId="133" applyNumberFormat="0" applyProtection="0">
      <alignment horizontal="left" vertical="top" indent="1"/>
    </xf>
    <xf numFmtId="37" fontId="59" fillId="0" borderId="136" applyNumberFormat="0"/>
    <xf numFmtId="353" fontId="48" fillId="19" borderId="133" applyNumberFormat="0" applyProtection="0">
      <alignment horizontal="left" vertical="top" indent="1"/>
    </xf>
    <xf numFmtId="353" fontId="265" fillId="18" borderId="133" applyNumberFormat="0" applyProtection="0">
      <alignment horizontal="left" vertical="top" indent="1"/>
    </xf>
    <xf numFmtId="353" fontId="48" fillId="13" borderId="128" applyNumberFormat="0" applyFont="0" applyAlignment="0" applyProtection="0"/>
    <xf numFmtId="4" fontId="268" fillId="33" borderId="128" applyNumberFormat="0" applyProtection="0">
      <alignment horizontal="right" vertical="center"/>
    </xf>
    <xf numFmtId="4" fontId="267" fillId="35" borderId="134" applyNumberFormat="0" applyProtection="0">
      <alignment horizontal="left" vertical="center" indent="1"/>
    </xf>
    <xf numFmtId="353" fontId="266" fillId="19" borderId="133" applyNumberFormat="0" applyProtection="0">
      <alignment horizontal="left" vertical="top" indent="1"/>
    </xf>
    <xf numFmtId="4" fontId="48" fillId="64" borderId="128" applyNumberFormat="0" applyProtection="0">
      <alignment horizontal="left" vertical="center" indent="1"/>
    </xf>
    <xf numFmtId="4" fontId="264" fillId="50" borderId="128" applyNumberFormat="0" applyProtection="0">
      <alignment horizontal="right" vertical="center"/>
    </xf>
    <xf numFmtId="4" fontId="48" fillId="0" borderId="128" applyNumberFormat="0" applyProtection="0">
      <alignment horizontal="right" vertical="center"/>
    </xf>
    <xf numFmtId="353" fontId="266" fillId="34" borderId="133" applyNumberFormat="0" applyProtection="0">
      <alignment horizontal="left" vertical="top" indent="1"/>
    </xf>
    <xf numFmtId="4" fontId="266" fillId="61" borderId="133" applyNumberFormat="0" applyProtection="0">
      <alignment horizontal="left" vertical="center" indent="1"/>
    </xf>
    <xf numFmtId="4" fontId="266" fillId="34" borderId="133" applyNumberFormat="0" applyProtection="0">
      <alignment vertical="center"/>
    </xf>
    <xf numFmtId="353" fontId="88" fillId="31" borderId="135" applyBorder="0"/>
    <xf numFmtId="4" fontId="48" fillId="25" borderId="128" applyNumberFormat="0" applyProtection="0">
      <alignment horizontal="right" vertical="center"/>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center" indent="1"/>
    </xf>
    <xf numFmtId="353" fontId="48" fillId="30" borderId="128" applyNumberFormat="0" applyProtection="0">
      <alignment horizontal="left" vertical="center"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center" indent="1"/>
    </xf>
    <xf numFmtId="353" fontId="48" fillId="32" borderId="128" applyNumberFormat="0" applyProtection="0">
      <alignment horizontal="left" vertical="center"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center" indent="1"/>
    </xf>
    <xf numFmtId="353" fontId="48" fillId="83" borderId="128" applyNumberFormat="0" applyProtection="0">
      <alignment horizontal="left" vertical="center"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353" fontId="48" fillId="61" borderId="128" applyNumberFormat="0" applyProtection="0">
      <alignment horizontal="left" vertical="center" indent="1"/>
    </xf>
    <xf numFmtId="4" fontId="48" fillId="19" borderId="134" applyNumberFormat="0" applyProtection="0">
      <alignment horizontal="left" vertical="center" indent="1"/>
    </xf>
    <xf numFmtId="4" fontId="48" fillId="30" borderId="134" applyNumberFormat="0" applyProtection="0">
      <alignment horizontal="left" vertical="center" indent="1"/>
    </xf>
    <xf numFmtId="4" fontId="48" fillId="19" borderId="128" applyNumberFormat="0" applyProtection="0">
      <alignment horizontal="right" vertical="center"/>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29" borderId="134" applyNumberFormat="0" applyProtection="0">
      <alignment horizontal="left" vertical="center" indent="1"/>
    </xf>
    <xf numFmtId="4" fontId="48" fillId="28" borderId="128" applyNumberFormat="0" applyProtection="0">
      <alignment horizontal="right" vertical="center"/>
    </xf>
    <xf numFmtId="4" fontId="48" fillId="27" borderId="128" applyNumberFormat="0" applyProtection="0">
      <alignment horizontal="right" vertical="center"/>
    </xf>
    <xf numFmtId="4" fontId="48" fillId="26" borderId="128" applyNumberFormat="0" applyProtection="0">
      <alignment horizontal="right" vertical="center"/>
    </xf>
    <xf numFmtId="4" fontId="48" fillId="25" borderId="128" applyNumberFormat="0" applyProtection="0">
      <alignment horizontal="right" vertical="center"/>
    </xf>
    <xf numFmtId="4" fontId="48" fillId="24" borderId="128" applyNumberFormat="0" applyProtection="0">
      <alignment horizontal="right" vertical="center"/>
    </xf>
    <xf numFmtId="4" fontId="48" fillId="23" borderId="128" applyNumberFormat="0" applyProtection="0">
      <alignment horizontal="right" vertical="center"/>
    </xf>
    <xf numFmtId="4" fontId="48" fillId="22" borderId="134" applyNumberFormat="0" applyProtection="0">
      <alignment horizontal="right" vertical="center"/>
    </xf>
    <xf numFmtId="4" fontId="48" fillId="133" borderId="128" applyNumberFormat="0" applyProtection="0">
      <alignment horizontal="righ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353" fontId="265" fillId="18" borderId="133" applyNumberFormat="0" applyProtection="0">
      <alignment horizontal="left" vertical="top"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4" fontId="48" fillId="27" borderId="128" applyNumberFormat="0" applyProtection="0">
      <alignment horizontal="right" vertical="center"/>
    </xf>
    <xf numFmtId="4" fontId="48" fillId="25" borderId="128" applyNumberFormat="0" applyProtection="0">
      <alignment horizontal="right" vertical="center"/>
    </xf>
    <xf numFmtId="353" fontId="179" fillId="130" borderId="132" applyNumberFormat="0" applyAlignment="0" applyProtection="0"/>
    <xf numFmtId="353" fontId="48" fillId="61" borderId="128" applyNumberFormat="0" applyProtection="0">
      <alignment horizontal="left" vertical="center" indent="1"/>
    </xf>
    <xf numFmtId="353" fontId="179" fillId="130" borderId="132" applyNumberFormat="0" applyAlignment="0" applyProtection="0"/>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4" fontId="48" fillId="133" borderId="128" applyNumberFormat="0" applyProtection="0">
      <alignment horizontal="right" vertical="center"/>
    </xf>
    <xf numFmtId="353" fontId="48" fillId="13" borderId="128" applyNumberFormat="0" applyFont="0" applyAlignment="0" applyProtection="0"/>
    <xf numFmtId="4" fontId="48" fillId="22" borderId="134" applyNumberFormat="0" applyProtection="0">
      <alignment horizontal="right" vertical="center"/>
    </xf>
    <xf numFmtId="353" fontId="179" fillId="130" borderId="132" applyNumberFormat="0" applyAlignment="0" applyProtection="0"/>
    <xf numFmtId="353" fontId="48" fillId="13" borderId="128" applyNumberFormat="0" applyFont="0" applyAlignment="0" applyProtection="0"/>
    <xf numFmtId="4" fontId="48" fillId="20" borderId="128" applyNumberFormat="0" applyProtection="0">
      <alignment horizontal="right" vertical="center"/>
    </xf>
    <xf numFmtId="4" fontId="48" fillId="18" borderId="128" applyNumberFormat="0" applyProtection="0">
      <alignment vertical="center"/>
    </xf>
    <xf numFmtId="4" fontId="48" fillId="24" borderId="128" applyNumberFormat="0" applyProtection="0">
      <alignment horizontal="right" vertical="center"/>
    </xf>
    <xf numFmtId="4" fontId="264" fillId="45" borderId="128" applyNumberFormat="0" applyProtection="0">
      <alignment vertical="center"/>
    </xf>
    <xf numFmtId="164" fontId="7" fillId="0" borderId="0" applyFont="0" applyFill="0" applyBorder="0" applyAlignment="0" applyProtection="0"/>
    <xf numFmtId="353" fontId="137" fillId="14" borderId="128" applyNumberFormat="0" applyAlignment="0" applyProtection="0"/>
    <xf numFmtId="353" fontId="48" fillId="61" borderId="128" applyNumberFormat="0" applyProtection="0">
      <alignment horizontal="left" vertical="center" indent="1"/>
    </xf>
    <xf numFmtId="353" fontId="48" fillId="13" borderId="128" applyNumberFormat="0" applyFont="0" applyAlignment="0" applyProtection="0"/>
    <xf numFmtId="353" fontId="137" fillId="14" borderId="128" applyNumberFormat="0" applyAlignment="0" applyProtection="0"/>
    <xf numFmtId="4" fontId="264" fillId="45" borderId="128" applyNumberFormat="0" applyProtection="0">
      <alignment vertical="center"/>
    </xf>
    <xf numFmtId="164" fontId="7" fillId="0" borderId="0" applyFont="0" applyFill="0" applyBorder="0" applyAlignment="0" applyProtection="0"/>
    <xf numFmtId="4" fontId="48" fillId="19" borderId="128" applyNumberFormat="0" applyProtection="0">
      <alignment horizontal="right" vertical="center"/>
    </xf>
    <xf numFmtId="4" fontId="48" fillId="18" borderId="128" applyNumberFormat="0" applyProtection="0">
      <alignment vertical="center"/>
    </xf>
    <xf numFmtId="4" fontId="48" fillId="18" borderId="128" applyNumberFormat="0" applyProtection="0">
      <alignment vertical="center"/>
    </xf>
    <xf numFmtId="4" fontId="48" fillId="19" borderId="128" applyNumberFormat="0" applyProtection="0">
      <alignment horizontal="right" vertical="center"/>
    </xf>
    <xf numFmtId="4" fontId="48" fillId="23" borderId="128" applyNumberFormat="0" applyProtection="0">
      <alignment horizontal="right" vertical="center"/>
    </xf>
    <xf numFmtId="353" fontId="179" fillId="130" borderId="132" applyNumberFormat="0" applyAlignment="0" applyProtection="0"/>
    <xf numFmtId="353" fontId="48" fillId="13" borderId="128" applyNumberFormat="0" applyFont="0" applyAlignment="0" applyProtection="0"/>
    <xf numFmtId="4" fontId="48" fillId="133" borderId="128" applyNumberFormat="0" applyProtection="0">
      <alignment horizontal="right" vertical="center"/>
    </xf>
    <xf numFmtId="4" fontId="48" fillId="45" borderId="128" applyNumberFormat="0" applyProtection="0">
      <alignment horizontal="left" vertical="center" indent="1"/>
    </xf>
    <xf numFmtId="353" fontId="48" fillId="32" borderId="128" applyNumberFormat="0" applyProtection="0">
      <alignment horizontal="left" vertical="center" indent="1"/>
    </xf>
    <xf numFmtId="353" fontId="48" fillId="13" borderId="128" applyNumberFormat="0" applyFont="0" applyAlignment="0" applyProtection="0"/>
    <xf numFmtId="353" fontId="88" fillId="31" borderId="135" applyBorder="0"/>
    <xf numFmtId="353" fontId="10" fillId="0" borderId="137" applyNumberFormat="0" applyFill="0" applyAlignment="0" applyProtection="0"/>
    <xf numFmtId="164" fontId="7" fillId="0" borderId="0" applyFont="0" applyFill="0" applyBorder="0" applyAlignment="0" applyProtection="0"/>
    <xf numFmtId="353" fontId="262" fillId="130" borderId="128" applyNumberFormat="0" applyAlignment="0" applyProtection="0"/>
    <xf numFmtId="4" fontId="48" fillId="24" borderId="128" applyNumberFormat="0" applyProtection="0">
      <alignment horizontal="right" vertical="center"/>
    </xf>
    <xf numFmtId="353" fontId="48" fillId="13" borderId="128" applyNumberFormat="0" applyFont="0" applyAlignment="0" applyProtection="0"/>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4" fontId="48" fillId="64" borderId="128" applyNumberFormat="0" applyProtection="0">
      <alignment horizontal="left" vertical="center" indent="1"/>
    </xf>
    <xf numFmtId="353" fontId="266" fillId="19" borderId="133" applyNumberFormat="0" applyProtection="0">
      <alignment horizontal="left" vertical="top" indent="1"/>
    </xf>
    <xf numFmtId="353" fontId="10" fillId="0" borderId="137" applyNumberFormat="0" applyFill="0" applyAlignment="0" applyProtection="0"/>
    <xf numFmtId="353" fontId="48" fillId="13" borderId="128" applyNumberFormat="0" applyFont="0" applyAlignment="0" applyProtection="0"/>
    <xf numFmtId="4" fontId="264" fillId="45" borderId="128" applyNumberFormat="0" applyProtection="0">
      <alignment vertical="center"/>
    </xf>
    <xf numFmtId="353" fontId="48" fillId="83" borderId="128" applyNumberFormat="0" applyProtection="0">
      <alignment horizontal="left" vertical="center" indent="1"/>
    </xf>
    <xf numFmtId="37" fontId="59" fillId="0" borderId="136" applyNumberFormat="0"/>
    <xf numFmtId="353" fontId="48" fillId="31" borderId="133" applyNumberFormat="0" applyProtection="0">
      <alignment horizontal="left" vertical="top" indent="1"/>
    </xf>
    <xf numFmtId="353" fontId="48" fillId="83" borderId="128" applyNumberFormat="0" applyProtection="0">
      <alignment horizontal="left" vertical="center" indent="1"/>
    </xf>
    <xf numFmtId="353" fontId="48" fillId="19" borderId="133" applyNumberFormat="0" applyProtection="0">
      <alignment horizontal="left" vertical="top" indent="1"/>
    </xf>
    <xf numFmtId="353" fontId="4" fillId="32" borderId="133" applyNumberFormat="0" applyProtection="0">
      <alignment horizontal="left" vertical="top" indent="1"/>
    </xf>
    <xf numFmtId="353" fontId="48" fillId="19" borderId="133" applyNumberFormat="0" applyProtection="0">
      <alignment horizontal="left" vertical="top" indent="1"/>
    </xf>
    <xf numFmtId="353" fontId="48" fillId="61" borderId="128" applyNumberFormat="0" applyProtection="0">
      <alignment horizontal="left" vertical="center" indent="1"/>
    </xf>
    <xf numFmtId="4" fontId="48" fillId="28" borderId="128" applyNumberFormat="0" applyProtection="0">
      <alignment horizontal="right" vertical="center"/>
    </xf>
    <xf numFmtId="4" fontId="48" fillId="133" borderId="128" applyNumberFormat="0" applyProtection="0">
      <alignment horizontal="right" vertical="center"/>
    </xf>
    <xf numFmtId="4" fontId="48" fillId="64" borderId="128" applyNumberFormat="0" applyProtection="0">
      <alignment horizontal="left" vertical="center" indent="1"/>
    </xf>
    <xf numFmtId="4" fontId="264" fillId="45" borderId="128" applyNumberFormat="0" applyProtection="0">
      <alignment vertical="center"/>
    </xf>
    <xf numFmtId="4" fontId="268" fillId="33" borderId="128" applyNumberFormat="0" applyProtection="0">
      <alignment horizontal="right" vertical="center"/>
    </xf>
    <xf numFmtId="353" fontId="48" fillId="30" borderId="133" applyNumberFormat="0" applyProtection="0">
      <alignment horizontal="left" vertical="top" indent="1"/>
    </xf>
    <xf numFmtId="353" fontId="48" fillId="30" borderId="133" applyNumberFormat="0" applyProtection="0">
      <alignment horizontal="left" vertical="top" indent="1"/>
    </xf>
    <xf numFmtId="164" fontId="7" fillId="0" borderId="0" applyFont="0" applyFill="0" applyBorder="0" applyAlignment="0" applyProtection="0"/>
    <xf numFmtId="4" fontId="48" fillId="64" borderId="128" applyNumberFormat="0" applyProtection="0">
      <alignment horizontal="left" vertical="center" indent="1"/>
    </xf>
    <xf numFmtId="4" fontId="266" fillId="61" borderId="133" applyNumberFormat="0" applyProtection="0">
      <alignment horizontal="left" vertical="center" indent="1"/>
    </xf>
    <xf numFmtId="4" fontId="48" fillId="26" borderId="128" applyNumberFormat="0" applyProtection="0">
      <alignment horizontal="right" vertical="center"/>
    </xf>
    <xf numFmtId="4" fontId="48" fillId="24" borderId="128" applyNumberFormat="0" applyProtection="0">
      <alignment horizontal="right" vertical="center"/>
    </xf>
    <xf numFmtId="353" fontId="262" fillId="130" borderId="128"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353" fontId="48" fillId="30" borderId="133" applyNumberFormat="0" applyProtection="0">
      <alignment horizontal="left" vertical="top" indent="1"/>
    </xf>
    <xf numFmtId="4" fontId="264" fillId="45" borderId="128" applyNumberFormat="0" applyProtection="0">
      <alignment vertical="center"/>
    </xf>
    <xf numFmtId="4" fontId="48" fillId="20" borderId="128" applyNumberFormat="0" applyProtection="0">
      <alignment horizontal="right" vertical="center"/>
    </xf>
    <xf numFmtId="353" fontId="48" fillId="61" borderId="128" applyNumberFormat="0" applyProtection="0">
      <alignment horizontal="left" vertical="center" indent="1"/>
    </xf>
    <xf numFmtId="4" fontId="48" fillId="28" borderId="128" applyNumberFormat="0" applyProtection="0">
      <alignment horizontal="right" vertical="center"/>
    </xf>
    <xf numFmtId="4" fontId="48" fillId="25" borderId="128" applyNumberFormat="0" applyProtection="0">
      <alignment horizontal="right" vertical="center"/>
    </xf>
    <xf numFmtId="4" fontId="48" fillId="133" borderId="128" applyNumberFormat="0" applyProtection="0">
      <alignment horizontal="right" vertical="center"/>
    </xf>
    <xf numFmtId="4" fontId="48" fillId="27" borderId="128" applyNumberFormat="0" applyProtection="0">
      <alignment horizontal="right" vertical="center"/>
    </xf>
    <xf numFmtId="353" fontId="48" fillId="30" borderId="133" applyNumberFormat="0" applyProtection="0">
      <alignment horizontal="left" vertical="top" indent="1"/>
    </xf>
    <xf numFmtId="353" fontId="4" fillId="30" borderId="133" applyNumberFormat="0" applyProtection="0">
      <alignment horizontal="left" vertical="center" indent="1"/>
    </xf>
    <xf numFmtId="353" fontId="48" fillId="32" borderId="128" applyNumberFormat="0" applyProtection="0">
      <alignment horizontal="left" vertical="center"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179" fillId="130" borderId="132" applyNumberFormat="0" applyAlignment="0" applyProtection="0"/>
    <xf numFmtId="4" fontId="48" fillId="19" borderId="128" applyNumberFormat="0" applyProtection="0">
      <alignment horizontal="right" vertical="center"/>
    </xf>
    <xf numFmtId="164" fontId="2" fillId="0" borderId="0" applyFont="0" applyFill="0" applyBorder="0" applyAlignment="0" applyProtection="0"/>
    <xf numFmtId="4" fontId="48" fillId="23" borderId="128" applyNumberFormat="0" applyProtection="0">
      <alignment horizontal="right" vertical="center"/>
    </xf>
    <xf numFmtId="353" fontId="4" fillId="19" borderId="133" applyNumberFormat="0" applyProtection="0">
      <alignment horizontal="left" vertical="top" indent="1"/>
    </xf>
    <xf numFmtId="353" fontId="137" fillId="14" borderId="128" applyNumberFormat="0" applyAlignment="0" applyProtection="0"/>
    <xf numFmtId="353" fontId="10" fillId="0" borderId="137" applyNumberFormat="0" applyFill="0" applyAlignment="0" applyProtection="0"/>
    <xf numFmtId="353" fontId="4" fillId="30" borderId="133" applyNumberFormat="0" applyProtection="0">
      <alignment horizontal="left" vertical="top" indent="1"/>
    </xf>
    <xf numFmtId="4" fontId="264" fillId="50" borderId="128" applyNumberFormat="0" applyProtection="0">
      <alignment horizontal="right" vertical="center"/>
    </xf>
    <xf numFmtId="4" fontId="48" fillId="45" borderId="128" applyNumberFormat="0" applyProtection="0">
      <alignment horizontal="left" vertical="center" indent="1"/>
    </xf>
    <xf numFmtId="353" fontId="48" fillId="30" borderId="133" applyNumberFormat="0" applyProtection="0">
      <alignment horizontal="left" vertical="top" indent="1"/>
    </xf>
    <xf numFmtId="4" fontId="48" fillId="64" borderId="128" applyNumberFormat="0" applyProtection="0">
      <alignment horizontal="left" vertical="center" indent="1"/>
    </xf>
    <xf numFmtId="353" fontId="48" fillId="13" borderId="128" applyNumberFormat="0" applyFont="0" applyAlignment="0" applyProtection="0"/>
    <xf numFmtId="353" fontId="48" fillId="13" borderId="128" applyNumberFormat="0" applyFont="0" applyAlignment="0" applyProtection="0"/>
    <xf numFmtId="353" fontId="262" fillId="130" borderId="128" applyNumberFormat="0" applyAlignment="0" applyProtection="0"/>
    <xf numFmtId="353" fontId="137" fillId="14" borderId="128" applyNumberFormat="0" applyAlignment="0" applyProtection="0"/>
    <xf numFmtId="353" fontId="48" fillId="13" borderId="128" applyNumberFormat="0" applyFont="0" applyAlignment="0" applyProtection="0"/>
    <xf numFmtId="353" fontId="179" fillId="130" borderId="132" applyNumberFormat="0" applyAlignment="0" applyProtection="0"/>
    <xf numFmtId="4" fontId="266" fillId="34" borderId="133" applyNumberFormat="0" applyProtection="0">
      <alignment vertical="center"/>
    </xf>
    <xf numFmtId="353" fontId="48" fillId="32" borderId="133" applyNumberFormat="0" applyProtection="0">
      <alignment horizontal="left" vertical="top" indent="1"/>
    </xf>
    <xf numFmtId="353" fontId="262" fillId="130" borderId="128" applyNumberFormat="0" applyAlignment="0" applyProtection="0"/>
    <xf numFmtId="353" fontId="48" fillId="13" borderId="128" applyNumberFormat="0" applyFont="0" applyAlignment="0" applyProtection="0"/>
    <xf numFmtId="4" fontId="48" fillId="0" borderId="128" applyNumberFormat="0" applyProtection="0">
      <alignment horizontal="right" vertical="center"/>
    </xf>
    <xf numFmtId="353" fontId="48" fillId="31" borderId="133" applyNumberFormat="0" applyProtection="0">
      <alignment horizontal="left" vertical="top" indent="1"/>
    </xf>
    <xf numFmtId="353" fontId="48" fillId="30" borderId="133" applyNumberFormat="0" applyProtection="0">
      <alignment horizontal="left" vertical="top" indent="1"/>
    </xf>
    <xf numFmtId="4" fontId="267" fillId="35" borderId="134" applyNumberFormat="0" applyProtection="0">
      <alignment horizontal="left" vertical="center" indent="1"/>
    </xf>
    <xf numFmtId="353" fontId="137" fillId="14" borderId="128" applyNumberFormat="0" applyAlignment="0" applyProtection="0"/>
    <xf numFmtId="353" fontId="48" fillId="19" borderId="133" applyNumberFormat="0" applyProtection="0">
      <alignment horizontal="left" vertical="top" indent="1"/>
    </xf>
    <xf numFmtId="353" fontId="48" fillId="30" borderId="133" applyNumberFormat="0" applyProtection="0">
      <alignment horizontal="left" vertical="top" indent="1"/>
    </xf>
    <xf numFmtId="353" fontId="48" fillId="30" borderId="128" applyNumberFormat="0" applyProtection="0">
      <alignment horizontal="left" vertical="center" indent="1"/>
    </xf>
    <xf numFmtId="4" fontId="48" fillId="20" borderId="128" applyNumberFormat="0" applyProtection="0">
      <alignment horizontal="right" vertical="center"/>
    </xf>
    <xf numFmtId="4" fontId="48" fillId="0" borderId="128" applyNumberFormat="0" applyProtection="0">
      <alignment horizontal="right" vertical="center"/>
    </xf>
    <xf numFmtId="210" fontId="59" fillId="0" borderId="29" applyFill="0"/>
    <xf numFmtId="353" fontId="48" fillId="13" borderId="128" applyNumberFormat="0" applyFont="0" applyAlignment="0" applyProtection="0"/>
    <xf numFmtId="4" fontId="48" fillId="64" borderId="128" applyNumberFormat="0" applyProtection="0">
      <alignment horizontal="left" vertical="center" indent="1"/>
    </xf>
    <xf numFmtId="353" fontId="48" fillId="13" borderId="128" applyNumberFormat="0" applyFont="0" applyAlignment="0" applyProtection="0"/>
    <xf numFmtId="353" fontId="48" fillId="13" borderId="128" applyNumberFormat="0" applyFont="0" applyAlignment="0" applyProtection="0"/>
    <xf numFmtId="353" fontId="48" fillId="31" borderId="133" applyNumberFormat="0" applyProtection="0">
      <alignment horizontal="left" vertical="top" indent="1"/>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13" borderId="128" applyNumberFormat="0" applyFont="0" applyAlignment="0" applyProtection="0"/>
    <xf numFmtId="4" fontId="48" fillId="24" borderId="128" applyNumberFormat="0" applyProtection="0">
      <alignment horizontal="right" vertical="center"/>
    </xf>
    <xf numFmtId="353" fontId="48" fillId="32" borderId="133" applyNumberFormat="0" applyProtection="0">
      <alignment horizontal="left" vertical="top" indent="1"/>
    </xf>
    <xf numFmtId="4" fontId="48" fillId="64" borderId="128" applyNumberFormat="0" applyProtection="0">
      <alignment horizontal="left" vertical="center" indent="1"/>
    </xf>
    <xf numFmtId="353" fontId="48" fillId="31" borderId="133" applyNumberFormat="0" applyProtection="0">
      <alignment horizontal="left" vertical="top" indent="1"/>
    </xf>
    <xf numFmtId="353" fontId="262" fillId="130" borderId="128" applyNumberFormat="0" applyAlignment="0" applyProtection="0"/>
    <xf numFmtId="4" fontId="266" fillId="61" borderId="133" applyNumberFormat="0" applyProtection="0">
      <alignment horizontal="left" vertical="center" indent="1"/>
    </xf>
    <xf numFmtId="353" fontId="10" fillId="0" borderId="137" applyNumberFormat="0" applyFill="0" applyAlignment="0" applyProtection="0"/>
    <xf numFmtId="353" fontId="48" fillId="13" borderId="128" applyNumberFormat="0" applyFont="0" applyAlignment="0" applyProtection="0"/>
    <xf numFmtId="353" fontId="48" fillId="31" borderId="133" applyNumberFormat="0" applyProtection="0">
      <alignment horizontal="left" vertical="top" indent="1"/>
    </xf>
    <xf numFmtId="4" fontId="48" fillId="64" borderId="128" applyNumberFormat="0" applyProtection="0">
      <alignment horizontal="left" vertical="center" indent="1"/>
    </xf>
    <xf numFmtId="353" fontId="262" fillId="130" borderId="128" applyNumberFormat="0" applyAlignment="0" applyProtection="0"/>
    <xf numFmtId="4" fontId="268" fillId="33" borderId="128" applyNumberFormat="0" applyProtection="0">
      <alignment horizontal="right" vertical="center"/>
    </xf>
    <xf numFmtId="353" fontId="88" fillId="31" borderId="135" applyBorder="0"/>
    <xf numFmtId="353" fontId="48" fillId="13" borderId="128" applyNumberFormat="0" applyFont="0" applyAlignment="0" applyProtection="0"/>
    <xf numFmtId="4" fontId="48" fillId="64" borderId="128" applyNumberFormat="0" applyProtection="0">
      <alignment horizontal="left" vertical="center"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8" fillId="13" borderId="128" applyNumberFormat="0" applyFont="0" applyAlignment="0" applyProtection="0"/>
    <xf numFmtId="353" fontId="179" fillId="130" borderId="132" applyNumberFormat="0" applyAlignment="0" applyProtection="0"/>
    <xf numFmtId="4" fontId="48" fillId="20" borderId="128" applyNumberFormat="0" applyProtection="0">
      <alignment horizontal="right" vertical="center"/>
    </xf>
    <xf numFmtId="353" fontId="48" fillId="31" borderId="133" applyNumberFormat="0" applyProtection="0">
      <alignment horizontal="left" vertical="top" indent="1"/>
    </xf>
    <xf numFmtId="353" fontId="88" fillId="31" borderId="135" applyBorder="0"/>
    <xf numFmtId="4" fontId="48" fillId="28" borderId="128" applyNumberFormat="0" applyProtection="0">
      <alignment horizontal="right" vertical="center"/>
    </xf>
    <xf numFmtId="353" fontId="48" fillId="31" borderId="133" applyNumberFormat="0" applyProtection="0">
      <alignment horizontal="left" vertical="top" indent="1"/>
    </xf>
    <xf numFmtId="353" fontId="48" fillId="30" borderId="133" applyNumberFormat="0" applyProtection="0">
      <alignment horizontal="left" vertical="top" indent="1"/>
    </xf>
    <xf numFmtId="4" fontId="48" fillId="26" borderId="128" applyNumberFormat="0" applyProtection="0">
      <alignment horizontal="right" vertical="center"/>
    </xf>
    <xf numFmtId="353" fontId="48" fillId="32" borderId="133" applyNumberFormat="0" applyProtection="0">
      <alignment horizontal="left" vertical="top" indent="1"/>
    </xf>
    <xf numFmtId="353" fontId="4" fillId="32" borderId="133" applyNumberFormat="0" applyProtection="0">
      <alignment horizontal="left" vertical="center" indent="1"/>
    </xf>
    <xf numFmtId="4" fontId="48" fillId="0" borderId="128" applyNumberFormat="0" applyProtection="0">
      <alignment horizontal="right" vertical="center"/>
    </xf>
    <xf numFmtId="353" fontId="48" fillId="19" borderId="133" applyNumberFormat="0" applyProtection="0">
      <alignment horizontal="left" vertical="top" indent="1"/>
    </xf>
    <xf numFmtId="353" fontId="262" fillId="130" borderId="128" applyNumberFormat="0" applyAlignment="0" applyProtection="0"/>
    <xf numFmtId="353" fontId="137" fillId="14" borderId="128" applyNumberFormat="0" applyAlignment="0" applyProtection="0"/>
    <xf numFmtId="4" fontId="48" fillId="45" borderId="128" applyNumberFormat="0" applyProtection="0">
      <alignment horizontal="left" vertical="center" indent="1"/>
    </xf>
    <xf numFmtId="4" fontId="266" fillId="61" borderId="133" applyNumberFormat="0" applyProtection="0">
      <alignment horizontal="left" vertical="center" indent="1"/>
    </xf>
    <xf numFmtId="4" fontId="48" fillId="28" borderId="128" applyNumberFormat="0" applyProtection="0">
      <alignment horizontal="right" vertical="center"/>
    </xf>
    <xf numFmtId="4" fontId="264" fillId="50" borderId="128" applyNumberFormat="0" applyProtection="0">
      <alignment horizontal="right" vertical="center"/>
    </xf>
    <xf numFmtId="353" fontId="48" fillId="13" borderId="128" applyNumberFormat="0" applyFont="0" applyAlignment="0" applyProtection="0"/>
    <xf numFmtId="353" fontId="137" fillId="14" borderId="128" applyNumberFormat="0" applyAlignment="0" applyProtection="0"/>
    <xf numFmtId="353" fontId="48" fillId="13" borderId="128" applyNumberFormat="0" applyFont="0" applyAlignment="0" applyProtection="0"/>
    <xf numFmtId="4" fontId="268" fillId="33" borderId="128" applyNumberFormat="0" applyProtection="0">
      <alignment horizontal="right" vertical="center"/>
    </xf>
    <xf numFmtId="353" fontId="262" fillId="130" borderId="128"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4" fontId="48" fillId="0" borderId="128" applyNumberFormat="0" applyProtection="0">
      <alignment horizontal="right" vertical="center"/>
    </xf>
    <xf numFmtId="164" fontId="7" fillId="0" borderId="0" applyFont="0" applyFill="0" applyBorder="0" applyAlignment="0" applyProtection="0"/>
    <xf numFmtId="353" fontId="48" fillId="13" borderId="128" applyNumberFormat="0" applyFont="0" applyAlignment="0" applyProtection="0"/>
    <xf numFmtId="353" fontId="262" fillId="130" borderId="128" applyNumberFormat="0" applyAlignment="0" applyProtection="0"/>
    <xf numFmtId="353" fontId="266" fillId="34" borderId="133" applyNumberFormat="0" applyProtection="0">
      <alignment horizontal="left" vertical="top" indent="1"/>
    </xf>
    <xf numFmtId="353" fontId="4" fillId="30" borderId="133" applyNumberFormat="0" applyProtection="0">
      <alignment horizontal="left" vertical="center" indent="1"/>
    </xf>
    <xf numFmtId="4" fontId="268" fillId="33" borderId="128" applyNumberFormat="0" applyProtection="0">
      <alignment horizontal="right" vertical="center"/>
    </xf>
    <xf numFmtId="353" fontId="48" fillId="30" borderId="128" applyNumberFormat="0" applyProtection="0">
      <alignment horizontal="left" vertical="center" indent="1"/>
    </xf>
    <xf numFmtId="353" fontId="48" fillId="83" borderId="128" applyNumberFormat="0" applyProtection="0">
      <alignment horizontal="left" vertical="center" indent="1"/>
    </xf>
    <xf numFmtId="4" fontId="48" fillId="20" borderId="128" applyNumberFormat="0" applyProtection="0">
      <alignment horizontal="right" vertical="center"/>
    </xf>
    <xf numFmtId="353" fontId="48" fillId="19" borderId="133" applyNumberFormat="0" applyProtection="0">
      <alignment horizontal="left" vertical="top" indent="1"/>
    </xf>
    <xf numFmtId="353" fontId="48" fillId="83" borderId="128" applyNumberFormat="0" applyProtection="0">
      <alignment horizontal="left" vertical="center" indent="1"/>
    </xf>
    <xf numFmtId="353" fontId="48" fillId="13" borderId="128" applyNumberFormat="0" applyFont="0" applyAlignment="0" applyProtection="0"/>
    <xf numFmtId="353" fontId="48" fillId="31" borderId="133" applyNumberFormat="0" applyProtection="0">
      <alignment horizontal="left" vertical="top" indent="1"/>
    </xf>
    <xf numFmtId="353" fontId="48" fillId="30" borderId="133" applyNumberFormat="0" applyProtection="0">
      <alignment horizontal="left" vertical="top" indent="1"/>
    </xf>
    <xf numFmtId="353" fontId="48" fillId="13" borderId="128" applyNumberFormat="0" applyFont="0" applyAlignment="0" applyProtection="0"/>
    <xf numFmtId="4" fontId="48" fillId="23" borderId="128" applyNumberFormat="0" applyProtection="0">
      <alignment horizontal="right" vertical="center"/>
    </xf>
    <xf numFmtId="353" fontId="48" fillId="32" borderId="128" applyNumberFormat="0" applyProtection="0">
      <alignment horizontal="left" vertical="center" indent="1"/>
    </xf>
    <xf numFmtId="353" fontId="48" fillId="30" borderId="133" applyNumberFormat="0" applyProtection="0">
      <alignment horizontal="left" vertical="top" indent="1"/>
    </xf>
    <xf numFmtId="4" fontId="48" fillId="19" borderId="128" applyNumberFormat="0" applyProtection="0">
      <alignment horizontal="right" vertical="center"/>
    </xf>
    <xf numFmtId="353" fontId="266" fillId="34" borderId="133" applyNumberFormat="0" applyProtection="0">
      <alignment horizontal="left" vertical="top" indent="1"/>
    </xf>
    <xf numFmtId="353" fontId="10" fillId="0" borderId="137" applyNumberFormat="0" applyFill="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31" borderId="133" applyNumberFormat="0" applyProtection="0">
      <alignment horizontal="left" vertical="top" indent="1"/>
    </xf>
    <xf numFmtId="353" fontId="48" fillId="30" borderId="133" applyNumberFormat="0" applyProtection="0">
      <alignment horizontal="left" vertical="top" indent="1"/>
    </xf>
    <xf numFmtId="37" fontId="59" fillId="0" borderId="136" applyNumberFormat="0"/>
    <xf numFmtId="353" fontId="48" fillId="19" borderId="133" applyNumberFormat="0" applyProtection="0">
      <alignment horizontal="left" vertical="top" indent="1"/>
    </xf>
    <xf numFmtId="353" fontId="48" fillId="13" borderId="128" applyNumberFormat="0" applyFont="0" applyAlignment="0" applyProtection="0"/>
    <xf numFmtId="353" fontId="48" fillId="30" borderId="133" applyNumberFormat="0" applyProtection="0">
      <alignment horizontal="left" vertical="top" indent="1"/>
    </xf>
    <xf numFmtId="353" fontId="262" fillId="130" borderId="128" applyNumberFormat="0" applyAlignment="0" applyProtection="0"/>
    <xf numFmtId="353" fontId="48" fillId="31" borderId="133" applyNumberFormat="0" applyProtection="0">
      <alignment horizontal="left" vertical="top" indent="1"/>
    </xf>
    <xf numFmtId="353" fontId="48" fillId="32" borderId="133" applyNumberFormat="0" applyProtection="0">
      <alignment horizontal="left" vertical="top" indent="1"/>
    </xf>
    <xf numFmtId="4" fontId="266" fillId="34" borderId="133" applyNumberFormat="0" applyProtection="0">
      <alignment vertical="center"/>
    </xf>
    <xf numFmtId="37" fontId="59" fillId="0" borderId="136" applyNumberFormat="0"/>
    <xf numFmtId="353" fontId="48" fillId="13" borderId="128" applyNumberFormat="0" applyFont="0" applyAlignment="0" applyProtection="0"/>
    <xf numFmtId="353" fontId="48" fillId="31" borderId="133" applyNumberFormat="0" applyProtection="0">
      <alignment horizontal="left" vertical="top" indent="1"/>
    </xf>
    <xf numFmtId="4" fontId="48" fillId="20" borderId="128" applyNumberFormat="0" applyProtection="0">
      <alignment horizontal="right" vertical="center"/>
    </xf>
    <xf numFmtId="353" fontId="137" fillId="14" borderId="128" applyNumberFormat="0" applyAlignment="0" applyProtection="0"/>
    <xf numFmtId="4" fontId="264" fillId="50" borderId="128" applyNumberFormat="0" applyProtection="0">
      <alignment horizontal="right" vertical="center"/>
    </xf>
    <xf numFmtId="353" fontId="48" fillId="31" borderId="133" applyNumberFormat="0" applyProtection="0">
      <alignment horizontal="left" vertical="top" indent="1"/>
    </xf>
    <xf numFmtId="4" fontId="267" fillId="35" borderId="134" applyNumberFormat="0" applyProtection="0">
      <alignment horizontal="left" vertical="center"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4" fontId="48" fillId="30" borderId="134" applyNumberFormat="0" applyProtection="0">
      <alignment horizontal="left" vertical="center" indent="1"/>
    </xf>
    <xf numFmtId="353" fontId="266" fillId="34" borderId="133" applyNumberFormat="0" applyProtection="0">
      <alignment horizontal="left" vertical="top" indent="1"/>
    </xf>
    <xf numFmtId="353" fontId="48" fillId="31" borderId="133" applyNumberFormat="0" applyProtection="0">
      <alignment horizontal="left" vertical="top" indent="1"/>
    </xf>
    <xf numFmtId="4" fontId="48" fillId="18" borderId="128" applyNumberFormat="0" applyProtection="0">
      <alignment vertical="center"/>
    </xf>
    <xf numFmtId="4" fontId="48" fillId="64" borderId="128" applyNumberFormat="0" applyProtection="0">
      <alignment horizontal="left" vertical="center" indent="1"/>
    </xf>
    <xf numFmtId="4" fontId="4" fillId="31" borderId="134" applyNumberFormat="0" applyProtection="0">
      <alignment horizontal="left" vertical="center" indent="1"/>
    </xf>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30" borderId="133" applyNumberFormat="0" applyProtection="0">
      <alignment horizontal="left" vertical="top" indent="1"/>
    </xf>
    <xf numFmtId="4" fontId="266" fillId="61" borderId="133" applyNumberFormat="0" applyProtection="0">
      <alignment horizontal="left" vertical="center" indent="1"/>
    </xf>
    <xf numFmtId="4" fontId="264" fillId="50" borderId="128" applyNumberFormat="0" applyProtection="0">
      <alignment horizontal="right" vertical="center"/>
    </xf>
    <xf numFmtId="353" fontId="48" fillId="13" borderId="128" applyNumberFormat="0" applyFont="0" applyAlignment="0" applyProtection="0"/>
    <xf numFmtId="353" fontId="48" fillId="30" borderId="133" applyNumberFormat="0" applyProtection="0">
      <alignment horizontal="left" vertical="top" indent="1"/>
    </xf>
    <xf numFmtId="353" fontId="48" fillId="19" borderId="133" applyNumberFormat="0" applyProtection="0">
      <alignment horizontal="left" vertical="top" indent="1"/>
    </xf>
    <xf numFmtId="4" fontId="268" fillId="33" borderId="128" applyNumberFormat="0" applyProtection="0">
      <alignment horizontal="right" vertical="center"/>
    </xf>
    <xf numFmtId="37" fontId="59" fillId="0" borderId="136" applyNumberFormat="0"/>
    <xf numFmtId="353" fontId="10" fillId="0" borderId="137" applyNumberFormat="0" applyFill="0" applyAlignment="0" applyProtection="0"/>
    <xf numFmtId="353" fontId="10" fillId="0" borderId="137" applyNumberFormat="0" applyFill="0" applyAlignment="0" applyProtection="0"/>
    <xf numFmtId="353" fontId="48" fillId="30" borderId="128" applyNumberFormat="0" applyProtection="0">
      <alignment horizontal="left" vertical="center" indent="1"/>
    </xf>
    <xf numFmtId="353" fontId="262" fillId="130" borderId="128" applyNumberFormat="0" applyAlignment="0" applyProtection="0"/>
    <xf numFmtId="353" fontId="262" fillId="130" borderId="128" applyNumberFormat="0" applyAlignment="0" applyProtection="0"/>
    <xf numFmtId="210" fontId="59" fillId="0" borderId="29" applyFill="0"/>
    <xf numFmtId="4" fontId="48" fillId="0" borderId="128" applyNumberFormat="0" applyProtection="0">
      <alignment horizontal="right" vertical="center"/>
    </xf>
    <xf numFmtId="4" fontId="264" fillId="50" borderId="128" applyNumberFormat="0" applyProtection="0">
      <alignment horizontal="right" vertical="center"/>
    </xf>
    <xf numFmtId="4" fontId="48" fillId="64" borderId="128" applyNumberFormat="0" applyProtection="0">
      <alignment horizontal="left" vertical="center" indent="1"/>
    </xf>
    <xf numFmtId="4" fontId="268" fillId="33" borderId="128" applyNumberFormat="0" applyProtection="0">
      <alignment horizontal="right" vertical="center"/>
    </xf>
    <xf numFmtId="353" fontId="48" fillId="32" borderId="133" applyNumberFormat="0" applyProtection="0">
      <alignment horizontal="left" vertical="top" indent="1"/>
    </xf>
    <xf numFmtId="4" fontId="266" fillId="61" borderId="133" applyNumberFormat="0" applyProtection="0">
      <alignment horizontal="left" vertical="center" indent="1"/>
    </xf>
    <xf numFmtId="4" fontId="266" fillId="34" borderId="133" applyNumberFormat="0" applyProtection="0">
      <alignment vertical="center"/>
    </xf>
    <xf numFmtId="353" fontId="4" fillId="32" borderId="133" applyNumberFormat="0" applyProtection="0">
      <alignment horizontal="left" vertical="top" indent="1"/>
    </xf>
    <xf numFmtId="353" fontId="48" fillId="32" borderId="128" applyNumberFormat="0" applyProtection="0">
      <alignment horizontal="left" vertical="center" indent="1"/>
    </xf>
    <xf numFmtId="353" fontId="48" fillId="31" borderId="133" applyNumberFormat="0" applyProtection="0">
      <alignment horizontal="left" vertical="top" indent="1"/>
    </xf>
    <xf numFmtId="353" fontId="48" fillId="13" borderId="128" applyNumberFormat="0" applyFont="0" applyAlignment="0" applyProtection="0"/>
    <xf numFmtId="353" fontId="48" fillId="30" borderId="133" applyNumberFormat="0" applyProtection="0">
      <alignment horizontal="left" vertical="top" indent="1"/>
    </xf>
    <xf numFmtId="353" fontId="48" fillId="19" borderId="133" applyNumberFormat="0" applyProtection="0">
      <alignment horizontal="left" vertical="top" indent="1"/>
    </xf>
    <xf numFmtId="353" fontId="262" fillId="130" borderId="128" applyNumberFormat="0" applyAlignment="0" applyProtection="0"/>
    <xf numFmtId="353" fontId="10" fillId="0" borderId="137" applyNumberFormat="0" applyFill="0" applyAlignment="0" applyProtection="0"/>
    <xf numFmtId="353" fontId="10" fillId="0" borderId="137" applyNumberFormat="0" applyFill="0" applyAlignment="0" applyProtection="0"/>
    <xf numFmtId="37" fontId="59" fillId="0" borderId="136" applyNumberFormat="0"/>
    <xf numFmtId="4" fontId="268" fillId="33" borderId="128" applyNumberFormat="0" applyProtection="0">
      <alignment horizontal="right" vertical="center"/>
    </xf>
    <xf numFmtId="4" fontId="267" fillId="35" borderId="134" applyNumberFormat="0" applyProtection="0">
      <alignment horizontal="left" vertical="center" indent="1"/>
    </xf>
    <xf numFmtId="353" fontId="266" fillId="19" borderId="133" applyNumberFormat="0" applyProtection="0">
      <alignment horizontal="left" vertical="top" indent="1"/>
    </xf>
    <xf numFmtId="4" fontId="48" fillId="64" borderId="128" applyNumberFormat="0" applyProtection="0">
      <alignment horizontal="left" vertical="center" indent="1"/>
    </xf>
    <xf numFmtId="4" fontId="264" fillId="50" borderId="128" applyNumberFormat="0" applyProtection="0">
      <alignment horizontal="right" vertical="center"/>
    </xf>
    <xf numFmtId="4" fontId="48" fillId="0" borderId="128" applyNumberFormat="0" applyProtection="0">
      <alignment horizontal="right" vertical="center"/>
    </xf>
    <xf numFmtId="353" fontId="266" fillId="34"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 fillId="30"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center"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center" indent="1"/>
    </xf>
    <xf numFmtId="353" fontId="48" fillId="83" borderId="128" applyNumberFormat="0" applyProtection="0">
      <alignment horizontal="left" vertical="center"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353" fontId="48" fillId="61" borderId="128" applyNumberFormat="0" applyProtection="0">
      <alignment horizontal="left" vertical="center" indent="1"/>
    </xf>
    <xf numFmtId="4" fontId="48" fillId="19" borderId="134" applyNumberFormat="0" applyProtection="0">
      <alignment horizontal="left" vertical="center" indent="1"/>
    </xf>
    <xf numFmtId="4" fontId="48" fillId="30" borderId="134" applyNumberFormat="0" applyProtection="0">
      <alignment horizontal="left" vertical="center" indent="1"/>
    </xf>
    <xf numFmtId="4" fontId="48" fillId="19" borderId="128" applyNumberFormat="0" applyProtection="0">
      <alignment horizontal="right" vertical="center"/>
    </xf>
    <xf numFmtId="4" fontId="4" fillId="31" borderId="134" applyNumberFormat="0" applyProtection="0">
      <alignment horizontal="left" vertical="center" indent="1"/>
    </xf>
    <xf numFmtId="4" fontId="4" fillId="31" borderId="134" applyNumberFormat="0" applyProtection="0">
      <alignment horizontal="left" vertical="center" indent="1"/>
    </xf>
    <xf numFmtId="4" fontId="48" fillId="29" borderId="134" applyNumberFormat="0" applyProtection="0">
      <alignment horizontal="left" vertical="center" indent="1"/>
    </xf>
    <xf numFmtId="4" fontId="48" fillId="28" borderId="128" applyNumberFormat="0" applyProtection="0">
      <alignment horizontal="right" vertical="center"/>
    </xf>
    <xf numFmtId="4" fontId="48" fillId="27" borderId="128" applyNumberFormat="0" applyProtection="0">
      <alignment horizontal="right" vertical="center"/>
    </xf>
    <xf numFmtId="4" fontId="48" fillId="26" borderId="128" applyNumberFormat="0" applyProtection="0">
      <alignment horizontal="right" vertical="center"/>
    </xf>
    <xf numFmtId="4" fontId="48" fillId="25" borderId="128" applyNumberFormat="0" applyProtection="0">
      <alignment horizontal="right" vertical="center"/>
    </xf>
    <xf numFmtId="4" fontId="48" fillId="24" borderId="128" applyNumberFormat="0" applyProtection="0">
      <alignment horizontal="right" vertical="center"/>
    </xf>
    <xf numFmtId="4" fontId="48" fillId="23" borderId="128" applyNumberFormat="0" applyProtection="0">
      <alignment horizontal="right" vertical="center"/>
    </xf>
    <xf numFmtId="4" fontId="48" fillId="22" borderId="134" applyNumberFormat="0" applyProtection="0">
      <alignment horizontal="right" vertical="center"/>
    </xf>
    <xf numFmtId="4" fontId="48" fillId="133" borderId="128" applyNumberFormat="0" applyProtection="0">
      <alignment horizontal="right" vertical="center"/>
    </xf>
    <xf numFmtId="4" fontId="48" fillId="20" borderId="128" applyNumberFormat="0" applyProtection="0">
      <alignment horizontal="right" vertical="center"/>
    </xf>
    <xf numFmtId="4" fontId="48" fillId="64" borderId="128" applyNumberFormat="0" applyProtection="0">
      <alignment horizontal="left" vertical="center" indent="1"/>
    </xf>
    <xf numFmtId="353" fontId="265" fillId="18" borderId="133" applyNumberFormat="0" applyProtection="0">
      <alignment horizontal="left" vertical="top" indent="1"/>
    </xf>
    <xf numFmtId="4" fontId="48" fillId="45" borderId="128" applyNumberFormat="0" applyProtection="0">
      <alignment horizontal="left" vertical="center" indent="1"/>
    </xf>
    <xf numFmtId="4" fontId="264" fillId="45" borderId="128" applyNumberFormat="0" applyProtection="0">
      <alignment vertical="center"/>
    </xf>
    <xf numFmtId="4" fontId="48" fillId="18" borderId="128" applyNumberFormat="0" applyProtection="0">
      <alignment vertical="center"/>
    </xf>
    <xf numFmtId="353" fontId="179" fillId="130" borderId="132" applyNumberFormat="0" applyAlignment="0" applyProtection="0"/>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37" fillId="14" borderId="128" applyNumberFormat="0" applyAlignment="0" applyProtection="0"/>
    <xf numFmtId="353" fontId="137" fillId="14" borderId="128" applyNumberFormat="0" applyAlignment="0" applyProtection="0"/>
    <xf numFmtId="353" fontId="262" fillId="130" borderId="128" applyNumberFormat="0" applyAlignment="0" applyProtection="0"/>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 fillId="19" borderId="133" applyNumberFormat="0" applyProtection="0">
      <alignment horizontal="left" vertical="top" indent="1"/>
    </xf>
    <xf numFmtId="353" fontId="48" fillId="31" borderId="133" applyNumberFormat="0" applyProtection="0">
      <alignment horizontal="left" vertical="top" indent="1"/>
    </xf>
    <xf numFmtId="353" fontId="88" fillId="31" borderId="135" applyBorder="0"/>
    <xf numFmtId="353" fontId="48" fillId="13" borderId="128" applyNumberFormat="0" applyFont="0" applyAlignment="0" applyProtection="0"/>
    <xf numFmtId="353" fontId="48" fillId="30" borderId="133" applyNumberFormat="0" applyProtection="0">
      <alignment horizontal="left" vertical="top" indent="1"/>
    </xf>
    <xf numFmtId="353" fontId="4" fillId="30" borderId="133" applyNumberFormat="0" applyProtection="0">
      <alignment horizontal="left" vertical="center"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4" fillId="30" borderId="133" applyNumberFormat="0" applyProtection="0">
      <alignment horizontal="left" vertical="top" indent="1"/>
    </xf>
    <xf numFmtId="4" fontId="264" fillId="50" borderId="128" applyNumberFormat="0" applyProtection="0">
      <alignment horizontal="right" vertical="center"/>
    </xf>
    <xf numFmtId="4" fontId="48" fillId="64" borderId="128" applyNumberFormat="0" applyProtection="0">
      <alignment horizontal="left" vertical="center" indent="1"/>
    </xf>
    <xf numFmtId="353" fontId="266" fillId="19" borderId="133" applyNumberFormat="0" applyProtection="0">
      <alignment horizontal="left" vertical="top" indent="1"/>
    </xf>
    <xf numFmtId="4" fontId="267" fillId="35" borderId="134" applyNumberFormat="0" applyProtection="0">
      <alignment horizontal="left" vertical="center" indent="1"/>
    </xf>
    <xf numFmtId="37" fontId="59" fillId="0" borderId="136" applyNumberFormat="0"/>
    <xf numFmtId="353" fontId="10" fillId="0" borderId="137" applyNumberFormat="0" applyFill="0" applyAlignment="0" applyProtection="0"/>
    <xf numFmtId="353" fontId="48" fillId="32" borderId="133" applyNumberFormat="0" applyProtection="0">
      <alignment horizontal="left" vertical="top" indent="1"/>
    </xf>
    <xf numFmtId="353" fontId="48" fillId="19" borderId="133" applyNumberFormat="0" applyProtection="0">
      <alignment horizontal="left" vertical="top" indent="1"/>
    </xf>
    <xf numFmtId="4" fontId="48" fillId="23" borderId="128" applyNumberFormat="0" applyProtection="0">
      <alignment horizontal="right" vertical="center"/>
    </xf>
    <xf numFmtId="353" fontId="48" fillId="83" borderId="128" applyNumberFormat="0" applyProtection="0">
      <alignment horizontal="left" vertical="center"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4" fontId="48" fillId="64" borderId="128" applyNumberFormat="0" applyProtection="0">
      <alignment horizontal="left" vertical="center" indent="1"/>
    </xf>
    <xf numFmtId="353" fontId="48" fillId="30" borderId="128" applyNumberFormat="0" applyProtection="0">
      <alignment horizontal="left" vertical="center" indent="1"/>
    </xf>
    <xf numFmtId="210" fontId="59" fillId="0" borderId="29" applyFill="0"/>
    <xf numFmtId="4" fontId="266" fillId="34" borderId="133" applyNumberFormat="0" applyProtection="0">
      <alignment vertical="center"/>
    </xf>
    <xf numFmtId="353" fontId="10" fillId="0" borderId="137" applyNumberFormat="0" applyFill="0" applyAlignment="0" applyProtection="0"/>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353" fontId="48" fillId="61" borderId="128" applyNumberFormat="0" applyProtection="0">
      <alignment horizontal="left" vertical="center" indent="1"/>
    </xf>
    <xf numFmtId="4" fontId="48" fillId="26" borderId="128" applyNumberFormat="0" applyProtection="0">
      <alignment horizontal="right" vertical="center"/>
    </xf>
    <xf numFmtId="4" fontId="48" fillId="25" borderId="128" applyNumberFormat="0" applyProtection="0">
      <alignment horizontal="right" vertical="center"/>
    </xf>
    <xf numFmtId="4" fontId="48" fillId="24" borderId="128" applyNumberFormat="0" applyProtection="0">
      <alignment horizontal="right" vertical="center"/>
    </xf>
    <xf numFmtId="4" fontId="48" fillId="23" borderId="128" applyNumberFormat="0" applyProtection="0">
      <alignment horizontal="right" vertical="center"/>
    </xf>
    <xf numFmtId="4" fontId="48" fillId="18" borderId="128" applyNumberFormat="0" applyProtection="0">
      <alignment vertical="center"/>
    </xf>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137" fillId="14" borderId="128" applyNumberFormat="0" applyAlignment="0" applyProtection="0"/>
    <xf numFmtId="353" fontId="4" fillId="30" borderId="133" applyNumberFormat="0" applyProtection="0">
      <alignment horizontal="left" vertical="center" indent="1"/>
    </xf>
    <xf numFmtId="353" fontId="262" fillId="130" borderId="128" applyNumberFormat="0" applyAlignment="0" applyProtection="0"/>
    <xf numFmtId="353" fontId="48" fillId="30" borderId="128" applyNumberFormat="0" applyProtection="0">
      <alignment horizontal="left" vertical="center" indent="1"/>
    </xf>
    <xf numFmtId="353" fontId="48" fillId="32" borderId="133" applyNumberFormat="0" applyProtection="0">
      <alignment horizontal="left" vertical="top" indent="1"/>
    </xf>
    <xf numFmtId="37" fontId="59" fillId="0" borderId="136" applyNumberFormat="0"/>
    <xf numFmtId="353" fontId="48" fillId="13" borderId="128" applyNumberFormat="0" applyFont="0" applyAlignment="0" applyProtection="0"/>
    <xf numFmtId="4" fontId="267" fillId="35" borderId="134" applyNumberFormat="0" applyProtection="0">
      <alignment horizontal="left" vertical="center" indent="1"/>
    </xf>
    <xf numFmtId="164" fontId="7" fillId="0" borderId="0" applyFont="0" applyFill="0" applyBorder="0" applyAlignment="0" applyProtection="0"/>
    <xf numFmtId="353" fontId="48" fillId="13" borderId="128" applyNumberFormat="0" applyFont="0" applyAlignment="0" applyProtection="0"/>
    <xf numFmtId="353" fontId="4" fillId="19" borderId="133" applyNumberFormat="0" applyProtection="0">
      <alignment horizontal="left" vertical="center" indent="1"/>
    </xf>
    <xf numFmtId="353" fontId="48" fillId="19"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4" fontId="266" fillId="34" borderId="133" applyNumberFormat="0" applyProtection="0">
      <alignment vertical="center"/>
    </xf>
    <xf numFmtId="4" fontId="268" fillId="33" borderId="128" applyNumberFormat="0" applyProtection="0">
      <alignment horizontal="right" vertical="center"/>
    </xf>
    <xf numFmtId="353" fontId="10" fillId="0" borderId="137" applyNumberFormat="0" applyFill="0" applyAlignment="0" applyProtection="0"/>
    <xf numFmtId="353" fontId="4" fillId="30" borderId="133" applyNumberFormat="0" applyProtection="0">
      <alignment horizontal="left" vertical="top" indent="1"/>
    </xf>
    <xf numFmtId="4" fontId="48" fillId="26" borderId="128" applyNumberFormat="0" applyProtection="0">
      <alignment horizontal="right" vertical="center"/>
    </xf>
    <xf numFmtId="4" fontId="268" fillId="33" borderId="128" applyNumberFormat="0" applyProtection="0">
      <alignment horizontal="right" vertical="center"/>
    </xf>
    <xf numFmtId="353" fontId="10" fillId="0" borderId="137" applyNumberFormat="0" applyFill="0" applyAlignment="0" applyProtection="0"/>
    <xf numFmtId="353" fontId="4" fillId="30" borderId="133" applyNumberFormat="0" applyProtection="0">
      <alignment horizontal="left" vertical="center" indent="1"/>
    </xf>
    <xf numFmtId="353" fontId="48" fillId="19" borderId="133" applyNumberFormat="0" applyProtection="0">
      <alignment horizontal="left" vertical="top" indent="1"/>
    </xf>
    <xf numFmtId="353" fontId="262" fillId="130" borderId="128" applyNumberFormat="0" applyAlignment="0" applyProtection="0"/>
    <xf numFmtId="4" fontId="48" fillId="24" borderId="128" applyNumberFormat="0" applyProtection="0">
      <alignment horizontal="right" vertical="center"/>
    </xf>
    <xf numFmtId="210" fontId="59" fillId="0" borderId="29" applyFill="0"/>
    <xf numFmtId="353" fontId="48" fillId="13" borderId="128" applyNumberFormat="0" applyFont="0" applyAlignment="0" applyProtection="0"/>
    <xf numFmtId="353" fontId="266" fillId="34" borderId="133" applyNumberFormat="0" applyProtection="0">
      <alignment horizontal="left" vertical="top" indent="1"/>
    </xf>
    <xf numFmtId="4" fontId="266" fillId="34" borderId="133" applyNumberFormat="0" applyProtection="0">
      <alignment vertical="center"/>
    </xf>
    <xf numFmtId="353" fontId="48" fillId="13" borderId="128" applyNumberFormat="0" applyFont="0" applyAlignment="0" applyProtection="0"/>
    <xf numFmtId="353" fontId="48" fillId="13" borderId="128" applyNumberFormat="0" applyFont="0" applyAlignment="0" applyProtection="0"/>
    <xf numFmtId="353" fontId="265" fillId="18" borderId="133" applyNumberFormat="0" applyProtection="0">
      <alignment horizontal="left" vertical="top" indent="1"/>
    </xf>
    <xf numFmtId="4" fontId="48" fillId="25" borderId="128" applyNumberFormat="0" applyProtection="0">
      <alignment horizontal="right" vertical="center"/>
    </xf>
    <xf numFmtId="4" fontId="48" fillId="19" borderId="128" applyNumberFormat="0" applyProtection="0">
      <alignment horizontal="right" vertical="center"/>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 fillId="32" borderId="133" applyNumberFormat="0" applyProtection="0">
      <alignment horizontal="left" vertical="center" indent="1"/>
    </xf>
    <xf numFmtId="353" fontId="137" fillId="14" borderId="128" applyNumberFormat="0" applyAlignment="0" applyProtection="0"/>
    <xf numFmtId="37" fontId="59" fillId="0" borderId="136" applyNumberFormat="0"/>
    <xf numFmtId="353" fontId="48" fillId="30" borderId="128" applyNumberFormat="0" applyProtection="0">
      <alignment horizontal="left" vertical="center" indent="1"/>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 fillId="19" borderId="133" applyNumberFormat="0" applyProtection="0">
      <alignment horizontal="left" vertical="top" indent="1"/>
    </xf>
    <xf numFmtId="353" fontId="48" fillId="31" borderId="133" applyNumberFormat="0" applyProtection="0">
      <alignment horizontal="left" vertical="top" indent="1"/>
    </xf>
    <xf numFmtId="4" fontId="48" fillId="29" borderId="134" applyNumberFormat="0" applyProtection="0">
      <alignment horizontal="left" vertical="center" indent="1"/>
    </xf>
    <xf numFmtId="353" fontId="137" fillId="14" borderId="128" applyNumberFormat="0" applyAlignment="0" applyProtection="0"/>
    <xf numFmtId="4" fontId="264" fillId="50" borderId="128" applyNumberFormat="0" applyProtection="0">
      <alignment horizontal="right" vertical="center"/>
    </xf>
    <xf numFmtId="4" fontId="266" fillId="34" borderId="133" applyNumberFormat="0" applyProtection="0">
      <alignment vertical="center"/>
    </xf>
    <xf numFmtId="353" fontId="48" fillId="30" borderId="133" applyNumberFormat="0" applyProtection="0">
      <alignment horizontal="left" vertical="top" indent="1"/>
    </xf>
    <xf numFmtId="4" fontId="266" fillId="61" borderId="133" applyNumberFormat="0" applyProtection="0">
      <alignment horizontal="left" vertical="center" indent="1"/>
    </xf>
    <xf numFmtId="353" fontId="4" fillId="30" borderId="133" applyNumberFormat="0" applyProtection="0">
      <alignment horizontal="left" vertical="center" indent="1"/>
    </xf>
    <xf numFmtId="4" fontId="48" fillId="64" borderId="128" applyNumberFormat="0" applyProtection="0">
      <alignment horizontal="left" vertical="center" indent="1"/>
    </xf>
    <xf numFmtId="353" fontId="48" fillId="32" borderId="128" applyNumberFormat="0" applyProtection="0">
      <alignment horizontal="left" vertical="center" indent="1"/>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 fillId="32" borderId="133" applyNumberFormat="0" applyProtection="0">
      <alignment horizontal="left" vertical="top" indent="1"/>
    </xf>
    <xf numFmtId="353" fontId="48" fillId="19" borderId="133" applyNumberFormat="0" applyProtection="0">
      <alignment horizontal="left" vertical="top" indent="1"/>
    </xf>
    <xf numFmtId="353" fontId="4" fillId="19" borderId="133" applyNumberFormat="0" applyProtection="0">
      <alignment horizontal="left" vertical="center" indent="1"/>
    </xf>
    <xf numFmtId="353" fontId="48" fillId="31" borderId="133" applyNumberFormat="0" applyProtection="0">
      <alignment horizontal="left" vertical="top" indent="1"/>
    </xf>
    <xf numFmtId="353" fontId="48" fillId="83" borderId="128" applyNumberFormat="0" applyProtection="0">
      <alignment horizontal="left" vertical="center" indent="1"/>
    </xf>
    <xf numFmtId="4" fontId="48" fillId="27" borderId="128" applyNumberFormat="0" applyProtection="0">
      <alignment horizontal="right" vertical="center"/>
    </xf>
    <xf numFmtId="4" fontId="48" fillId="30" borderId="134" applyNumberFormat="0" applyProtection="0">
      <alignment horizontal="left" vertical="center" indent="1"/>
    </xf>
    <xf numFmtId="4" fontId="48" fillId="64" borderId="128" applyNumberFormat="0" applyProtection="0">
      <alignment horizontal="left" vertical="center" indent="1"/>
    </xf>
    <xf numFmtId="4" fontId="48" fillId="27" borderId="128" applyNumberFormat="0" applyProtection="0">
      <alignment horizontal="right" vertical="center"/>
    </xf>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137" fillId="14" borderId="128" applyNumberFormat="0" applyAlignment="0" applyProtection="0"/>
    <xf numFmtId="353" fontId="48" fillId="13" borderId="128" applyNumberFormat="0" applyFont="0" applyAlignment="0" applyProtection="0"/>
    <xf numFmtId="4" fontId="264" fillId="45" borderId="128" applyNumberFormat="0" applyProtection="0">
      <alignment vertical="center"/>
    </xf>
    <xf numFmtId="4" fontId="48" fillId="25" borderId="128" applyNumberFormat="0" applyProtection="0">
      <alignment horizontal="right" vertical="center"/>
    </xf>
    <xf numFmtId="4" fontId="48" fillId="19" borderId="134" applyNumberFormat="0" applyProtection="0">
      <alignment horizontal="left" vertical="center"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164" fontId="7" fillId="0" borderId="0" applyFont="0" applyFill="0" applyBorder="0" applyAlignment="0" applyProtection="0"/>
    <xf numFmtId="4" fontId="48" fillId="23" borderId="128" applyNumberFormat="0" applyProtection="0">
      <alignment horizontal="right" vertical="center"/>
    </xf>
    <xf numFmtId="164" fontId="7" fillId="0" borderId="0" applyFont="0" applyFill="0" applyBorder="0" applyAlignment="0" applyProtection="0"/>
    <xf numFmtId="353" fontId="48" fillId="13" borderId="128" applyNumberFormat="0" applyFont="0" applyAlignment="0" applyProtection="0"/>
    <xf numFmtId="4" fontId="48" fillId="18" borderId="128" applyNumberFormat="0" applyProtection="0">
      <alignment vertical="center"/>
    </xf>
    <xf numFmtId="4" fontId="264" fillId="45" borderId="128" applyNumberFormat="0" applyProtection="0">
      <alignment vertical="center"/>
    </xf>
    <xf numFmtId="4" fontId="48" fillId="25" borderId="128" applyNumberFormat="0" applyProtection="0">
      <alignment horizontal="right" vertical="center"/>
    </xf>
    <xf numFmtId="4" fontId="48" fillId="29" borderId="134" applyNumberFormat="0" applyProtection="0">
      <alignment horizontal="left" vertical="center" indent="1"/>
    </xf>
    <xf numFmtId="4" fontId="48" fillId="133" borderId="128" applyNumberFormat="0" applyProtection="0">
      <alignment horizontal="right" vertical="center"/>
    </xf>
    <xf numFmtId="4" fontId="48" fillId="19" borderId="128" applyNumberFormat="0" applyProtection="0">
      <alignment horizontal="right" vertical="center"/>
    </xf>
    <xf numFmtId="353" fontId="48" fillId="61" borderId="128" applyNumberFormat="0" applyProtection="0">
      <alignment horizontal="left" vertical="center" indent="1"/>
    </xf>
    <xf numFmtId="210" fontId="59" fillId="0" borderId="29" applyFill="0"/>
    <xf numFmtId="353" fontId="48" fillId="32" borderId="133" applyNumberFormat="0" applyProtection="0">
      <alignment horizontal="left" vertical="top" indent="1"/>
    </xf>
    <xf numFmtId="4" fontId="48" fillId="19" borderId="128" applyNumberFormat="0" applyProtection="0">
      <alignment horizontal="right" vertical="center"/>
    </xf>
    <xf numFmtId="353" fontId="179" fillId="130" borderId="132" applyNumberFormat="0" applyAlignment="0" applyProtection="0"/>
    <xf numFmtId="353" fontId="48" fillId="13" borderId="128" applyNumberFormat="0" applyFont="0" applyAlignment="0" applyProtection="0"/>
    <xf numFmtId="353" fontId="179" fillId="130" borderId="132" applyNumberFormat="0" applyAlignment="0" applyProtection="0"/>
    <xf numFmtId="353" fontId="48" fillId="61" borderId="128" applyNumberFormat="0" applyProtection="0">
      <alignment horizontal="left" vertical="center"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center" indent="1"/>
    </xf>
    <xf numFmtId="4" fontId="48" fillId="27" borderId="128" applyNumberFormat="0" applyProtection="0">
      <alignment horizontal="right" vertical="center"/>
    </xf>
    <xf numFmtId="353" fontId="265" fillId="18" borderId="133" applyNumberFormat="0" applyProtection="0">
      <alignment horizontal="left" vertical="top" indent="1"/>
    </xf>
    <xf numFmtId="353" fontId="48" fillId="13" borderId="128" applyNumberFormat="0" applyFont="0" applyAlignment="0" applyProtection="0"/>
    <xf numFmtId="353" fontId="137" fillId="14" borderId="128"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4" fontId="48" fillId="133" borderId="128" applyNumberFormat="0" applyProtection="0">
      <alignment horizontal="right" vertical="center"/>
    </xf>
    <xf numFmtId="4" fontId="48" fillId="45" borderId="128" applyNumberFormat="0" applyProtection="0">
      <alignment horizontal="left" vertical="center" indent="1"/>
    </xf>
    <xf numFmtId="4" fontId="4" fillId="31" borderId="134" applyNumberFormat="0" applyProtection="0">
      <alignment horizontal="left" vertical="center" indent="1"/>
    </xf>
    <xf numFmtId="4" fontId="48" fillId="25" borderId="128" applyNumberFormat="0" applyProtection="0">
      <alignment horizontal="right" vertical="center"/>
    </xf>
    <xf numFmtId="4" fontId="48" fillId="23" borderId="128" applyNumberFormat="0" applyProtection="0">
      <alignment horizontal="right" vertical="center"/>
    </xf>
    <xf numFmtId="353" fontId="48" fillId="31" borderId="133" applyNumberFormat="0" applyProtection="0">
      <alignment horizontal="left" vertical="top" indent="1"/>
    </xf>
    <xf numFmtId="353" fontId="262" fillId="130" borderId="128" applyNumberFormat="0" applyAlignment="0" applyProtection="0"/>
    <xf numFmtId="353" fontId="48" fillId="19" borderId="133" applyNumberFormat="0" applyProtection="0">
      <alignment horizontal="left" vertical="top"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 fillId="30" borderId="133" applyNumberFormat="0" applyProtection="0">
      <alignment horizontal="left" vertical="top" indent="1"/>
    </xf>
    <xf numFmtId="353" fontId="48" fillId="30" borderId="133" applyNumberFormat="0" applyProtection="0">
      <alignment horizontal="left" vertical="top" indent="1"/>
    </xf>
    <xf numFmtId="4" fontId="48" fillId="0" borderId="128" applyNumberFormat="0" applyProtection="0">
      <alignment horizontal="right" vertical="center"/>
    </xf>
    <xf numFmtId="353" fontId="10" fillId="0" borderId="137" applyNumberFormat="0" applyFill="0" applyAlignment="0" applyProtection="0"/>
    <xf numFmtId="353" fontId="88" fillId="31" borderId="135" applyBorder="0"/>
    <xf numFmtId="353" fontId="48" fillId="30" borderId="133" applyNumberFormat="0" applyProtection="0">
      <alignment horizontal="left" vertical="top" indent="1"/>
    </xf>
    <xf numFmtId="353" fontId="48" fillId="30" borderId="133" applyNumberFormat="0" applyProtection="0">
      <alignment horizontal="left" vertical="top" indent="1"/>
    </xf>
    <xf numFmtId="210" fontId="59" fillId="0" borderId="29" applyFill="0"/>
    <xf numFmtId="353" fontId="48" fillId="30" borderId="133" applyNumberFormat="0" applyProtection="0">
      <alignment horizontal="left" vertical="top" indent="1"/>
    </xf>
    <xf numFmtId="4" fontId="48" fillId="27" borderId="128" applyNumberFormat="0" applyProtection="0">
      <alignment horizontal="right" vertical="center"/>
    </xf>
    <xf numFmtId="4" fontId="48" fillId="19" borderId="134" applyNumberFormat="0" applyProtection="0">
      <alignment horizontal="left" vertical="center" indent="1"/>
    </xf>
    <xf numFmtId="353" fontId="48" fillId="31" borderId="133" applyNumberFormat="0" applyProtection="0">
      <alignment horizontal="left" vertical="top" indent="1"/>
    </xf>
    <xf numFmtId="353" fontId="4" fillId="19" borderId="133" applyNumberFormat="0" applyProtection="0">
      <alignment horizontal="left" vertical="center"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4" fontId="267" fillId="35" borderId="134" applyNumberFormat="0" applyProtection="0">
      <alignment horizontal="left" vertical="center" indent="1"/>
    </xf>
    <xf numFmtId="353" fontId="137" fillId="14" borderId="128" applyNumberFormat="0" applyAlignment="0" applyProtection="0"/>
    <xf numFmtId="353" fontId="4" fillId="32" borderId="133" applyNumberFormat="0" applyProtection="0">
      <alignment horizontal="left" vertical="top" indent="1"/>
    </xf>
    <xf numFmtId="353" fontId="137" fillId="14" borderId="128" applyNumberFormat="0" applyAlignment="0" applyProtection="0"/>
    <xf numFmtId="353" fontId="4" fillId="19" borderId="133" applyNumberFormat="0" applyProtection="0">
      <alignment horizontal="left" vertical="center" indent="1"/>
    </xf>
    <xf numFmtId="353" fontId="48" fillId="31" borderId="133" applyNumberFormat="0" applyProtection="0">
      <alignment horizontal="left" vertical="top" indent="1"/>
    </xf>
    <xf numFmtId="4" fontId="48" fillId="19" borderId="134" applyNumberFormat="0" applyProtection="0">
      <alignment horizontal="left" vertical="center" indent="1"/>
    </xf>
    <xf numFmtId="4" fontId="48" fillId="27" borderId="128" applyNumberFormat="0" applyProtection="0">
      <alignment horizontal="right" vertical="center"/>
    </xf>
    <xf numFmtId="4" fontId="48" fillId="20" borderId="128" applyNumberFormat="0" applyProtection="0">
      <alignment horizontal="right" vertical="center"/>
    </xf>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32" borderId="128" applyNumberFormat="0" applyProtection="0">
      <alignment horizontal="left" vertical="center" indent="1"/>
    </xf>
    <xf numFmtId="4" fontId="48" fillId="133" borderId="128" applyNumberFormat="0" applyProtection="0">
      <alignment horizontal="right" vertical="center"/>
    </xf>
    <xf numFmtId="353" fontId="48" fillId="30" borderId="133" applyNumberFormat="0" applyProtection="0">
      <alignment horizontal="left" vertical="top" indent="1"/>
    </xf>
    <xf numFmtId="4" fontId="48" fillId="30" borderId="134" applyNumberFormat="0" applyProtection="0">
      <alignment horizontal="left" vertical="center" indent="1"/>
    </xf>
    <xf numFmtId="353" fontId="48" fillId="31" borderId="133" applyNumberFormat="0" applyProtection="0">
      <alignment horizontal="left" vertical="top" indent="1"/>
    </xf>
    <xf numFmtId="353" fontId="48" fillId="83" borderId="128" applyNumberFormat="0" applyProtection="0">
      <alignment horizontal="left" vertical="center"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266" fillId="19" borderId="133" applyNumberFormat="0" applyProtection="0">
      <alignment horizontal="left" vertical="top" indent="1"/>
    </xf>
    <xf numFmtId="4" fontId="48" fillId="0" borderId="128" applyNumberFormat="0" applyProtection="0">
      <alignment horizontal="right" vertical="center"/>
    </xf>
    <xf numFmtId="353" fontId="4" fillId="32" borderId="133" applyNumberFormat="0" applyProtection="0">
      <alignment horizontal="left" vertical="top" indent="1"/>
    </xf>
    <xf numFmtId="37" fontId="59" fillId="0" borderId="136" applyNumberFormat="0"/>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4" fontId="48" fillId="19" borderId="134" applyNumberFormat="0" applyProtection="0">
      <alignment horizontal="left" vertical="center" indent="1"/>
    </xf>
    <xf numFmtId="4" fontId="48" fillId="22" borderId="134" applyNumberFormat="0" applyProtection="0">
      <alignment horizontal="right" vertical="center"/>
    </xf>
    <xf numFmtId="353" fontId="262" fillId="130" borderId="128" applyNumberFormat="0" applyAlignment="0" applyProtection="0"/>
    <xf numFmtId="353" fontId="48" fillId="32" borderId="133" applyNumberFormat="0" applyProtection="0">
      <alignment horizontal="left" vertical="top" indent="1"/>
    </xf>
    <xf numFmtId="353" fontId="48" fillId="13" borderId="128" applyNumberFormat="0" applyFont="0" applyAlignment="0" applyProtection="0"/>
    <xf numFmtId="353" fontId="48" fillId="13" borderId="128" applyNumberFormat="0" applyFont="0" applyAlignment="0" applyProtection="0"/>
    <xf numFmtId="353" fontId="48" fillId="19" borderId="133" applyNumberFormat="0" applyProtection="0">
      <alignment horizontal="left" vertical="top" indent="1"/>
    </xf>
    <xf numFmtId="353" fontId="4" fillId="31" borderId="133" applyNumberFormat="0" applyProtection="0">
      <alignment horizontal="left" vertical="center" indent="1"/>
    </xf>
    <xf numFmtId="353" fontId="4" fillId="19" borderId="133" applyNumberFormat="0" applyProtection="0">
      <alignment horizontal="left" vertical="top" indent="1"/>
    </xf>
    <xf numFmtId="353" fontId="48" fillId="31" borderId="133" applyNumberFormat="0" applyProtection="0">
      <alignment horizontal="left" vertical="top" indent="1"/>
    </xf>
    <xf numFmtId="4" fontId="48" fillId="0" borderId="128" applyNumberFormat="0" applyProtection="0">
      <alignment horizontal="right" vertical="center"/>
    </xf>
    <xf numFmtId="353" fontId="48" fillId="13" borderId="128" applyNumberFormat="0" applyFont="0" applyAlignment="0" applyProtection="0"/>
    <xf numFmtId="4" fontId="48" fillId="23" borderId="128" applyNumberFormat="0" applyProtection="0">
      <alignment horizontal="right" vertical="center"/>
    </xf>
    <xf numFmtId="4" fontId="48" fillId="23" borderId="128" applyNumberFormat="0" applyProtection="0">
      <alignment horizontal="right" vertical="center"/>
    </xf>
    <xf numFmtId="4" fontId="48" fillId="28" borderId="128" applyNumberFormat="0" applyProtection="0">
      <alignment horizontal="right" vertical="center"/>
    </xf>
    <xf numFmtId="353" fontId="48" fillId="61" borderId="128" applyNumberFormat="0" applyProtection="0">
      <alignment horizontal="left" vertical="center"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4" fontId="268" fillId="33" borderId="128" applyNumberFormat="0" applyProtection="0">
      <alignment horizontal="right" vertical="center"/>
    </xf>
    <xf numFmtId="4" fontId="48" fillId="64" borderId="128" applyNumberFormat="0" applyProtection="0">
      <alignment horizontal="left" vertical="center" indent="1"/>
    </xf>
    <xf numFmtId="353" fontId="48" fillId="30" borderId="133" applyNumberFormat="0" applyProtection="0">
      <alignment horizontal="left" vertical="top" indent="1"/>
    </xf>
    <xf numFmtId="4" fontId="267" fillId="35" borderId="134" applyNumberFormat="0" applyProtection="0">
      <alignment horizontal="left" vertical="center" indent="1"/>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4" fontId="48" fillId="19" borderId="128" applyNumberFormat="0" applyProtection="0">
      <alignment horizontal="right" vertical="center"/>
    </xf>
    <xf numFmtId="4" fontId="48" fillId="20" borderId="128" applyNumberFormat="0" applyProtection="0">
      <alignment horizontal="right" vertical="center"/>
    </xf>
    <xf numFmtId="353" fontId="48" fillId="30" borderId="133" applyNumberFormat="0" applyProtection="0">
      <alignment horizontal="left" vertical="top" indent="1"/>
    </xf>
    <xf numFmtId="353" fontId="48" fillId="31" borderId="133" applyNumberFormat="0" applyProtection="0">
      <alignment horizontal="left" vertical="top" indent="1"/>
    </xf>
    <xf numFmtId="353" fontId="48" fillId="13" borderId="128" applyNumberFormat="0" applyFont="0" applyAlignment="0" applyProtection="0"/>
    <xf numFmtId="353" fontId="48" fillId="13" borderId="128" applyNumberFormat="0" applyFont="0" applyAlignment="0" applyProtection="0"/>
    <xf numFmtId="4" fontId="48" fillId="64" borderId="128" applyNumberFormat="0" applyProtection="0">
      <alignment horizontal="left" vertical="center" indent="1"/>
    </xf>
    <xf numFmtId="353" fontId="48" fillId="30" borderId="133" applyNumberFormat="0" applyProtection="0">
      <alignment horizontal="left" vertical="top" indent="1"/>
    </xf>
    <xf numFmtId="353" fontId="48" fillId="19" borderId="133" applyNumberFormat="0" applyProtection="0">
      <alignment horizontal="left" vertical="top" indent="1"/>
    </xf>
    <xf numFmtId="4" fontId="4" fillId="31" borderId="134" applyNumberFormat="0" applyProtection="0">
      <alignment horizontal="left" vertical="center" indent="1"/>
    </xf>
    <xf numFmtId="353" fontId="179" fillId="130" borderId="132" applyNumberFormat="0" applyAlignment="0" applyProtection="0"/>
    <xf numFmtId="164" fontId="7" fillId="0" borderId="0" applyFont="0" applyFill="0" applyBorder="0" applyAlignment="0" applyProtection="0"/>
    <xf numFmtId="353" fontId="265" fillId="18" borderId="133" applyNumberFormat="0" applyProtection="0">
      <alignment horizontal="left" vertical="top" indent="1"/>
    </xf>
    <xf numFmtId="4" fontId="48" fillId="27" borderId="128" applyNumberFormat="0" applyProtection="0">
      <alignment horizontal="right" vertical="center"/>
    </xf>
    <xf numFmtId="4" fontId="48" fillId="19" borderId="134" applyNumberFormat="0" applyProtection="0">
      <alignment horizontal="left" vertical="center" indent="1"/>
    </xf>
    <xf numFmtId="353" fontId="4" fillId="31" borderId="133" applyNumberFormat="0" applyProtection="0">
      <alignment horizontal="left" vertical="top" indent="1"/>
    </xf>
    <xf numFmtId="353" fontId="48" fillId="32" borderId="133" applyNumberFormat="0" applyProtection="0">
      <alignment horizontal="left" vertical="top" indent="1"/>
    </xf>
    <xf numFmtId="353" fontId="48" fillId="32" borderId="128" applyNumberFormat="0" applyProtection="0">
      <alignment horizontal="left" vertical="center" indent="1"/>
    </xf>
    <xf numFmtId="353" fontId="4" fillId="19" borderId="133" applyNumberFormat="0" applyProtection="0">
      <alignment horizontal="left" vertical="center" indent="1"/>
    </xf>
    <xf numFmtId="353" fontId="48" fillId="31" borderId="133" applyNumberFormat="0" applyProtection="0">
      <alignment horizontal="left" vertical="top" indent="1"/>
    </xf>
    <xf numFmtId="4" fontId="4" fillId="31" borderId="134" applyNumberFormat="0" applyProtection="0">
      <alignment horizontal="left" vertical="center" indent="1"/>
    </xf>
    <xf numFmtId="4" fontId="48" fillId="133" borderId="128" applyNumberFormat="0" applyProtection="0">
      <alignment horizontal="right" vertical="center"/>
    </xf>
    <xf numFmtId="353" fontId="48" fillId="13" borderId="128" applyNumberFormat="0" applyFont="0" applyAlignment="0" applyProtection="0"/>
    <xf numFmtId="353" fontId="262" fillId="130" borderId="128" applyNumberFormat="0" applyAlignment="0" applyProtection="0"/>
    <xf numFmtId="353" fontId="137" fillId="14" borderId="128"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4" fontId="264" fillId="45" borderId="128" applyNumberFormat="0" applyProtection="0">
      <alignment vertical="center"/>
    </xf>
    <xf numFmtId="4" fontId="48" fillId="19" borderId="128" applyNumberFormat="0" applyProtection="0">
      <alignment horizontal="right" vertical="center"/>
    </xf>
    <xf numFmtId="4" fontId="48" fillId="133" borderId="128" applyNumberFormat="0" applyProtection="0">
      <alignment horizontal="right" vertical="center"/>
    </xf>
    <xf numFmtId="353" fontId="48" fillId="31" borderId="133" applyNumberFormat="0" applyProtection="0">
      <alignment horizontal="left" vertical="top" indent="1"/>
    </xf>
    <xf numFmtId="4" fontId="48" fillId="29" borderId="134" applyNumberFormat="0" applyProtection="0">
      <alignment horizontal="left" vertical="center" indent="1"/>
    </xf>
    <xf numFmtId="4" fontId="48" fillId="26" borderId="128" applyNumberFormat="0" applyProtection="0">
      <alignment horizontal="right" vertical="center"/>
    </xf>
    <xf numFmtId="353" fontId="48" fillId="31"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48" fillId="30" borderId="133" applyNumberFormat="0" applyProtection="0">
      <alignment horizontal="left" vertical="top" indent="1"/>
    </xf>
    <xf numFmtId="4" fontId="266" fillId="34" borderId="133" applyNumberFormat="0" applyProtection="0">
      <alignment vertical="center"/>
    </xf>
    <xf numFmtId="4" fontId="267" fillId="35" borderId="134" applyNumberFormat="0" applyProtection="0">
      <alignment horizontal="left" vertical="center" indent="1"/>
    </xf>
    <xf numFmtId="353" fontId="48" fillId="19" borderId="133" applyNumberFormat="0" applyProtection="0">
      <alignment horizontal="left" vertical="top" indent="1"/>
    </xf>
    <xf numFmtId="4" fontId="48" fillId="64" borderId="128" applyNumberFormat="0" applyProtection="0">
      <alignment horizontal="left" vertical="center" indent="1"/>
    </xf>
    <xf numFmtId="353" fontId="48" fillId="30" borderId="133" applyNumberFormat="0" applyProtection="0">
      <alignment horizontal="left" vertical="top" indent="1"/>
    </xf>
    <xf numFmtId="4" fontId="48" fillId="0" borderId="128" applyNumberFormat="0" applyProtection="0">
      <alignment horizontal="right" vertical="center"/>
    </xf>
    <xf numFmtId="353" fontId="262" fillId="130" borderId="128" applyNumberFormat="0" applyAlignment="0" applyProtection="0"/>
    <xf numFmtId="353" fontId="48" fillId="13" borderId="128" applyNumberFormat="0" applyFont="0" applyAlignment="0" applyProtection="0"/>
    <xf numFmtId="4" fontId="4" fillId="31" borderId="134" applyNumberFormat="0" applyProtection="0">
      <alignment horizontal="left" vertical="center"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10" fillId="0" borderId="137" applyNumberFormat="0" applyFill="0" applyAlignment="0" applyProtection="0"/>
    <xf numFmtId="353" fontId="48" fillId="13" borderId="128" applyNumberFormat="0" applyFont="0" applyAlignment="0" applyProtection="0"/>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4" fontId="4" fillId="31" borderId="134" applyNumberFormat="0" applyProtection="0">
      <alignment horizontal="left" vertical="center" indent="1"/>
    </xf>
    <xf numFmtId="4" fontId="48" fillId="23" borderId="128" applyNumberFormat="0" applyProtection="0">
      <alignment horizontal="right" vertical="center"/>
    </xf>
    <xf numFmtId="4" fontId="264" fillId="45" borderId="128" applyNumberFormat="0" applyProtection="0">
      <alignment vertical="center"/>
    </xf>
    <xf numFmtId="353" fontId="48" fillId="13" borderId="128" applyNumberFormat="0" applyFont="0" applyAlignment="0" applyProtection="0"/>
    <xf numFmtId="353" fontId="262" fillId="130" borderId="128" applyNumberFormat="0" applyAlignment="0" applyProtection="0"/>
    <xf numFmtId="4" fontId="48" fillId="133" borderId="128" applyNumberFormat="0" applyProtection="0">
      <alignment horizontal="right" vertical="center"/>
    </xf>
    <xf numFmtId="353" fontId="48" fillId="13" borderId="128" applyNumberFormat="0" applyFont="0" applyAlignment="0" applyProtection="0"/>
    <xf numFmtId="353" fontId="266" fillId="34" borderId="133" applyNumberFormat="0" applyProtection="0">
      <alignment horizontal="left" vertical="top" indent="1"/>
    </xf>
    <xf numFmtId="4" fontId="48" fillId="25" borderId="128" applyNumberFormat="0" applyProtection="0">
      <alignment horizontal="right" vertical="center"/>
    </xf>
    <xf numFmtId="4" fontId="4" fillId="31" borderId="134" applyNumberFormat="0" applyProtection="0">
      <alignment horizontal="left" vertical="center"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 fillId="30" borderId="133" applyNumberFormat="0" applyProtection="0">
      <alignment horizontal="left" vertical="center"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10" fillId="0" borderId="137" applyNumberFormat="0" applyFill="0" applyAlignment="0" applyProtection="0"/>
    <xf numFmtId="353" fontId="48" fillId="32" borderId="133" applyNumberFormat="0" applyProtection="0">
      <alignment horizontal="left" vertical="top" indent="1"/>
    </xf>
    <xf numFmtId="353" fontId="262" fillId="130" borderId="128" applyNumberFormat="0" applyAlignment="0" applyProtection="0"/>
    <xf numFmtId="4" fontId="48" fillId="0" borderId="128" applyNumberFormat="0" applyProtection="0">
      <alignment horizontal="right" vertical="center"/>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83" borderId="128" applyNumberFormat="0" applyProtection="0">
      <alignment horizontal="left" vertical="center" indent="1"/>
    </xf>
    <xf numFmtId="353" fontId="4" fillId="31" borderId="133" applyNumberFormat="0" applyProtection="0">
      <alignment horizontal="left" vertical="top" indent="1"/>
    </xf>
    <xf numFmtId="4" fontId="48" fillId="28" borderId="128" applyNumberFormat="0" applyProtection="0">
      <alignment horizontal="right" vertical="center"/>
    </xf>
    <xf numFmtId="353" fontId="265" fillId="18" borderId="133" applyNumberFormat="0" applyProtection="0">
      <alignment horizontal="left" vertical="top" indent="1"/>
    </xf>
    <xf numFmtId="353" fontId="88" fillId="31" borderId="135" applyBorder="0"/>
    <xf numFmtId="353" fontId="48" fillId="32" borderId="128" applyNumberFormat="0" applyProtection="0">
      <alignment horizontal="left" vertical="center" indent="1"/>
    </xf>
    <xf numFmtId="353" fontId="137" fillId="14" borderId="128" applyNumberFormat="0" applyAlignment="0" applyProtection="0"/>
    <xf numFmtId="4" fontId="266" fillId="61" borderId="133" applyNumberFormat="0" applyProtection="0">
      <alignment horizontal="left" vertical="center" indent="1"/>
    </xf>
    <xf numFmtId="353" fontId="48" fillId="13" borderId="128" applyNumberFormat="0" applyFont="0" applyAlignment="0" applyProtection="0"/>
    <xf numFmtId="353" fontId="262" fillId="130" borderId="128" applyNumberFormat="0" applyAlignment="0" applyProtection="0"/>
    <xf numFmtId="4" fontId="48" fillId="45" borderId="128" applyNumberFormat="0" applyProtection="0">
      <alignment horizontal="left" vertical="center" indent="1"/>
    </xf>
    <xf numFmtId="4" fontId="48" fillId="24" borderId="128" applyNumberFormat="0" applyProtection="0">
      <alignment horizontal="right" vertical="center"/>
    </xf>
    <xf numFmtId="4" fontId="4" fillId="31" borderId="134" applyNumberFormat="0" applyProtection="0">
      <alignment horizontal="left" vertical="center" indent="1"/>
    </xf>
    <xf numFmtId="353" fontId="4" fillId="31" borderId="133" applyNumberFormat="0" applyProtection="0">
      <alignment horizontal="left" vertical="top"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8" fillId="32" borderId="128" applyNumberFormat="0" applyProtection="0">
      <alignment horizontal="left" vertical="center" indent="1"/>
    </xf>
    <xf numFmtId="353" fontId="10" fillId="0" borderId="137" applyNumberFormat="0" applyFill="0" applyAlignment="0" applyProtection="0"/>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4" fontId="4" fillId="31" borderId="134" applyNumberFormat="0" applyProtection="0">
      <alignment horizontal="left" vertical="center" indent="1"/>
    </xf>
    <xf numFmtId="4" fontId="48" fillId="64" borderId="128" applyNumberFormat="0" applyProtection="0">
      <alignment horizontal="left" vertical="center" indent="1"/>
    </xf>
    <xf numFmtId="353" fontId="266" fillId="34" borderId="133" applyNumberFormat="0" applyProtection="0">
      <alignment horizontal="left" vertical="top" indent="1"/>
    </xf>
    <xf numFmtId="353" fontId="48" fillId="30" borderId="133" applyNumberFormat="0" applyProtection="0">
      <alignment horizontal="left" vertical="top" indent="1"/>
    </xf>
    <xf numFmtId="353" fontId="266" fillId="34" borderId="133" applyNumberFormat="0" applyProtection="0">
      <alignment horizontal="left" vertical="top" indent="1"/>
    </xf>
    <xf numFmtId="353" fontId="48" fillId="32" borderId="133" applyNumberFormat="0" applyProtection="0">
      <alignment horizontal="left" vertical="top" indent="1"/>
    </xf>
    <xf numFmtId="353" fontId="266" fillId="19" borderId="133" applyNumberFormat="0" applyProtection="0">
      <alignment horizontal="left" vertical="top" indent="1"/>
    </xf>
    <xf numFmtId="353" fontId="88" fillId="31" borderId="135" applyBorder="0"/>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210" fontId="59" fillId="0" borderId="29" applyFill="0"/>
    <xf numFmtId="4" fontId="48" fillId="28" borderId="128" applyNumberFormat="0" applyProtection="0">
      <alignment horizontal="right" vertical="center"/>
    </xf>
    <xf numFmtId="4" fontId="48" fillId="19" borderId="134" applyNumberFormat="0" applyProtection="0">
      <alignment horizontal="left" vertical="center" indent="1"/>
    </xf>
    <xf numFmtId="4" fontId="48" fillId="20" borderId="128" applyNumberFormat="0" applyProtection="0">
      <alignment horizontal="right" vertical="center"/>
    </xf>
    <xf numFmtId="4" fontId="48" fillId="28" borderId="128" applyNumberFormat="0" applyProtection="0">
      <alignment horizontal="right" vertical="center"/>
    </xf>
    <xf numFmtId="353" fontId="179" fillId="130" borderId="132"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137" fillId="14" borderId="128" applyNumberFormat="0" applyAlignment="0" applyProtection="0"/>
    <xf numFmtId="353" fontId="48" fillId="13" borderId="128" applyNumberFormat="0" applyFont="0" applyAlignment="0" applyProtection="0"/>
    <xf numFmtId="4" fontId="48" fillId="18" borderId="128" applyNumberFormat="0" applyProtection="0">
      <alignment vertical="center"/>
    </xf>
    <xf numFmtId="4" fontId="48" fillId="24" borderId="128" applyNumberFormat="0" applyProtection="0">
      <alignment horizontal="right" vertical="center"/>
    </xf>
    <xf numFmtId="4" fontId="48" fillId="30" borderId="134" applyNumberFormat="0" applyProtection="0">
      <alignment horizontal="left" vertical="center"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 fillId="32" borderId="133" applyNumberFormat="0" applyProtection="0">
      <alignment horizontal="left" vertical="center" indent="1"/>
    </xf>
    <xf numFmtId="353" fontId="48" fillId="32" borderId="133" applyNumberFormat="0" applyProtection="0">
      <alignment horizontal="left" vertical="top" indent="1"/>
    </xf>
    <xf numFmtId="353" fontId="48" fillId="31" borderId="133" applyNumberFormat="0" applyProtection="0">
      <alignment horizontal="left" vertical="top" indent="1"/>
    </xf>
    <xf numFmtId="4" fontId="48" fillId="24" borderId="128" applyNumberFormat="0" applyProtection="0">
      <alignment horizontal="right" vertical="center"/>
    </xf>
    <xf numFmtId="4" fontId="48" fillId="18" borderId="128" applyNumberFormat="0" applyProtection="0">
      <alignment vertical="center"/>
    </xf>
    <xf numFmtId="4" fontId="48" fillId="64" borderId="128" applyNumberFormat="0" applyProtection="0">
      <alignment horizontal="left" vertical="center" indent="1"/>
    </xf>
    <xf numFmtId="4" fontId="48" fillId="45" borderId="128" applyNumberFormat="0" applyProtection="0">
      <alignment horizontal="left" vertical="center" indent="1"/>
    </xf>
    <xf numFmtId="4" fontId="48" fillId="26" borderId="128" applyNumberFormat="0" applyProtection="0">
      <alignment horizontal="right" vertical="center"/>
    </xf>
    <xf numFmtId="4" fontId="4" fillId="31" borderId="134" applyNumberFormat="0" applyProtection="0">
      <alignment horizontal="left" vertical="center" indent="1"/>
    </xf>
    <xf numFmtId="4" fontId="48" fillId="22" borderId="134" applyNumberFormat="0" applyProtection="0">
      <alignment horizontal="right" vertical="center"/>
    </xf>
    <xf numFmtId="4" fontId="48" fillId="30" borderId="134" applyNumberFormat="0" applyProtection="0">
      <alignment horizontal="left" vertical="center" indent="1"/>
    </xf>
    <xf numFmtId="353" fontId="4" fillId="31" borderId="133" applyNumberFormat="0" applyProtection="0">
      <alignment horizontal="left" vertical="center" indent="1"/>
    </xf>
    <xf numFmtId="353" fontId="48" fillId="32" borderId="133" applyNumberFormat="0" applyProtection="0">
      <alignment horizontal="left" vertical="top" indent="1"/>
    </xf>
    <xf numFmtId="4" fontId="4" fillId="31" borderId="134" applyNumberFormat="0" applyProtection="0">
      <alignment horizontal="left" vertical="center" indent="1"/>
    </xf>
    <xf numFmtId="353" fontId="179" fillId="130" borderId="132" applyNumberFormat="0" applyAlignment="0" applyProtection="0"/>
    <xf numFmtId="353" fontId="48" fillId="13" borderId="128" applyNumberFormat="0" applyFont="0" applyAlignment="0" applyProtection="0"/>
    <xf numFmtId="4" fontId="48" fillId="18" borderId="128" applyNumberFormat="0" applyProtection="0">
      <alignment vertical="center"/>
    </xf>
    <xf numFmtId="353" fontId="4" fillId="31" borderId="133" applyNumberFormat="0" applyProtection="0">
      <alignment horizontal="left" vertical="center" indent="1"/>
    </xf>
    <xf numFmtId="353" fontId="48" fillId="30" borderId="133" applyNumberFormat="0" applyProtection="0">
      <alignment horizontal="left" vertical="top" indent="1"/>
    </xf>
    <xf numFmtId="353" fontId="4" fillId="32"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353" fontId="48" fillId="61" borderId="128" applyNumberFormat="0" applyProtection="0">
      <alignment horizontal="left" vertical="center" indent="1"/>
    </xf>
    <xf numFmtId="4" fontId="48" fillId="26" borderId="128" applyNumberFormat="0" applyProtection="0">
      <alignment horizontal="right" vertical="center"/>
    </xf>
    <xf numFmtId="4" fontId="48" fillId="45" borderId="128" applyNumberFormat="0" applyProtection="0">
      <alignment horizontal="left" vertical="center" indent="1"/>
    </xf>
    <xf numFmtId="353" fontId="48" fillId="13" borderId="128" applyNumberFormat="0" applyFont="0" applyAlignment="0" applyProtection="0"/>
    <xf numFmtId="353" fontId="137" fillId="14" borderId="128" applyNumberForma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4" fontId="48" fillId="25" borderId="128" applyNumberFormat="0" applyProtection="0">
      <alignment horizontal="right" vertical="center"/>
    </xf>
    <xf numFmtId="353" fontId="265" fillId="18" borderId="133" applyNumberFormat="0" applyProtection="0">
      <alignment horizontal="left" vertical="top" indent="1"/>
    </xf>
    <xf numFmtId="4" fontId="48" fillId="19" borderId="128" applyNumberFormat="0" applyProtection="0">
      <alignment horizontal="right" vertical="center"/>
    </xf>
    <xf numFmtId="4" fontId="48" fillId="26" borderId="128" applyNumberFormat="0" applyProtection="0">
      <alignment horizontal="right" vertical="center"/>
    </xf>
    <xf numFmtId="4" fontId="48" fillId="24" borderId="128" applyNumberFormat="0" applyProtection="0">
      <alignment horizontal="right" vertical="center"/>
    </xf>
    <xf numFmtId="353" fontId="48" fillId="31" borderId="133" applyNumberFormat="0" applyProtection="0">
      <alignment horizontal="left" vertical="top" indent="1"/>
    </xf>
    <xf numFmtId="353" fontId="262" fillId="130" borderId="128" applyNumberFormat="0" applyAlignment="0" applyProtection="0"/>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4" fontId="264" fillId="50" borderId="128" applyNumberFormat="0" applyProtection="0">
      <alignment horizontal="right" vertical="center"/>
    </xf>
    <xf numFmtId="353" fontId="10" fillId="0" borderId="137" applyNumberFormat="0" applyFill="0" applyAlignment="0" applyProtection="0"/>
    <xf numFmtId="4" fontId="266" fillId="34" borderId="133" applyNumberFormat="0" applyProtection="0">
      <alignment vertical="center"/>
    </xf>
    <xf numFmtId="353" fontId="48" fillId="30" borderId="133" applyNumberFormat="0" applyProtection="0">
      <alignment horizontal="left" vertical="top" indent="1"/>
    </xf>
    <xf numFmtId="353" fontId="88" fillId="31" borderId="135" applyBorder="0"/>
    <xf numFmtId="4" fontId="48" fillId="0" borderId="128" applyNumberFormat="0" applyProtection="0">
      <alignment horizontal="right" vertical="center"/>
    </xf>
    <xf numFmtId="353" fontId="48" fillId="30" borderId="133" applyNumberFormat="0" applyProtection="0">
      <alignment horizontal="left" vertical="top" indent="1"/>
    </xf>
    <xf numFmtId="4" fontId="48" fillId="28" borderId="128" applyNumberFormat="0" applyProtection="0">
      <alignment horizontal="right" vertical="center"/>
    </xf>
    <xf numFmtId="353" fontId="48" fillId="61" borderId="128" applyNumberFormat="0" applyProtection="0">
      <alignment horizontal="left" vertical="center"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4" fontId="268" fillId="33" borderId="128" applyNumberFormat="0" applyProtection="0">
      <alignment horizontal="right" vertical="center"/>
    </xf>
    <xf numFmtId="353" fontId="137" fillId="14" borderId="128" applyNumberFormat="0" applyAlignment="0" applyProtection="0"/>
    <xf numFmtId="353" fontId="48" fillId="32" borderId="133" applyNumberFormat="0" applyProtection="0">
      <alignment horizontal="left" vertical="top" indent="1"/>
    </xf>
    <xf numFmtId="353" fontId="137" fillId="14" borderId="128" applyNumberFormat="0" applyAlignment="0" applyProtection="0"/>
    <xf numFmtId="353" fontId="48" fillId="83" borderId="128" applyNumberFormat="0" applyProtection="0">
      <alignment horizontal="left" vertical="center" indent="1"/>
    </xf>
    <xf numFmtId="353" fontId="48" fillId="31" borderId="133" applyNumberFormat="0" applyProtection="0">
      <alignment horizontal="left" vertical="top" indent="1"/>
    </xf>
    <xf numFmtId="4" fontId="48" fillId="30" borderId="134" applyNumberFormat="0" applyProtection="0">
      <alignment horizontal="left" vertical="center" indent="1"/>
    </xf>
    <xf numFmtId="4" fontId="48" fillId="26" borderId="128" applyNumberFormat="0" applyProtection="0">
      <alignment horizontal="right" vertical="center"/>
    </xf>
    <xf numFmtId="4" fontId="48" fillId="64" borderId="128" applyNumberFormat="0" applyProtection="0">
      <alignment horizontal="left" vertical="center" indent="1"/>
    </xf>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48" fillId="13" borderId="128" applyNumberFormat="0" applyFont="0" applyAlignment="0" applyProtection="0"/>
    <xf numFmtId="353" fontId="88" fillId="31" borderId="135" applyBorder="0"/>
    <xf numFmtId="4" fontId="48" fillId="22" borderId="134" applyNumberFormat="0" applyProtection="0">
      <alignment horizontal="right" vertical="center"/>
    </xf>
    <xf numFmtId="353" fontId="48" fillId="30" borderId="133" applyNumberFormat="0" applyProtection="0">
      <alignment horizontal="left" vertical="top" indent="1"/>
    </xf>
    <xf numFmtId="4" fontId="48" fillId="19" borderId="134" applyNumberFormat="0" applyProtection="0">
      <alignment horizontal="left" vertical="center" indent="1"/>
    </xf>
    <xf numFmtId="353" fontId="48" fillId="31" borderId="133" applyNumberFormat="0" applyProtection="0">
      <alignment horizontal="left" vertical="top" indent="1"/>
    </xf>
    <xf numFmtId="353" fontId="4" fillId="19" borderId="133" applyNumberFormat="0" applyProtection="0">
      <alignment horizontal="left" vertical="center" indent="1"/>
    </xf>
    <xf numFmtId="353" fontId="48" fillId="19" borderId="133" applyNumberFormat="0" applyProtection="0">
      <alignment horizontal="left" vertical="top" indent="1"/>
    </xf>
    <xf numFmtId="353" fontId="4" fillId="32"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4" fontId="267" fillId="35" borderId="134" applyNumberFormat="0" applyProtection="0">
      <alignment horizontal="left" vertical="center" indent="1"/>
    </xf>
    <xf numFmtId="4" fontId="264" fillId="50" borderId="128" applyNumberFormat="0" applyProtection="0">
      <alignment horizontal="right" vertical="center"/>
    </xf>
    <xf numFmtId="353" fontId="48" fillId="13" borderId="128" applyNumberFormat="0" applyFont="0" applyAlignment="0" applyProtection="0"/>
    <xf numFmtId="4" fontId="268" fillId="33" borderId="128" applyNumberFormat="0" applyProtection="0">
      <alignment horizontal="right" vertical="center"/>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4" fontId="48" fillId="30" borderId="134" applyNumberFormat="0" applyProtection="0">
      <alignment horizontal="left" vertical="center" indent="1"/>
    </xf>
    <xf numFmtId="4" fontId="48" fillId="133" borderId="128" applyNumberFormat="0" applyProtection="0">
      <alignment horizontal="right" vertical="center"/>
    </xf>
    <xf numFmtId="353" fontId="48" fillId="32" borderId="133" applyNumberFormat="0" applyProtection="0">
      <alignment horizontal="left" vertical="top" indent="1"/>
    </xf>
    <xf numFmtId="353" fontId="48" fillId="13" borderId="128" applyNumberFormat="0" applyFont="0" applyAlignment="0" applyProtection="0"/>
    <xf numFmtId="353" fontId="48" fillId="13" borderId="128" applyNumberFormat="0" applyFont="0" applyAlignment="0" applyProtection="0"/>
    <xf numFmtId="353" fontId="48" fillId="32" borderId="128" applyNumberFormat="0" applyProtection="0">
      <alignment horizontal="left" vertical="center"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4" fontId="264" fillId="50" borderId="128" applyNumberFormat="0" applyProtection="0">
      <alignment horizontal="right" vertical="center"/>
    </xf>
    <xf numFmtId="353" fontId="48" fillId="13" borderId="128" applyNumberFormat="0" applyFont="0" applyAlignment="0" applyProtection="0"/>
    <xf numFmtId="4" fontId="48" fillId="22" borderId="134" applyNumberFormat="0" applyProtection="0">
      <alignment horizontal="right" vertical="center"/>
    </xf>
    <xf numFmtId="4" fontId="48" fillId="24" borderId="128" applyNumberFormat="0" applyProtection="0">
      <alignment horizontal="right" vertical="center"/>
    </xf>
    <xf numFmtId="4" fontId="48" fillId="29" borderId="134" applyNumberFormat="0" applyProtection="0">
      <alignment horizontal="left" vertical="center" indent="1"/>
    </xf>
    <xf numFmtId="353" fontId="4" fillId="31" borderId="133" applyNumberFormat="0" applyProtection="0">
      <alignment horizontal="left" vertical="center" indent="1"/>
    </xf>
    <xf numFmtId="353" fontId="48" fillId="31" borderId="133" applyNumberFormat="0" applyProtection="0">
      <alignment horizontal="left" vertical="top" indent="1"/>
    </xf>
    <xf numFmtId="353" fontId="4" fillId="19" borderId="133" applyNumberFormat="0" applyProtection="0">
      <alignment horizontal="left" vertical="top"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0" borderId="128" applyNumberFormat="0" applyProtection="0">
      <alignment horizontal="left" vertical="center"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7" fontId="59" fillId="0" borderId="136" applyNumberFormat="0"/>
    <xf numFmtId="4" fontId="268" fillId="33" borderId="128" applyNumberFormat="0" applyProtection="0">
      <alignment horizontal="right" vertical="center"/>
    </xf>
    <xf numFmtId="353" fontId="48" fillId="19" borderId="133" applyNumberFormat="0" applyProtection="0">
      <alignment horizontal="left" vertical="top" indent="1"/>
    </xf>
    <xf numFmtId="353" fontId="266" fillId="19" borderId="133" applyNumberFormat="0" applyProtection="0">
      <alignment horizontal="left" vertical="top" indent="1"/>
    </xf>
    <xf numFmtId="353" fontId="48" fillId="30" borderId="133" applyNumberFormat="0" applyProtection="0">
      <alignment horizontal="left" vertical="top" indent="1"/>
    </xf>
    <xf numFmtId="353" fontId="4" fillId="32" borderId="133" applyNumberFormat="0" applyProtection="0">
      <alignment horizontal="left" vertical="center" indent="1"/>
    </xf>
    <xf numFmtId="353" fontId="4" fillId="19" borderId="133" applyNumberFormat="0" applyProtection="0">
      <alignment horizontal="left" vertical="center" indent="1"/>
    </xf>
    <xf numFmtId="353" fontId="48" fillId="31" borderId="133" applyNumberFormat="0" applyProtection="0">
      <alignment horizontal="left" vertical="top" indent="1"/>
    </xf>
    <xf numFmtId="4" fontId="4" fillId="31" borderId="134" applyNumberFormat="0" applyProtection="0">
      <alignment horizontal="left" vertical="center" indent="1"/>
    </xf>
    <xf numFmtId="4" fontId="48" fillId="64" borderId="128" applyNumberFormat="0" applyProtection="0">
      <alignment horizontal="left" vertical="center" indent="1"/>
    </xf>
    <xf numFmtId="353" fontId="48" fillId="31" borderId="133" applyNumberFormat="0" applyProtection="0">
      <alignment horizontal="left" vertical="top" indent="1"/>
    </xf>
    <xf numFmtId="353" fontId="48" fillId="13" borderId="128" applyNumberFormat="0" applyFont="0" applyAlignment="0" applyProtection="0"/>
    <xf numFmtId="4" fontId="264" fillId="50" borderId="128" applyNumberFormat="0" applyProtection="0">
      <alignment horizontal="right" vertical="center"/>
    </xf>
    <xf numFmtId="353" fontId="4" fillId="30" borderId="133" applyNumberFormat="0" applyProtection="0">
      <alignment horizontal="left" vertical="top" indent="1"/>
    </xf>
    <xf numFmtId="353" fontId="48" fillId="19" borderId="133" applyNumberFormat="0" applyProtection="0">
      <alignment horizontal="left" vertical="top" indent="1"/>
    </xf>
    <xf numFmtId="4" fontId="48" fillId="29" borderId="134" applyNumberFormat="0" applyProtection="0">
      <alignment horizontal="left" vertical="center" indent="1"/>
    </xf>
    <xf numFmtId="4" fontId="48" fillId="22" borderId="134" applyNumberFormat="0" applyProtection="0">
      <alignment horizontal="right" vertical="center"/>
    </xf>
    <xf numFmtId="4" fontId="266" fillId="61" borderId="133" applyNumberFormat="0" applyProtection="0">
      <alignment horizontal="left" vertical="center" indent="1"/>
    </xf>
    <xf numFmtId="353" fontId="10" fillId="0" borderId="137" applyNumberFormat="0" applyFill="0" applyAlignment="0" applyProtection="0"/>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0" borderId="133" applyNumberFormat="0" applyProtection="0">
      <alignment horizontal="left" vertical="top" indent="1"/>
    </xf>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262" fillId="130" borderId="128" applyNumberFormat="0" applyAlignment="0" applyProtection="0"/>
    <xf numFmtId="353" fontId="48" fillId="13" borderId="128" applyNumberFormat="0" applyFont="0" applyAlignment="0" applyProtection="0"/>
    <xf numFmtId="4" fontId="264" fillId="45" borderId="128" applyNumberFormat="0" applyProtection="0">
      <alignment vertical="center"/>
    </xf>
    <xf numFmtId="4" fontId="48" fillId="27" borderId="128" applyNumberFormat="0" applyProtection="0">
      <alignment horizontal="right" vertical="center"/>
    </xf>
    <xf numFmtId="353" fontId="48" fillId="31" borderId="133" applyNumberFormat="0" applyProtection="0">
      <alignment horizontal="left" vertical="top" indent="1"/>
    </xf>
    <xf numFmtId="353" fontId="48" fillId="31" borderId="133" applyNumberFormat="0" applyProtection="0">
      <alignment horizontal="left" vertical="top"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266" fillId="34" borderId="133" applyNumberFormat="0" applyProtection="0">
      <alignment horizontal="left" vertical="top" indent="1"/>
    </xf>
    <xf numFmtId="353" fontId="10" fillId="0" borderId="137" applyNumberFormat="0" applyFill="0" applyAlignment="0" applyProtection="0"/>
    <xf numFmtId="353" fontId="48" fillId="30" borderId="133" applyNumberFormat="0" applyProtection="0">
      <alignment horizontal="left" vertical="top" indent="1"/>
    </xf>
    <xf numFmtId="353" fontId="48" fillId="32" borderId="128" applyNumberFormat="0" applyProtection="0">
      <alignment horizontal="left" vertical="center"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353" fontId="4" fillId="31" borderId="133" applyNumberFormat="0" applyProtection="0">
      <alignment horizontal="left" vertical="top" indent="1"/>
    </xf>
    <xf numFmtId="4" fontId="4" fillId="31" borderId="134" applyNumberFormat="0" applyProtection="0">
      <alignment horizontal="left" vertical="center" indent="1"/>
    </xf>
    <xf numFmtId="4" fontId="48" fillId="26" borderId="128" applyNumberFormat="0" applyProtection="0">
      <alignment horizontal="right" vertical="center"/>
    </xf>
    <xf numFmtId="353" fontId="48" fillId="13" borderId="128" applyNumberFormat="0" applyFont="0" applyAlignment="0" applyProtection="0"/>
    <xf numFmtId="4" fontId="48" fillId="18" borderId="128" applyNumberFormat="0" applyProtection="0">
      <alignment vertical="center"/>
    </xf>
    <xf numFmtId="4" fontId="48" fillId="29" borderId="134" applyNumberFormat="0" applyProtection="0">
      <alignment horizontal="left" vertical="center" indent="1"/>
    </xf>
    <xf numFmtId="353" fontId="4" fillId="31" borderId="133" applyNumberFormat="0" applyProtection="0">
      <alignment horizontal="left" vertical="center" indent="1"/>
    </xf>
    <xf numFmtId="353" fontId="4" fillId="19" borderId="133" applyNumberFormat="0" applyProtection="0">
      <alignment horizontal="left" vertical="top" indent="1"/>
    </xf>
    <xf numFmtId="353" fontId="48" fillId="13" borderId="128" applyNumberFormat="0" applyFont="0" applyAlignment="0" applyProtection="0"/>
    <xf numFmtId="210" fontId="59" fillId="0" borderId="29" applyFill="0"/>
    <xf numFmtId="353" fontId="48" fillId="30" borderId="133" applyNumberFormat="0" applyProtection="0">
      <alignment horizontal="left" vertical="top"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353" fontId="48" fillId="31" borderId="133" applyNumberFormat="0" applyProtection="0">
      <alignment horizontal="left" vertical="top" indent="1"/>
    </xf>
    <xf numFmtId="4" fontId="48" fillId="19" borderId="128" applyNumberFormat="0" applyProtection="0">
      <alignment horizontal="right" vertical="center"/>
    </xf>
    <xf numFmtId="4" fontId="48" fillId="45" borderId="128" applyNumberFormat="0" applyProtection="0">
      <alignment horizontal="left" vertical="center" indent="1"/>
    </xf>
    <xf numFmtId="4" fontId="264" fillId="50" borderId="128" applyNumberFormat="0" applyProtection="0">
      <alignment horizontal="right" vertical="center"/>
    </xf>
    <xf numFmtId="353" fontId="48" fillId="30" borderId="133" applyNumberFormat="0" applyProtection="0">
      <alignment horizontal="left" vertical="top" indent="1"/>
    </xf>
    <xf numFmtId="353" fontId="266" fillId="19" borderId="133" applyNumberFormat="0" applyProtection="0">
      <alignment horizontal="left" vertical="top" indent="1"/>
    </xf>
    <xf numFmtId="4" fontId="268" fillId="33" borderId="128" applyNumberFormat="0" applyProtection="0">
      <alignment horizontal="right" vertical="center"/>
    </xf>
    <xf numFmtId="4" fontId="266" fillId="61" borderId="133" applyNumberFormat="0" applyProtection="0">
      <alignment horizontal="left" vertical="center" indent="1"/>
    </xf>
    <xf numFmtId="353" fontId="4" fillId="30" borderId="133" applyNumberFormat="0" applyProtection="0">
      <alignment horizontal="left" vertical="center" indent="1"/>
    </xf>
    <xf numFmtId="353" fontId="48" fillId="32" borderId="133" applyNumberFormat="0" applyProtection="0">
      <alignment horizontal="left" vertical="top" indent="1"/>
    </xf>
    <xf numFmtId="353" fontId="48" fillId="19" borderId="133" applyNumberFormat="0" applyProtection="0">
      <alignment horizontal="left" vertical="top" indent="1"/>
    </xf>
    <xf numFmtId="353" fontId="48" fillId="19" borderId="133" applyNumberFormat="0" applyProtection="0">
      <alignment horizontal="left" vertical="top" indent="1"/>
    </xf>
    <xf numFmtId="353" fontId="48" fillId="31" borderId="133" applyNumberFormat="0" applyProtection="0">
      <alignment horizontal="left" vertical="top" indent="1"/>
    </xf>
    <xf numFmtId="353" fontId="4" fillId="30" borderId="133" applyNumberFormat="0" applyProtection="0">
      <alignment horizontal="left" vertical="top" indent="1"/>
    </xf>
    <xf numFmtId="4" fontId="4" fillId="31" borderId="134" applyNumberFormat="0" applyProtection="0">
      <alignment horizontal="left" vertical="center" indent="1"/>
    </xf>
    <xf numFmtId="353" fontId="4" fillId="31" borderId="133" applyNumberFormat="0" applyProtection="0">
      <alignment horizontal="left" vertical="top" indent="1"/>
    </xf>
    <xf numFmtId="4" fontId="48" fillId="22" borderId="134" applyNumberFormat="0" applyProtection="0">
      <alignment horizontal="right" vertical="center"/>
    </xf>
    <xf numFmtId="353" fontId="48" fillId="61" borderId="128" applyNumberFormat="0" applyProtection="0">
      <alignment horizontal="left" vertical="center" indent="1"/>
    </xf>
    <xf numFmtId="4" fontId="48" fillId="45" borderId="128" applyNumberFormat="0" applyProtection="0">
      <alignment horizontal="left" vertical="center" indent="1"/>
    </xf>
    <xf numFmtId="353" fontId="48" fillId="13" borderId="128" applyNumberFormat="0" applyFont="0" applyAlignment="0" applyProtection="0"/>
    <xf numFmtId="353" fontId="48" fillId="13" borderId="128" applyNumberFormat="0" applyFont="0" applyAlignment="0" applyProtection="0"/>
    <xf numFmtId="353" fontId="262" fillId="130" borderId="128" applyNumberFormat="0" applyAlignment="0" applyProtection="0"/>
    <xf numFmtId="353" fontId="48" fillId="13" borderId="128" applyNumberFormat="0" applyFont="0" applyAlignment="0" applyProtection="0"/>
    <xf numFmtId="4" fontId="48" fillId="20" borderId="128" applyNumberFormat="0" applyProtection="0">
      <alignment horizontal="right" vertical="center"/>
    </xf>
    <xf numFmtId="4" fontId="48" fillId="29" borderId="134" applyNumberFormat="0" applyProtection="0">
      <alignment horizontal="left" vertical="center" indent="1"/>
    </xf>
    <xf numFmtId="353" fontId="4" fillId="31" borderId="133" applyNumberFormat="0" applyProtection="0">
      <alignment horizontal="left" vertical="top" indent="1"/>
    </xf>
    <xf numFmtId="353" fontId="48" fillId="83" borderId="128" applyNumberFormat="0" applyProtection="0">
      <alignment horizontal="left" vertical="center" indent="1"/>
    </xf>
    <xf numFmtId="353" fontId="48" fillId="19" borderId="133" applyNumberFormat="0" applyProtection="0">
      <alignment horizontal="left" vertical="top" indent="1"/>
    </xf>
    <xf numFmtId="353" fontId="48" fillId="32" borderId="133" applyNumberFormat="0" applyProtection="0">
      <alignment horizontal="left" vertical="top" indent="1"/>
    </xf>
    <xf numFmtId="353" fontId="48" fillId="31" borderId="133" applyNumberFormat="0" applyProtection="0">
      <alignment horizontal="left" vertical="top" indent="1"/>
    </xf>
    <xf numFmtId="4" fontId="48" fillId="28" borderId="128" applyNumberFormat="0" applyProtection="0">
      <alignment horizontal="right" vertical="center"/>
    </xf>
    <xf numFmtId="4" fontId="48" fillId="27" borderId="128" applyNumberFormat="0" applyProtection="0">
      <alignment horizontal="right" vertical="center"/>
    </xf>
    <xf numFmtId="353" fontId="48" fillId="31" borderId="133" applyNumberFormat="0" applyProtection="0">
      <alignment horizontal="left" vertical="top" indent="1"/>
    </xf>
    <xf numFmtId="353" fontId="48" fillId="32" borderId="133" applyNumberFormat="0" applyProtection="0">
      <alignment horizontal="left" vertical="top" indent="1"/>
    </xf>
    <xf numFmtId="353" fontId="262" fillId="130" borderId="128" applyNumberFormat="0" applyAlignment="0" applyProtection="0"/>
    <xf numFmtId="353" fontId="48" fillId="19" borderId="133" applyNumberFormat="0" applyProtection="0">
      <alignment horizontal="left" vertical="top" indent="1"/>
    </xf>
    <xf numFmtId="353" fontId="48" fillId="30" borderId="133" applyNumberFormat="0" applyProtection="0">
      <alignment horizontal="left" vertical="top" indent="1"/>
    </xf>
    <xf numFmtId="4" fontId="48" fillId="64" borderId="128" applyNumberFormat="0" applyProtection="0">
      <alignment horizontal="left" vertical="center" indent="1"/>
    </xf>
    <xf numFmtId="4" fontId="48" fillId="0" borderId="128" applyNumberFormat="0" applyProtection="0">
      <alignment horizontal="right" vertical="center"/>
    </xf>
    <xf numFmtId="353" fontId="48" fillId="13" borderId="128" applyNumberFormat="0" applyFont="0" applyAlignment="0" applyProtection="0"/>
    <xf numFmtId="353" fontId="137" fillId="14" borderId="128" applyNumberFormat="0" applyAlignment="0" applyProtection="0"/>
    <xf numFmtId="353" fontId="265" fillId="18" borderId="133" applyNumberFormat="0" applyProtection="0">
      <alignment horizontal="left" vertical="top" indent="1"/>
    </xf>
    <xf numFmtId="353" fontId="48" fillId="13" borderId="128" applyNumberFormat="0" applyFont="0" applyAlignment="0" applyProtection="0"/>
    <xf numFmtId="353" fontId="48" fillId="30" borderId="128" applyNumberFormat="0" applyProtection="0">
      <alignment horizontal="left" vertical="center" indent="1"/>
    </xf>
    <xf numFmtId="164" fontId="7" fillId="0" borderId="0" applyFont="0" applyFill="0" applyBorder="0" applyAlignment="0" applyProtection="0"/>
    <xf numFmtId="164" fontId="7" fillId="0" borderId="0" applyFont="0" applyFill="0" applyBorder="0" applyAlignment="0" applyProtection="0"/>
    <xf numFmtId="353" fontId="262" fillId="130" borderId="128" applyNumberFormat="0" applyAlignment="0" applyProtection="0"/>
    <xf numFmtId="4" fontId="264" fillId="50" borderId="128" applyNumberFormat="0" applyProtection="0">
      <alignment horizontal="right" vertical="center"/>
    </xf>
    <xf numFmtId="353" fontId="137" fillId="14" borderId="128" applyNumberFormat="0" applyAlignment="0" applyProtection="0"/>
    <xf numFmtId="164" fontId="7" fillId="0" borderId="0" applyFont="0" applyFill="0" applyBorder="0" applyAlignment="0" applyProtection="0"/>
    <xf numFmtId="353" fontId="262" fillId="130" borderId="128" applyNumberFormat="0" applyAlignment="0" applyProtection="0"/>
    <xf numFmtId="4" fontId="48" fillId="45" borderId="128" applyNumberFormat="0" applyProtection="0">
      <alignment horizontal="left" vertical="center" indent="1"/>
    </xf>
    <xf numFmtId="353" fontId="137" fillId="14" borderId="128" applyNumberFormat="0" applyAlignment="0" applyProtection="0"/>
    <xf numFmtId="4" fontId="48" fillId="64" borderId="128" applyNumberFormat="0" applyProtection="0">
      <alignment horizontal="left" vertical="center" indent="1"/>
    </xf>
    <xf numFmtId="4" fontId="48" fillId="26" borderId="128" applyNumberFormat="0" applyProtection="0">
      <alignment horizontal="right" vertical="center"/>
    </xf>
    <xf numFmtId="164" fontId="7" fillId="0" borderId="0" applyFont="0" applyFill="0" applyBorder="0" applyAlignment="0" applyProtection="0"/>
    <xf numFmtId="4" fontId="268" fillId="33" borderId="128" applyNumberFormat="0" applyProtection="0">
      <alignment horizontal="right" vertical="center"/>
    </xf>
    <xf numFmtId="4" fontId="48" fillId="23" borderId="128" applyNumberFormat="0" applyProtection="0">
      <alignment horizontal="right" vertical="center"/>
    </xf>
  </cellStyleXfs>
  <cellXfs count="1404">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0" fillId="0" borderId="0" xfId="75" applyFont="1" applyProtection="1">
      <protection locked="0"/>
    </xf>
    <xf numFmtId="0" fontId="3" fillId="0" borderId="0" xfId="0" applyFont="1" applyAlignment="1">
      <alignment horizontal="left" vertical="top"/>
    </xf>
    <xf numFmtId="0" fontId="3" fillId="0" borderId="0" xfId="0" applyFont="1"/>
    <xf numFmtId="0" fontId="21" fillId="0" borderId="0" xfId="0" applyFont="1"/>
    <xf numFmtId="0" fontId="22" fillId="0" borderId="0" xfId="0" applyFont="1"/>
    <xf numFmtId="0" fontId="5" fillId="42" borderId="0" xfId="7" applyFont="1" applyFill="1"/>
    <xf numFmtId="0" fontId="4" fillId="42" borderId="0" xfId="88" applyFill="1"/>
    <xf numFmtId="0" fontId="0" fillId="0" borderId="0" xfId="0" applyAlignment="1">
      <alignment horizontal="center" vertical="top" wrapText="1"/>
    </xf>
    <xf numFmtId="0" fontId="5" fillId="42" borderId="0" xfId="75" applyFont="1" applyFill="1" applyAlignment="1">
      <alignment horizontal="center" vertical="top"/>
    </xf>
    <xf numFmtId="0" fontId="19" fillId="0" borderId="0" xfId="75" applyFont="1"/>
    <xf numFmtId="0" fontId="28" fillId="0" borderId="0" xfId="75" applyFont="1"/>
    <xf numFmtId="0" fontId="27" fillId="47" borderId="0" xfId="75" applyFont="1" applyFill="1"/>
    <xf numFmtId="0" fontId="25" fillId="47" borderId="0" xfId="90" applyFont="1" applyFill="1" applyAlignment="1">
      <alignment horizontal="left"/>
    </xf>
    <xf numFmtId="0" fontId="19" fillId="0" borderId="0" xfId="93" applyFont="1"/>
    <xf numFmtId="0" fontId="26" fillId="0" borderId="0" xfId="75" applyFont="1"/>
    <xf numFmtId="0" fontId="27" fillId="0" borderId="0" xfId="75" applyFont="1"/>
    <xf numFmtId="0" fontId="30" fillId="47" borderId="0" xfId="90" applyFont="1" applyFill="1" applyAlignment="1">
      <alignment horizontal="left"/>
    </xf>
    <xf numFmtId="0" fontId="0" fillId="42" borderId="0" xfId="0" applyFill="1" applyAlignment="1">
      <alignment horizontal="right" vertical="top"/>
    </xf>
    <xf numFmtId="0" fontId="25" fillId="0" borderId="0" xfId="90" applyFont="1" applyAlignment="1">
      <alignment horizontal="left"/>
    </xf>
    <xf numFmtId="14" fontId="5" fillId="42" borderId="0" xfId="2" applyNumberFormat="1" applyFont="1" applyFill="1" applyBorder="1"/>
    <xf numFmtId="0" fontId="3" fillId="42" borderId="0" xfId="0" applyFont="1" applyFill="1"/>
    <xf numFmtId="0" fontId="0" fillId="42" borderId="0" xfId="0" applyFill="1"/>
    <xf numFmtId="168" fontId="5" fillId="3" borderId="0" xfId="0" applyNumberFormat="1" applyFont="1" applyFill="1" applyAlignment="1">
      <alignment vertical="center"/>
    </xf>
    <xf numFmtId="1" fontId="3" fillId="0" borderId="0" xfId="0" applyNumberFormat="1" applyFont="1" applyAlignment="1">
      <alignment horizontal="center"/>
    </xf>
    <xf numFmtId="0" fontId="0" fillId="0" borderId="0" xfId="0" applyAlignment="1">
      <alignment vertical="center"/>
    </xf>
    <xf numFmtId="173" fontId="3" fillId="0" borderId="0" xfId="0" applyNumberFormat="1" applyFont="1" applyAlignment="1">
      <alignment horizontal="center"/>
    </xf>
    <xf numFmtId="173" fontId="0" fillId="0" borderId="0" xfId="0" applyNumberFormat="1" applyAlignment="1">
      <alignment horizontal="right" vertical="top"/>
    </xf>
    <xf numFmtId="0" fontId="0" fillId="0" borderId="0" xfId="0" applyAlignment="1">
      <alignment horizontal="center" wrapText="1"/>
    </xf>
    <xf numFmtId="0" fontId="21" fillId="0" borderId="0" xfId="0" applyFont="1" applyAlignment="1">
      <alignment horizontal="right" indent="1"/>
    </xf>
    <xf numFmtId="10" fontId="0" fillId="0" borderId="0" xfId="0" applyNumberFormat="1" applyAlignment="1">
      <alignment horizontal="right" vertical="top"/>
    </xf>
    <xf numFmtId="165" fontId="0" fillId="0" borderId="0" xfId="0" applyNumberFormat="1" applyAlignment="1">
      <alignment horizontal="left" vertical="top"/>
    </xf>
    <xf numFmtId="0" fontId="37" fillId="0" borderId="0" xfId="0" applyFont="1" applyAlignment="1">
      <alignment horizontal="center"/>
    </xf>
    <xf numFmtId="0" fontId="0" fillId="0" borderId="0" xfId="0" quotePrefix="1"/>
    <xf numFmtId="0" fontId="0" fillId="0" borderId="0" xfId="0" applyAlignment="1">
      <alignment horizontal="center" vertical="center" wrapText="1"/>
    </xf>
    <xf numFmtId="0" fontId="5" fillId="0" borderId="0" xfId="7" applyFont="1" applyAlignment="1">
      <alignment horizontal="center"/>
    </xf>
    <xf numFmtId="0" fontId="5" fillId="0" borderId="60" xfId="7" applyFont="1" applyBorder="1" applyAlignment="1">
      <alignment horizontal="left" indent="1"/>
    </xf>
    <xf numFmtId="170" fontId="0" fillId="0" borderId="61" xfId="77" applyNumberFormat="1" applyFont="1" applyBorder="1"/>
    <xf numFmtId="0" fontId="0" fillId="0" borderId="61" xfId="0" applyBorder="1"/>
    <xf numFmtId="0" fontId="0" fillId="0" borderId="62" xfId="0" applyBorder="1"/>
    <xf numFmtId="3" fontId="5" fillId="0" borderId="63" xfId="89" applyNumberFormat="1" applyFont="1" applyBorder="1" applyAlignment="1">
      <alignment horizontal="left" indent="1"/>
    </xf>
    <xf numFmtId="3" fontId="5" fillId="0" borderId="66" xfId="89" applyNumberFormat="1" applyFont="1" applyBorder="1" applyAlignment="1">
      <alignment horizontal="left" inden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74" xfId="0" applyBorder="1" applyAlignment="1">
      <alignment horizontal="center" vertical="center" wrapText="1"/>
    </xf>
    <xf numFmtId="0" fontId="0" fillId="53" borderId="0" xfId="0" applyFill="1" applyAlignment="1">
      <alignment horizontal="left" vertical="top"/>
    </xf>
    <xf numFmtId="0" fontId="0" fillId="53" borderId="0" xfId="0" applyFill="1" applyAlignment="1">
      <alignment horizontal="center" vertical="top"/>
    </xf>
    <xf numFmtId="0" fontId="5" fillId="42" borderId="0" xfId="7" applyFont="1" applyFill="1" applyAlignment="1">
      <alignment horizontal="center" vertical="top"/>
    </xf>
    <xf numFmtId="1" fontId="3" fillId="2" borderId="60" xfId="0" applyNumberFormat="1" applyFont="1" applyFill="1" applyBorder="1" applyAlignment="1">
      <alignment horizontal="center" vertical="center"/>
    </xf>
    <xf numFmtId="1" fontId="3" fillId="2" borderId="61" xfId="0" applyNumberFormat="1" applyFont="1" applyFill="1" applyBorder="1" applyAlignment="1">
      <alignment horizontal="center" vertical="center"/>
    </xf>
    <xf numFmtId="172" fontId="5" fillId="38" borderId="66" xfId="1" applyNumberFormat="1" applyFont="1" applyFill="1" applyBorder="1" applyProtection="1"/>
    <xf numFmtId="172" fontId="5" fillId="38" borderId="67" xfId="1" applyNumberFormat="1" applyFont="1" applyFill="1" applyBorder="1" applyProtection="1"/>
    <xf numFmtId="172" fontId="5" fillId="38" borderId="68" xfId="1" applyNumberFormat="1" applyFont="1" applyFill="1" applyBorder="1" applyProtection="1"/>
    <xf numFmtId="172" fontId="5" fillId="38" borderId="60" xfId="1" applyNumberFormat="1" applyFont="1" applyFill="1" applyBorder="1" applyProtection="1"/>
    <xf numFmtId="172" fontId="5" fillId="38" borderId="61" xfId="1" applyNumberFormat="1" applyFont="1" applyFill="1" applyBorder="1" applyProtection="1"/>
    <xf numFmtId="172" fontId="5" fillId="38" borderId="62" xfId="1" applyNumberFormat="1" applyFont="1" applyFill="1" applyBorder="1" applyProtection="1"/>
    <xf numFmtId="172" fontId="5" fillId="38" borderId="63" xfId="1" applyNumberFormat="1" applyFont="1" applyFill="1" applyBorder="1" applyProtection="1"/>
    <xf numFmtId="172" fontId="5" fillId="38" borderId="64" xfId="1" applyNumberFormat="1" applyFont="1" applyFill="1" applyBorder="1" applyProtection="1"/>
    <xf numFmtId="172" fontId="5" fillId="38" borderId="65" xfId="1" applyNumberFormat="1" applyFont="1" applyFill="1" applyBorder="1" applyProtection="1"/>
    <xf numFmtId="1" fontId="3" fillId="2" borderId="60" xfId="0" applyNumberFormat="1" applyFont="1" applyFill="1" applyBorder="1" applyAlignment="1">
      <alignment horizontal="center" vertical="center" wrapText="1"/>
    </xf>
    <xf numFmtId="172" fontId="5" fillId="38" borderId="72" xfId="1" applyNumberFormat="1" applyFont="1" applyFill="1" applyBorder="1" applyProtection="1"/>
    <xf numFmtId="172" fontId="5" fillId="38" borderId="73" xfId="1" applyNumberFormat="1" applyFont="1" applyFill="1" applyBorder="1" applyProtection="1"/>
    <xf numFmtId="172" fontId="5" fillId="38" borderId="74" xfId="1" applyNumberFormat="1" applyFont="1" applyFill="1" applyBorder="1" applyProtection="1"/>
    <xf numFmtId="165" fontId="5" fillId="52" borderId="69" xfId="2" applyNumberFormat="1" applyFont="1" applyFill="1" applyBorder="1" applyAlignment="1">
      <alignment vertical="center"/>
    </xf>
    <xf numFmtId="165" fontId="5" fillId="52" borderId="71" xfId="2" applyNumberFormat="1" applyFont="1" applyFill="1" applyBorder="1" applyAlignment="1">
      <alignment vertical="center"/>
    </xf>
    <xf numFmtId="165" fontId="5" fillId="52" borderId="60" xfId="2" applyNumberFormat="1" applyFont="1" applyFill="1" applyBorder="1" applyAlignment="1">
      <alignment vertical="center"/>
    </xf>
    <xf numFmtId="165" fontId="5" fillId="52" borderId="62" xfId="2" applyNumberFormat="1" applyFont="1" applyFill="1" applyBorder="1" applyAlignment="1">
      <alignment vertical="center"/>
    </xf>
    <xf numFmtId="10" fontId="0" fillId="51" borderId="72" xfId="0" applyNumberFormat="1" applyFill="1" applyBorder="1" applyAlignment="1">
      <alignment horizontal="right" vertical="top"/>
    </xf>
    <xf numFmtId="10" fontId="0" fillId="51" borderId="73" xfId="0" applyNumberFormat="1" applyFill="1" applyBorder="1" applyAlignment="1">
      <alignment horizontal="right" vertical="top"/>
    </xf>
    <xf numFmtId="10" fontId="0" fillId="51" borderId="74" xfId="0" applyNumberFormat="1" applyFill="1" applyBorder="1" applyAlignment="1">
      <alignment horizontal="right" vertical="top"/>
    </xf>
    <xf numFmtId="178" fontId="0" fillId="51" borderId="72" xfId="0" applyNumberFormat="1" applyFill="1" applyBorder="1" applyAlignment="1">
      <alignment horizontal="right" vertical="top"/>
    </xf>
    <xf numFmtId="178" fontId="0" fillId="51" borderId="73" xfId="0" applyNumberFormat="1" applyFill="1" applyBorder="1" applyAlignment="1">
      <alignment horizontal="right" vertical="top"/>
    </xf>
    <xf numFmtId="178" fontId="0" fillId="51" borderId="74" xfId="0" applyNumberFormat="1" applyFill="1" applyBorder="1" applyAlignment="1">
      <alignment horizontal="right" vertical="top"/>
    </xf>
    <xf numFmtId="173" fontId="0" fillId="54" borderId="72" xfId="0" applyNumberFormat="1" applyFill="1" applyBorder="1" applyAlignment="1">
      <alignment horizontal="right"/>
    </xf>
    <xf numFmtId="0" fontId="3" fillId="53" borderId="0" xfId="0" applyFont="1" applyFill="1" applyAlignment="1">
      <alignment horizontal="left" vertical="top"/>
    </xf>
    <xf numFmtId="1" fontId="3" fillId="2" borderId="72" xfId="0" applyNumberFormat="1" applyFont="1" applyFill="1" applyBorder="1" applyAlignment="1">
      <alignment horizontal="center" vertical="center"/>
    </xf>
    <xf numFmtId="1" fontId="3" fillId="2" borderId="73" xfId="0" applyNumberFormat="1" applyFont="1" applyFill="1" applyBorder="1" applyAlignment="1">
      <alignment horizontal="center" vertical="center"/>
    </xf>
    <xf numFmtId="1" fontId="3" fillId="2" borderId="74" xfId="0" applyNumberFormat="1" applyFont="1" applyFill="1" applyBorder="1" applyAlignment="1">
      <alignment horizontal="center" wrapText="1"/>
    </xf>
    <xf numFmtId="0" fontId="27" fillId="47" borderId="12" xfId="75" applyFont="1" applyFill="1" applyBorder="1"/>
    <xf numFmtId="0" fontId="0" fillId="0" borderId="0" xfId="0" applyAlignment="1">
      <alignment horizontal="left" vertical="top" indent="1"/>
    </xf>
    <xf numFmtId="0" fontId="0" fillId="0" borderId="0" xfId="0" applyAlignment="1">
      <alignment horizontal="left" vertical="top" wrapText="1" indent="1"/>
    </xf>
    <xf numFmtId="173" fontId="0" fillId="53" borderId="0" xfId="0" applyNumberFormat="1" applyFill="1" applyAlignment="1">
      <alignment horizontal="right" vertical="top"/>
    </xf>
    <xf numFmtId="0" fontId="25" fillId="47" borderId="0" xfId="90" applyFont="1" applyFill="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172" fontId="6" fillId="38" borderId="66" xfId="1" applyNumberFormat="1" applyFont="1" applyFill="1" applyBorder="1" applyProtection="1"/>
    <xf numFmtId="172" fontId="6" fillId="38" borderId="67" xfId="1" applyNumberFormat="1" applyFont="1" applyFill="1" applyBorder="1" applyProtection="1"/>
    <xf numFmtId="172" fontId="6" fillId="38" borderId="68" xfId="1" applyNumberFormat="1" applyFont="1" applyFill="1" applyBorder="1" applyProtection="1"/>
    <xf numFmtId="172" fontId="6" fillId="38" borderId="60" xfId="1" applyNumberFormat="1" applyFont="1" applyFill="1" applyBorder="1" applyProtection="1"/>
    <xf numFmtId="172" fontId="6" fillId="38" borderId="61" xfId="1" applyNumberFormat="1" applyFont="1" applyFill="1" applyBorder="1" applyProtection="1"/>
    <xf numFmtId="172" fontId="6" fillId="38" borderId="62" xfId="1" applyNumberFormat="1" applyFont="1" applyFill="1" applyBorder="1" applyProtection="1"/>
    <xf numFmtId="172" fontId="6" fillId="38" borderId="72" xfId="1" applyNumberFormat="1" applyFont="1" applyFill="1" applyBorder="1" applyProtection="1"/>
    <xf numFmtId="172" fontId="6" fillId="38" borderId="73" xfId="1" applyNumberFormat="1" applyFont="1" applyFill="1" applyBorder="1" applyProtection="1"/>
    <xf numFmtId="172" fontId="6" fillId="38" borderId="74" xfId="1" applyNumberFormat="1" applyFont="1" applyFill="1" applyBorder="1" applyProtection="1"/>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0" fillId="47" borderId="0" xfId="90" applyFont="1" applyFill="1" applyAlignment="1">
      <alignment horizontal="center" vertical="center"/>
    </xf>
    <xf numFmtId="0" fontId="3" fillId="0" borderId="0" xfId="0" applyFont="1" applyAlignment="1">
      <alignment horizontal="center" vertical="center" wrapText="1"/>
    </xf>
    <xf numFmtId="0" fontId="0" fillId="0" borderId="0" xfId="0" applyAlignment="1">
      <alignment horizontal="right" vertical="top" indent="1"/>
    </xf>
    <xf numFmtId="1" fontId="3" fillId="0" borderId="0" xfId="0" applyNumberFormat="1" applyFont="1" applyAlignment="1">
      <alignment horizontal="center" vertical="center" wrapText="1"/>
    </xf>
    <xf numFmtId="0" fontId="5" fillId="42" borderId="60" xfId="7" applyFont="1" applyFill="1" applyBorder="1" applyAlignment="1">
      <alignment horizontal="center" vertical="top"/>
    </xf>
    <xf numFmtId="0" fontId="5" fillId="0" borderId="61" xfId="7" applyFont="1" applyBorder="1" applyAlignment="1">
      <alignment horizontal="center"/>
    </xf>
    <xf numFmtId="9" fontId="0" fillId="0" borderId="62" xfId="0" applyNumberFormat="1" applyBorder="1" applyAlignment="1">
      <alignment horizontal="center"/>
    </xf>
    <xf numFmtId="0" fontId="5" fillId="42" borderId="63" xfId="7" applyFont="1" applyFill="1" applyBorder="1" applyAlignment="1">
      <alignment horizontal="center" vertical="top"/>
    </xf>
    <xf numFmtId="0" fontId="5" fillId="0" borderId="64" xfId="7" applyFont="1" applyBorder="1" applyAlignment="1">
      <alignment horizontal="center"/>
    </xf>
    <xf numFmtId="9" fontId="0" fillId="0" borderId="65" xfId="0" applyNumberFormat="1" applyBorder="1" applyAlignment="1">
      <alignment horizontal="center"/>
    </xf>
    <xf numFmtId="0" fontId="5" fillId="0" borderId="67" xfId="7" applyFont="1" applyBorder="1" applyAlignment="1">
      <alignment horizontal="center"/>
    </xf>
    <xf numFmtId="1" fontId="5" fillId="0" borderId="61" xfId="7" applyNumberFormat="1" applyFont="1" applyBorder="1" applyAlignment="1">
      <alignment horizontal="center"/>
    </xf>
    <xf numFmtId="1" fontId="5" fillId="0" borderId="64" xfId="7" applyNumberFormat="1" applyFont="1" applyBorder="1" applyAlignment="1">
      <alignment horizontal="center"/>
    </xf>
    <xf numFmtId="1" fontId="0" fillId="0" borderId="0" xfId="0" applyNumberFormat="1" applyAlignment="1">
      <alignment horizontal="right"/>
    </xf>
    <xf numFmtId="170" fontId="0" fillId="0" borderId="0" xfId="0" applyNumberFormat="1"/>
    <xf numFmtId="170" fontId="3" fillId="0" borderId="0" xfId="0" applyNumberFormat="1" applyFont="1"/>
    <xf numFmtId="1" fontId="3" fillId="2" borderId="62" xfId="0" applyNumberFormat="1" applyFont="1" applyFill="1" applyBorder="1" applyAlignment="1">
      <alignment horizontal="center" vertical="center" wrapText="1"/>
    </xf>
    <xf numFmtId="1" fontId="3" fillId="2" borderId="74" xfId="0" applyNumberFormat="1" applyFont="1" applyFill="1" applyBorder="1" applyAlignment="1">
      <alignment horizontal="center" vertical="center"/>
    </xf>
    <xf numFmtId="0" fontId="0" fillId="0" borderId="0" xfId="0" applyAlignment="1">
      <alignment horizontal="left" indent="1"/>
    </xf>
    <xf numFmtId="0" fontId="3" fillId="0" borderId="0" xfId="0" applyFont="1" applyAlignment="1">
      <alignment horizontal="left" vertical="center" indent="1"/>
    </xf>
    <xf numFmtId="0" fontId="0" fillId="0" borderId="0" xfId="0" applyAlignment="1">
      <alignment horizontal="center"/>
    </xf>
    <xf numFmtId="0" fontId="0" fillId="0" borderId="11" xfId="0" applyBorder="1"/>
    <xf numFmtId="0" fontId="0" fillId="0" borderId="12" xfId="0" applyBorder="1"/>
    <xf numFmtId="0" fontId="0" fillId="0" borderId="0" xfId="0" applyAlignment="1">
      <alignment horizontal="right"/>
    </xf>
    <xf numFmtId="1" fontId="0" fillId="0" borderId="0" xfId="0" applyNumberFormat="1" applyAlignment="1">
      <alignment horizontal="center"/>
    </xf>
    <xf numFmtId="0" fontId="0" fillId="0" borderId="0" xfId="0" applyAlignment="1">
      <alignment wrapText="1"/>
    </xf>
    <xf numFmtId="0" fontId="0" fillId="0" borderId="62" xfId="0" applyBorder="1" applyAlignment="1">
      <alignment horizontal="center" vertical="center" wrapText="1"/>
    </xf>
    <xf numFmtId="0" fontId="0" fillId="0" borderId="60" xfId="0" applyBorder="1" applyAlignment="1">
      <alignment horizontal="left" vertical="center" wrapText="1" indent="1"/>
    </xf>
    <xf numFmtId="0" fontId="0" fillId="0" borderId="66" xfId="0" applyBorder="1" applyAlignment="1">
      <alignment horizontal="left" vertical="center" wrapText="1" indent="1"/>
    </xf>
    <xf numFmtId="1" fontId="0" fillId="0" borderId="0" xfId="0" applyNumberFormat="1" applyAlignment="1">
      <alignment horizontal="center" vertical="top"/>
    </xf>
    <xf numFmtId="1" fontId="3" fillId="0" borderId="0" xfId="0" applyNumberFormat="1" applyFont="1" applyAlignment="1">
      <alignment horizontal="center" vertical="top"/>
    </xf>
    <xf numFmtId="0" fontId="24" fillId="0" borderId="0" xfId="0" applyFont="1" applyAlignment="1">
      <alignment horizontal="left" indent="1"/>
    </xf>
    <xf numFmtId="173" fontId="0" fillId="0" borderId="0" xfId="0" applyNumberFormat="1"/>
    <xf numFmtId="14" fontId="0" fillId="0" borderId="0" xfId="0" applyNumberFormat="1"/>
    <xf numFmtId="0" fontId="0" fillId="53" borderId="0" xfId="0" applyFill="1"/>
    <xf numFmtId="252" fontId="0" fillId="0" borderId="0" xfId="0" applyNumberFormat="1"/>
    <xf numFmtId="10" fontId="0" fillId="0" borderId="64" xfId="0" applyNumberFormat="1" applyBorder="1"/>
    <xf numFmtId="10" fontId="0" fillId="0" borderId="65" xfId="0" applyNumberFormat="1" applyBorder="1"/>
    <xf numFmtId="0" fontId="25" fillId="47" borderId="0" xfId="90" applyFont="1" applyFill="1" applyAlignment="1">
      <alignment horizontal="center"/>
    </xf>
    <xf numFmtId="0" fontId="0" fillId="42" borderId="0" xfId="0" applyFill="1" applyAlignment="1">
      <alignment horizontal="center" vertical="top"/>
    </xf>
    <xf numFmtId="0" fontId="22" fillId="0" borderId="0" xfId="0" applyFont="1" applyAlignment="1">
      <alignment horizontal="center"/>
    </xf>
    <xf numFmtId="0" fontId="5" fillId="37" borderId="72" xfId="75" applyFont="1" applyFill="1" applyBorder="1" applyAlignment="1">
      <alignment horizontal="center" vertical="top"/>
    </xf>
    <xf numFmtId="0" fontId="5" fillId="37" borderId="73" xfId="75" applyFont="1" applyFill="1" applyBorder="1" applyAlignment="1">
      <alignment horizontal="center" vertical="top"/>
    </xf>
    <xf numFmtId="0" fontId="5" fillId="37" borderId="74" xfId="75" applyFont="1" applyFill="1" applyBorder="1" applyAlignment="1">
      <alignment horizontal="center" vertical="top"/>
    </xf>
    <xf numFmtId="173" fontId="0" fillId="0" borderId="0" xfId="0" applyNumberFormat="1" applyAlignment="1" applyProtection="1">
      <alignment horizontal="center" vertical="center"/>
      <protection locked="0"/>
    </xf>
    <xf numFmtId="173" fontId="0" fillId="0" borderId="0" xfId="0" applyNumberFormat="1" applyAlignment="1">
      <alignment horizontal="left" vertical="top"/>
    </xf>
    <xf numFmtId="170" fontId="0" fillId="52" borderId="72" xfId="0" applyNumberFormat="1" applyFill="1" applyBorder="1"/>
    <xf numFmtId="170" fontId="0" fillId="52" borderId="73" xfId="0" applyNumberFormat="1" applyFill="1" applyBorder="1"/>
    <xf numFmtId="170" fontId="0" fillId="52" borderId="74" xfId="0" applyNumberFormat="1" applyFill="1" applyBorder="1"/>
    <xf numFmtId="0" fontId="3" fillId="0" borderId="0" xfId="0" applyFont="1" applyAlignment="1" applyProtection="1">
      <alignment horizontal="center" vertical="center"/>
      <protection locked="0"/>
    </xf>
    <xf numFmtId="252" fontId="0" fillId="0" borderId="0" xfId="0" applyNumberFormat="1" applyAlignment="1">
      <alignment horizontal="left" vertical="top"/>
    </xf>
    <xf numFmtId="0" fontId="3" fillId="0" borderId="0" xfId="0" applyFont="1" applyAlignment="1">
      <alignment horizontal="left" indent="1"/>
    </xf>
    <xf numFmtId="0" fontId="5" fillId="0" borderId="0" xfId="1" applyNumberFormat="1" applyFont="1" applyFill="1" applyBorder="1" applyAlignment="1" applyProtection="1">
      <alignment horizontal="left" indent="1"/>
    </xf>
    <xf numFmtId="0" fontId="5" fillId="38" borderId="0" xfId="77" applyNumberFormat="1" applyFont="1" applyFill="1" applyBorder="1" applyAlignment="1" applyProtection="1">
      <alignment horizontal="left" indent="1"/>
    </xf>
    <xf numFmtId="0" fontId="6" fillId="38" borderId="0" xfId="77" applyNumberFormat="1" applyFont="1" applyFill="1" applyBorder="1" applyAlignment="1" applyProtection="1">
      <alignment horizontal="left" indent="1"/>
    </xf>
    <xf numFmtId="0" fontId="5" fillId="38" borderId="12" xfId="77" applyNumberFormat="1" applyFont="1" applyFill="1" applyBorder="1" applyAlignment="1" applyProtection="1">
      <alignment horizontal="center"/>
    </xf>
    <xf numFmtId="0" fontId="27" fillId="47" borderId="90" xfId="75" applyFont="1" applyFill="1" applyBorder="1"/>
    <xf numFmtId="0" fontId="25" fillId="47" borderId="22" xfId="90" applyFont="1" applyFill="1" applyBorder="1" applyAlignment="1">
      <alignment horizontal="left"/>
    </xf>
    <xf numFmtId="0" fontId="26" fillId="47" borderId="22" xfId="75" applyFont="1" applyFill="1" applyBorder="1"/>
    <xf numFmtId="0" fontId="27" fillId="47" borderId="22" xfId="75" applyFont="1" applyFill="1" applyBorder="1"/>
    <xf numFmtId="0" fontId="25" fillId="47" borderId="90" xfId="90" applyFont="1" applyFill="1" applyBorder="1" applyAlignment="1">
      <alignment horizontal="left"/>
    </xf>
    <xf numFmtId="0" fontId="27" fillId="47" borderId="92" xfId="75" applyFont="1" applyFill="1" applyBorder="1"/>
    <xf numFmtId="0" fontId="239" fillId="0" borderId="0" xfId="90" applyFont="1" applyAlignment="1">
      <alignment horizontal="left"/>
    </xf>
    <xf numFmtId="0" fontId="240" fillId="0" borderId="0" xfId="0" applyFont="1"/>
    <xf numFmtId="0" fontId="241" fillId="0" borderId="90" xfId="75" applyFont="1" applyBorder="1"/>
    <xf numFmtId="0" fontId="241" fillId="0" borderId="0" xfId="75" applyFont="1"/>
    <xf numFmtId="168" fontId="6" fillId="0" borderId="0" xfId="0" applyNumberFormat="1" applyFont="1" applyAlignment="1">
      <alignment vertical="center"/>
    </xf>
    <xf numFmtId="0" fontId="24" fillId="0" borderId="0" xfId="0" applyFont="1" applyAlignment="1">
      <alignment horizontal="left" vertical="top"/>
    </xf>
    <xf numFmtId="0" fontId="0" fillId="0" borderId="22" xfId="0" applyBorder="1"/>
    <xf numFmtId="0" fontId="0" fillId="47" borderId="22" xfId="0" applyFill="1" applyBorder="1"/>
    <xf numFmtId="0" fontId="0" fillId="47" borderId="22" xfId="0" applyFill="1" applyBorder="1" applyAlignment="1">
      <alignment horizontal="center" vertical="center"/>
    </xf>
    <xf numFmtId="0" fontId="25" fillId="47" borderId="90" xfId="90" applyFont="1" applyFill="1" applyBorder="1" applyAlignment="1">
      <alignment horizontal="center" vertical="center"/>
    </xf>
    <xf numFmtId="0" fontId="25" fillId="47" borderId="22" xfId="90" applyFont="1" applyFill="1" applyBorder="1" applyAlignment="1">
      <alignment horizontal="center" vertical="center"/>
    </xf>
    <xf numFmtId="0" fontId="30" fillId="47" borderId="90" xfId="90" applyFont="1" applyFill="1" applyBorder="1" applyAlignment="1">
      <alignment horizontal="left"/>
    </xf>
    <xf numFmtId="0" fontId="30" fillId="47" borderId="90" xfId="90" applyFont="1" applyFill="1" applyBorder="1" applyAlignment="1">
      <alignment horizontal="center" vertical="center"/>
    </xf>
    <xf numFmtId="1" fontId="3" fillId="2" borderId="74" xfId="0" applyNumberFormat="1" applyFont="1" applyFill="1" applyBorder="1" applyAlignment="1">
      <alignment horizontal="center" vertical="center" wrapText="1"/>
    </xf>
    <xf numFmtId="173" fontId="3" fillId="0" borderId="0" xfId="0" applyNumberFormat="1" applyFont="1" applyAlignment="1">
      <alignment horizontal="right" vertical="top"/>
    </xf>
    <xf numFmtId="165" fontId="6" fillId="0" borderId="0" xfId="2" applyNumberFormat="1" applyFont="1" applyFill="1" applyBorder="1" applyAlignment="1">
      <alignment vertical="center"/>
    </xf>
    <xf numFmtId="0" fontId="0" fillId="53" borderId="0" xfId="0" applyFill="1" applyAlignment="1">
      <alignment wrapText="1"/>
    </xf>
    <xf numFmtId="0" fontId="29" fillId="0" borderId="0" xfId="92" applyAlignment="1">
      <alignment horizontal="left" indent="1"/>
    </xf>
    <xf numFmtId="0" fontId="0" fillId="42" borderId="64" xfId="0" applyFill="1" applyBorder="1" applyAlignment="1">
      <alignment horizontal="left" vertical="top" wrapText="1"/>
    </xf>
    <xf numFmtId="0" fontId="0" fillId="42" borderId="67" xfId="0" applyFill="1" applyBorder="1" applyAlignment="1">
      <alignment horizontal="left" vertical="top" wrapText="1"/>
    </xf>
    <xf numFmtId="0" fontId="5" fillId="0" borderId="0" xfId="7" applyFont="1" applyAlignment="1">
      <alignment horizontal="center" vertical="center" wrapText="1"/>
    </xf>
    <xf numFmtId="0" fontId="0" fillId="0" borderId="68" xfId="0" applyBorder="1" applyAlignment="1">
      <alignment horizontal="center" vertical="center" wrapText="1"/>
    </xf>
    <xf numFmtId="0" fontId="0" fillId="117" borderId="0" xfId="0" applyFill="1" applyAlignment="1">
      <alignment horizontal="center" vertical="center"/>
    </xf>
    <xf numFmtId="173" fontId="0" fillId="117" borderId="0" xfId="0" applyNumberFormat="1" applyFill="1" applyAlignment="1">
      <alignment horizontal="right" vertical="top"/>
    </xf>
    <xf numFmtId="0" fontId="0" fillId="117" borderId="0" xfId="0" applyFill="1" applyAlignment="1">
      <alignment horizontal="left" vertical="top"/>
    </xf>
    <xf numFmtId="0" fontId="0" fillId="0" borderId="91" xfId="0" applyBorder="1"/>
    <xf numFmtId="0" fontId="0" fillId="0" borderId="90" xfId="0" applyBorder="1"/>
    <xf numFmtId="0" fontId="0" fillId="0" borderId="92" xfId="0" applyBorder="1"/>
    <xf numFmtId="348" fontId="242" fillId="0" borderId="0" xfId="0" applyNumberFormat="1" applyFont="1" applyAlignment="1">
      <alignment vertical="center"/>
    </xf>
    <xf numFmtId="10" fontId="0" fillId="0" borderId="61" xfId="0" applyNumberFormat="1" applyBorder="1"/>
    <xf numFmtId="10" fontId="0" fillId="0" borderId="62" xfId="0" applyNumberFormat="1" applyBorder="1"/>
    <xf numFmtId="10" fontId="0" fillId="0" borderId="67" xfId="0" applyNumberFormat="1" applyBorder="1"/>
    <xf numFmtId="0" fontId="0" fillId="0" borderId="60" xfId="0" applyBorder="1" applyAlignment="1">
      <alignment horizontal="left" indent="1"/>
    </xf>
    <xf numFmtId="0" fontId="0" fillId="0" borderId="63" xfId="0" applyBorder="1" applyAlignment="1">
      <alignment horizontal="left" indent="1"/>
    </xf>
    <xf numFmtId="0" fontId="0" fillId="0" borderId="66" xfId="0" applyBorder="1" applyAlignment="1">
      <alignment horizontal="left" indent="1"/>
    </xf>
    <xf numFmtId="170" fontId="0" fillId="0" borderId="60" xfId="77" applyNumberFormat="1" applyFont="1" applyBorder="1"/>
    <xf numFmtId="170" fontId="0" fillId="0" borderId="63" xfId="77" applyNumberFormat="1" applyFont="1" applyBorder="1" applyAlignment="1">
      <alignment horizontal="center"/>
    </xf>
    <xf numFmtId="10" fontId="0" fillId="0" borderId="64" xfId="77" applyNumberFormat="1" applyFont="1" applyBorder="1" applyAlignment="1">
      <alignment horizontal="center"/>
    </xf>
    <xf numFmtId="170" fontId="0" fillId="0" borderId="64" xfId="77" applyNumberFormat="1" applyFont="1" applyBorder="1" applyAlignment="1">
      <alignment horizontal="center"/>
    </xf>
    <xf numFmtId="170" fontId="0" fillId="0" borderId="66" xfId="77" applyNumberFormat="1" applyFont="1" applyBorder="1" applyAlignment="1">
      <alignment horizontal="center"/>
    </xf>
    <xf numFmtId="10" fontId="0" fillId="0" borderId="67" xfId="77" applyNumberFormat="1" applyFont="1" applyBorder="1" applyAlignment="1">
      <alignment horizontal="center"/>
    </xf>
    <xf numFmtId="170" fontId="0" fillId="0" borderId="67" xfId="77" applyNumberFormat="1" applyFont="1" applyBorder="1" applyAlignment="1">
      <alignment horizontal="center"/>
    </xf>
    <xf numFmtId="1" fontId="3" fillId="2" borderId="62" xfId="0" applyNumberFormat="1" applyFont="1" applyFill="1" applyBorder="1" applyAlignment="1">
      <alignment horizontal="center" vertical="center"/>
    </xf>
    <xf numFmtId="0" fontId="0" fillId="0" borderId="11" xfId="0" applyBorder="1" applyAlignment="1">
      <alignment horizontal="left" indent="1"/>
    </xf>
    <xf numFmtId="0" fontId="3" fillId="0" borderId="11" xfId="0" applyFont="1" applyBorder="1" applyAlignment="1">
      <alignment horizontal="left" indent="1"/>
    </xf>
    <xf numFmtId="10" fontId="0" fillId="0" borderId="66" xfId="0" applyNumberFormat="1" applyBorder="1"/>
    <xf numFmtId="0" fontId="0" fillId="117" borderId="0" xfId="0" applyFill="1" applyAlignment="1">
      <alignment horizontal="center" vertical="top"/>
    </xf>
    <xf numFmtId="0" fontId="24" fillId="0" borderId="0" xfId="0" applyFont="1"/>
    <xf numFmtId="0" fontId="0" fillId="0" borderId="65" xfId="0" applyBorder="1" applyAlignment="1">
      <alignment horizontal="center"/>
    </xf>
    <xf numFmtId="0" fontId="0" fillId="0" borderId="68" xfId="0" applyBorder="1" applyAlignment="1">
      <alignment horizontal="center"/>
    </xf>
    <xf numFmtId="0" fontId="0" fillId="0" borderId="64" xfId="0" applyBorder="1" applyAlignment="1">
      <alignment horizontal="center"/>
    </xf>
    <xf numFmtId="0" fontId="0" fillId="0" borderId="67" xfId="0" applyBorder="1" applyAlignment="1">
      <alignment horizontal="center"/>
    </xf>
    <xf numFmtId="0" fontId="243" fillId="0" borderId="62" xfId="0" applyFont="1" applyBorder="1" applyAlignment="1">
      <alignment horizontal="center"/>
    </xf>
    <xf numFmtId="0" fontId="243" fillId="0" borderId="65" xfId="0" applyFont="1" applyBorder="1" applyAlignment="1">
      <alignment horizontal="center"/>
    </xf>
    <xf numFmtId="0" fontId="243" fillId="0" borderId="68" xfId="0" applyFont="1" applyBorder="1" applyAlignment="1">
      <alignment horizontal="center"/>
    </xf>
    <xf numFmtId="0" fontId="21" fillId="0" borderId="0" xfId="0" applyFont="1" applyAlignment="1">
      <alignment horizontal="center"/>
    </xf>
    <xf numFmtId="0" fontId="0" fillId="0" borderId="78" xfId="0" applyBorder="1" applyAlignment="1">
      <alignment horizontal="left" vertical="center" indent="1"/>
    </xf>
    <xf numFmtId="0" fontId="0" fillId="42" borderId="63" xfId="0" applyFill="1" applyBorder="1" applyAlignment="1">
      <alignment horizontal="left" vertical="center" wrapText="1" indent="1"/>
    </xf>
    <xf numFmtId="0" fontId="29" fillId="42" borderId="63" xfId="92" applyFill="1" applyBorder="1" applyAlignment="1">
      <alignment horizontal="left" vertical="center" wrapText="1" indent="1"/>
    </xf>
    <xf numFmtId="0" fontId="29" fillId="42" borderId="66" xfId="92" applyFill="1" applyBorder="1" applyAlignment="1">
      <alignment horizontal="left" vertical="center" wrapText="1" indent="1"/>
    </xf>
    <xf numFmtId="1" fontId="0" fillId="0" borderId="12" xfId="0" applyNumberFormat="1" applyBorder="1" applyAlignment="1">
      <alignment horizontal="center"/>
    </xf>
    <xf numFmtId="0" fontId="244" fillId="42" borderId="0" xfId="79" applyFont="1" applyFill="1" applyAlignment="1">
      <alignment horizontal="left"/>
    </xf>
    <xf numFmtId="0" fontId="244" fillId="42" borderId="0" xfId="79" applyFont="1" applyFill="1" applyAlignment="1" applyProtection="1">
      <alignment horizontal="left"/>
      <protection locked="0"/>
    </xf>
    <xf numFmtId="0" fontId="245" fillId="42" borderId="0" xfId="78" applyFont="1" applyFill="1" applyProtection="1">
      <protection locked="0"/>
    </xf>
    <xf numFmtId="0" fontId="246" fillId="42" borderId="0" xfId="78" applyFont="1" applyFill="1" applyProtection="1">
      <protection locked="0"/>
    </xf>
    <xf numFmtId="0" fontId="244" fillId="42" borderId="0" xfId="78" applyFont="1" applyFill="1" applyAlignment="1" applyProtection="1">
      <alignment horizontal="left"/>
      <protection locked="0"/>
    </xf>
    <xf numFmtId="0" fontId="245" fillId="0" borderId="0" xfId="78" applyFont="1" applyProtection="1">
      <protection locked="0"/>
    </xf>
    <xf numFmtId="168" fontId="32" fillId="0" borderId="0" xfId="0" applyNumberFormat="1" applyFont="1" applyAlignment="1">
      <alignment vertical="center"/>
    </xf>
    <xf numFmtId="168" fontId="32" fillId="48" borderId="0" xfId="94">
      <alignment vertical="center"/>
    </xf>
    <xf numFmtId="168" fontId="32" fillId="42" borderId="0" xfId="94" applyFill="1">
      <alignment vertical="center"/>
    </xf>
    <xf numFmtId="168" fontId="32" fillId="42" borderId="0" xfId="0" applyNumberFormat="1" applyFont="1" applyFill="1" applyAlignment="1">
      <alignment vertical="center"/>
    </xf>
    <xf numFmtId="0" fontId="248" fillId="0" borderId="0" xfId="85" applyFont="1"/>
    <xf numFmtId="0" fontId="6" fillId="0" borderId="0" xfId="85" applyFont="1"/>
    <xf numFmtId="0" fontId="5" fillId="0" borderId="0" xfId="85" applyFont="1"/>
    <xf numFmtId="0" fontId="5" fillId="0" borderId="0" xfId="48234" applyFont="1" applyAlignment="1">
      <alignment horizontal="center" vertical="center"/>
    </xf>
    <xf numFmtId="0" fontId="6" fillId="0" borderId="0" xfId="85" applyFont="1" applyAlignment="1">
      <alignment horizontal="center"/>
    </xf>
    <xf numFmtId="0" fontId="249" fillId="0" borderId="0" xfId="85" applyFont="1"/>
    <xf numFmtId="0" fontId="5" fillId="0" borderId="1" xfId="85" applyFont="1" applyBorder="1"/>
    <xf numFmtId="0" fontId="250" fillId="0" borderId="0" xfId="85" applyFont="1" applyProtection="1">
      <protection locked="0"/>
    </xf>
    <xf numFmtId="167" fontId="2" fillId="43" borderId="27" xfId="48236">
      <alignment vertical="center"/>
    </xf>
    <xf numFmtId="0" fontId="251" fillId="0" borderId="0" xfId="84" applyFont="1" applyAlignment="1">
      <alignment horizontal="center"/>
    </xf>
    <xf numFmtId="0" fontId="5" fillId="0" borderId="0" xfId="48237"/>
    <xf numFmtId="0" fontId="253" fillId="0" borderId="0" xfId="48237" applyFont="1"/>
    <xf numFmtId="171" fontId="5" fillId="0" borderId="0" xfId="48237" applyNumberFormat="1"/>
    <xf numFmtId="0" fontId="6" fillId="0" borderId="0" xfId="85" applyFont="1" applyAlignment="1">
      <alignment vertical="center"/>
    </xf>
    <xf numFmtId="0" fontId="5" fillId="0" borderId="0" xfId="85" applyFont="1" applyAlignment="1">
      <alignment horizontal="left"/>
    </xf>
    <xf numFmtId="0" fontId="2" fillId="0" borderId="0" xfId="0" applyFont="1"/>
    <xf numFmtId="168" fontId="33" fillId="49" borderId="0" xfId="96" applyAlignment="1">
      <alignment vertical="center"/>
    </xf>
    <xf numFmtId="168" fontId="33" fillId="42" borderId="0" xfId="96" applyFill="1" applyAlignment="1">
      <alignment vertical="center"/>
    </xf>
    <xf numFmtId="168" fontId="31" fillId="42" borderId="0" xfId="0" applyNumberFormat="1" applyFont="1" applyFill="1" applyAlignment="1">
      <alignment vertical="center"/>
    </xf>
    <xf numFmtId="168" fontId="5" fillId="3" borderId="0" xfId="0" applyNumberFormat="1" applyFont="1" applyFill="1" applyAlignment="1">
      <alignment vertical="center" wrapText="1"/>
    </xf>
    <xf numFmtId="168" fontId="5" fillId="0" borderId="0" xfId="0" applyNumberFormat="1" applyFont="1" applyAlignment="1">
      <alignment horizontal="left" vertical="center" wrapText="1"/>
    </xf>
    <xf numFmtId="0" fontId="5" fillId="0" borderId="0" xfId="85" applyFont="1" applyAlignment="1">
      <alignment horizontal="left" indent="1"/>
    </xf>
    <xf numFmtId="164" fontId="5" fillId="0" borderId="0" xfId="95" applyFont="1" applyBorder="1" applyProtection="1"/>
    <xf numFmtId="0" fontId="5" fillId="0" borderId="90" xfId="85" applyFont="1" applyBorder="1"/>
    <xf numFmtId="0" fontId="256" fillId="0" borderId="0" xfId="85" applyFont="1"/>
    <xf numFmtId="0" fontId="5" fillId="0" borderId="0" xfId="85" applyFont="1" applyAlignment="1" applyProtection="1">
      <alignment horizontal="center"/>
      <protection locked="0"/>
    </xf>
    <xf numFmtId="0" fontId="6" fillId="0" borderId="0" xfId="85" applyFont="1" applyAlignment="1">
      <alignment horizontal="right"/>
    </xf>
    <xf numFmtId="0" fontId="253" fillId="0" borderId="0" xfId="85" applyFont="1"/>
    <xf numFmtId="0" fontId="0" fillId="42" borderId="0" xfId="0" applyFill="1" applyAlignment="1">
      <alignment horizontal="center" wrapText="1"/>
    </xf>
    <xf numFmtId="10" fontId="0" fillId="42" borderId="0" xfId="0" applyNumberFormat="1" applyFill="1" applyAlignment="1">
      <alignment horizontal="right" vertical="top"/>
    </xf>
    <xf numFmtId="0" fontId="0" fillId="42" borderId="0" xfId="0" applyFill="1" applyAlignment="1">
      <alignment horizontal="left" vertical="top"/>
    </xf>
    <xf numFmtId="165" fontId="5" fillId="42" borderId="0" xfId="2" applyNumberFormat="1" applyFont="1" applyFill="1" applyBorder="1" applyAlignment="1">
      <alignment vertical="center"/>
    </xf>
    <xf numFmtId="172" fontId="5" fillId="42" borderId="0" xfId="1" applyNumberFormat="1" applyFont="1" applyFill="1" applyBorder="1" applyProtection="1"/>
    <xf numFmtId="172" fontId="6" fillId="42" borderId="0" xfId="1" applyNumberFormat="1" applyFont="1" applyFill="1" applyBorder="1" applyProtection="1"/>
    <xf numFmtId="172" fontId="5" fillId="38" borderId="106" xfId="1" applyNumberFormat="1" applyFont="1" applyFill="1" applyBorder="1" applyProtection="1"/>
    <xf numFmtId="172" fontId="5" fillId="38" borderId="102" xfId="1" applyNumberFormat="1" applyFont="1" applyFill="1" applyBorder="1" applyProtection="1"/>
    <xf numFmtId="172" fontId="5" fillId="38" borderId="104" xfId="1" applyNumberFormat="1" applyFont="1" applyFill="1" applyBorder="1" applyProtection="1"/>
    <xf numFmtId="172" fontId="6" fillId="38" borderId="102" xfId="1" applyNumberFormat="1" applyFont="1" applyFill="1" applyBorder="1" applyProtection="1"/>
    <xf numFmtId="14" fontId="5" fillId="42" borderId="0" xfId="2" applyNumberFormat="1" applyFont="1" applyFill="1" applyBorder="1" applyAlignment="1">
      <alignment horizontal="center" vertical="center"/>
    </xf>
    <xf numFmtId="0" fontId="243" fillId="117" borderId="0" xfId="0" applyFont="1" applyFill="1" applyAlignment="1">
      <alignment horizontal="left" vertical="top"/>
    </xf>
    <xf numFmtId="0" fontId="243" fillId="117" borderId="0" xfId="0" applyFont="1" applyFill="1" applyAlignment="1">
      <alignment horizontal="left" vertical="top" indent="1"/>
    </xf>
    <xf numFmtId="168" fontId="5" fillId="0" borderId="0" xfId="0" applyNumberFormat="1" applyFont="1" applyAlignment="1">
      <alignment horizontal="left" vertical="center" indent="1"/>
    </xf>
    <xf numFmtId="0" fontId="5" fillId="0" borderId="0" xfId="85" applyFont="1" applyAlignment="1">
      <alignment horizontal="left" vertical="center" wrapText="1" indent="1"/>
    </xf>
    <xf numFmtId="0" fontId="243" fillId="0" borderId="0" xfId="0" applyFont="1" applyAlignment="1">
      <alignment horizontal="left" vertical="top"/>
    </xf>
    <xf numFmtId="173" fontId="5" fillId="36" borderId="61" xfId="75" applyNumberFormat="1" applyFont="1" applyFill="1" applyBorder="1" applyAlignment="1">
      <alignment horizontal="center"/>
    </xf>
    <xf numFmtId="173" fontId="5" fillId="36" borderId="64" xfId="75" applyNumberFormat="1" applyFont="1" applyFill="1" applyBorder="1" applyAlignment="1">
      <alignment horizontal="center"/>
    </xf>
    <xf numFmtId="173" fontId="5" fillId="116" borderId="67" xfId="7" applyNumberFormat="1" applyFont="1" applyFill="1" applyBorder="1" applyAlignment="1">
      <alignment horizontal="center"/>
    </xf>
    <xf numFmtId="173" fontId="5" fillId="116" borderId="64" xfId="7" applyNumberFormat="1" applyFont="1" applyFill="1" applyBorder="1" applyAlignment="1">
      <alignment horizontal="center"/>
    </xf>
    <xf numFmtId="173" fontId="0" fillId="0" borderId="69" xfId="0" applyNumberFormat="1" applyBorder="1" applyAlignment="1">
      <alignment horizontal="right"/>
    </xf>
    <xf numFmtId="173" fontId="0" fillId="0" borderId="70" xfId="0" applyNumberFormat="1" applyBorder="1" applyAlignment="1">
      <alignment horizontal="right"/>
    </xf>
    <xf numFmtId="0" fontId="5" fillId="0" borderId="60" xfId="85" quotePrefix="1" applyFont="1" applyBorder="1" applyAlignment="1">
      <alignment horizontal="center"/>
    </xf>
    <xf numFmtId="0" fontId="5" fillId="0" borderId="61" xfId="85" quotePrefix="1" applyFont="1" applyBorder="1" applyAlignment="1">
      <alignment horizontal="center"/>
    </xf>
    <xf numFmtId="0" fontId="5" fillId="0" borderId="62" xfId="85" quotePrefix="1" applyFont="1" applyBorder="1" applyAlignment="1">
      <alignment horizontal="center"/>
    </xf>
    <xf numFmtId="0" fontId="5" fillId="0" borderId="60" xfId="85" applyFont="1" applyBorder="1" applyAlignment="1">
      <alignment horizontal="center" wrapText="1"/>
    </xf>
    <xf numFmtId="0" fontId="5" fillId="0" borderId="61" xfId="85" applyFont="1" applyBorder="1" applyAlignment="1">
      <alignment horizontal="center" wrapText="1"/>
    </xf>
    <xf numFmtId="0" fontId="5" fillId="0" borderId="62" xfId="85" applyFont="1" applyBorder="1" applyAlignment="1">
      <alignment horizontal="center" wrapText="1"/>
    </xf>
    <xf numFmtId="0" fontId="5" fillId="0" borderId="63" xfId="85" quotePrefix="1" applyFont="1" applyBorder="1" applyAlignment="1">
      <alignment horizontal="center"/>
    </xf>
    <xf numFmtId="0" fontId="5" fillId="0" borderId="64" xfId="85" quotePrefix="1" applyFont="1" applyBorder="1" applyAlignment="1">
      <alignment horizontal="center"/>
    </xf>
    <xf numFmtId="0" fontId="5" fillId="0" borderId="65" xfId="85" quotePrefix="1" applyFont="1" applyBorder="1" applyAlignment="1">
      <alignment horizontal="center"/>
    </xf>
    <xf numFmtId="0" fontId="5" fillId="0" borderId="60" xfId="85" applyFont="1" applyBorder="1" applyAlignment="1">
      <alignment horizontal="center"/>
    </xf>
    <xf numFmtId="0" fontId="5" fillId="0" borderId="61" xfId="85" applyFont="1" applyBorder="1" applyAlignment="1">
      <alignment horizontal="center"/>
    </xf>
    <xf numFmtId="0" fontId="5" fillId="0" borderId="62" xfId="85" applyFont="1" applyBorder="1" applyAlignment="1">
      <alignment horizontal="center"/>
    </xf>
    <xf numFmtId="9" fontId="2" fillId="43" borderId="66" xfId="77" applyFill="1" applyBorder="1" applyAlignment="1" applyProtection="1">
      <alignment vertical="center"/>
    </xf>
    <xf numFmtId="9" fontId="2" fillId="43" borderId="67" xfId="77" applyFill="1" applyBorder="1" applyAlignment="1" applyProtection="1">
      <alignment vertical="center"/>
    </xf>
    <xf numFmtId="9" fontId="2" fillId="43" borderId="68" xfId="77" applyFill="1" applyBorder="1" applyAlignment="1" applyProtection="1">
      <alignment vertical="center"/>
    </xf>
    <xf numFmtId="0" fontId="5" fillId="0" borderId="112" xfId="85" applyFont="1" applyBorder="1"/>
    <xf numFmtId="0" fontId="5" fillId="0" borderId="113" xfId="85" applyFont="1" applyBorder="1"/>
    <xf numFmtId="0" fontId="5" fillId="0" borderId="114" xfId="85" applyFont="1" applyBorder="1" applyAlignment="1">
      <alignment horizontal="center"/>
    </xf>
    <xf numFmtId="175" fontId="5" fillId="44" borderId="61" xfId="85" applyNumberFormat="1" applyFont="1" applyFill="1" applyBorder="1" applyAlignment="1">
      <alignment horizontal="center"/>
    </xf>
    <xf numFmtId="0" fontId="5" fillId="44" borderId="61" xfId="85" applyFont="1" applyFill="1" applyBorder="1"/>
    <xf numFmtId="0" fontId="5" fillId="44" borderId="61" xfId="85" applyFont="1" applyFill="1" applyBorder="1" applyAlignment="1">
      <alignment horizontal="left" indent="1"/>
    </xf>
    <xf numFmtId="175" fontId="5" fillId="44" borderId="64" xfId="85" applyNumberFormat="1" applyFont="1" applyFill="1" applyBorder="1" applyAlignment="1">
      <alignment horizontal="center"/>
    </xf>
    <xf numFmtId="0" fontId="5" fillId="44" borderId="64" xfId="85" applyFont="1" applyFill="1" applyBorder="1"/>
    <xf numFmtId="0" fontId="5" fillId="44" borderId="64" xfId="85" applyFont="1" applyFill="1" applyBorder="1" applyAlignment="1">
      <alignment horizontal="left" indent="1"/>
    </xf>
    <xf numFmtId="175" fontId="5" fillId="44" borderId="67" xfId="85" applyNumberFormat="1" applyFont="1" applyFill="1" applyBorder="1" applyAlignment="1">
      <alignment horizontal="center"/>
    </xf>
    <xf numFmtId="0" fontId="5" fillId="44" borderId="67" xfId="85" applyFont="1" applyFill="1" applyBorder="1"/>
    <xf numFmtId="0" fontId="5" fillId="44" borderId="67" xfId="85" applyFont="1" applyFill="1" applyBorder="1" applyAlignment="1">
      <alignment horizontal="left" indent="1"/>
    </xf>
    <xf numFmtId="175" fontId="5" fillId="44" borderId="61" xfId="85" applyNumberFormat="1" applyFont="1" applyFill="1" applyBorder="1"/>
    <xf numFmtId="175" fontId="5" fillId="44" borderId="61" xfId="85" applyNumberFormat="1" applyFont="1" applyFill="1" applyBorder="1" applyAlignment="1">
      <alignment horizontal="left" indent="1"/>
    </xf>
    <xf numFmtId="175" fontId="5" fillId="44" borderId="64" xfId="85" applyNumberFormat="1" applyFont="1" applyFill="1" applyBorder="1"/>
    <xf numFmtId="175" fontId="5" fillId="44" borderId="64" xfId="85" applyNumberFormat="1" applyFont="1" applyFill="1" applyBorder="1" applyAlignment="1">
      <alignment horizontal="left" indent="1"/>
    </xf>
    <xf numFmtId="175" fontId="5" fillId="44" borderId="67" xfId="85" applyNumberFormat="1" applyFont="1" applyFill="1" applyBorder="1"/>
    <xf numFmtId="175" fontId="5" fillId="44" borderId="67" xfId="85" applyNumberFormat="1" applyFont="1" applyFill="1" applyBorder="1" applyAlignment="1">
      <alignment horizontal="left" indent="1"/>
    </xf>
    <xf numFmtId="0" fontId="5" fillId="0" borderId="1" xfId="85" applyFont="1" applyBorder="1" applyAlignment="1">
      <alignment horizontal="center" vertical="center"/>
    </xf>
    <xf numFmtId="0" fontId="5" fillId="0" borderId="113" xfId="48237" applyBorder="1" applyAlignment="1">
      <alignment horizontal="left"/>
    </xf>
    <xf numFmtId="0" fontId="5" fillId="0" borderId="113" xfId="48237" applyBorder="1"/>
    <xf numFmtId="0" fontId="6" fillId="0" borderId="113" xfId="48237" applyFont="1" applyBorder="1" applyAlignment="1">
      <alignment horizontal="left"/>
    </xf>
    <xf numFmtId="0" fontId="5" fillId="0" borderId="113" xfId="84" applyFont="1" applyBorder="1" applyAlignment="1">
      <alignment wrapText="1"/>
    </xf>
    <xf numFmtId="0" fontId="5" fillId="0" borderId="113" xfId="84" applyFont="1" applyBorder="1" applyAlignment="1">
      <alignment horizontal="left" wrapText="1"/>
    </xf>
    <xf numFmtId="0" fontId="5" fillId="0" borderId="113" xfId="85" applyFont="1" applyBorder="1" applyAlignment="1">
      <alignment horizontal="left" vertical="center"/>
    </xf>
    <xf numFmtId="0" fontId="5" fillId="0" borderId="113" xfId="85" applyFont="1" applyBorder="1" applyAlignment="1">
      <alignment horizontal="left" vertical="center" wrapText="1"/>
    </xf>
    <xf numFmtId="167" fontId="5" fillId="3" borderId="113" xfId="85" applyNumberFormat="1" applyFont="1" applyFill="1" applyBorder="1" applyProtection="1">
      <protection locked="0"/>
    </xf>
    <xf numFmtId="0" fontId="6" fillId="0" borderId="113" xfId="85" applyFont="1" applyBorder="1" applyAlignment="1">
      <alignment horizontal="left" vertical="center" wrapText="1"/>
    </xf>
    <xf numFmtId="0" fontId="5" fillId="0" borderId="115" xfId="48237" applyBorder="1" applyAlignment="1">
      <alignment horizontal="center"/>
    </xf>
    <xf numFmtId="0" fontId="5" fillId="0" borderId="115" xfId="85" applyFont="1" applyBorder="1"/>
    <xf numFmtId="0" fontId="5" fillId="0" borderId="115" xfId="48237" applyBorder="1"/>
    <xf numFmtId="0" fontId="6" fillId="0" borderId="116" xfId="48237" applyFont="1" applyBorder="1" applyAlignment="1">
      <alignment horizontal="left"/>
    </xf>
    <xf numFmtId="0" fontId="5" fillId="0" borderId="116" xfId="85" applyFont="1" applyBorder="1"/>
    <xf numFmtId="0" fontId="5" fillId="0" borderId="116" xfId="48237" applyBorder="1"/>
    <xf numFmtId="0" fontId="6" fillId="0" borderId="116" xfId="85" applyFont="1" applyBorder="1"/>
    <xf numFmtId="0" fontId="6" fillId="0" borderId="116" xfId="85" applyFont="1" applyBorder="1" applyAlignment="1">
      <alignment vertical="center"/>
    </xf>
    <xf numFmtId="0" fontId="2" fillId="0" borderId="116" xfId="0" applyFont="1" applyBorder="1"/>
    <xf numFmtId="0" fontId="254" fillId="0" borderId="115" xfId="48238" applyFont="1" applyBorder="1"/>
    <xf numFmtId="0" fontId="2" fillId="0" borderId="115" xfId="0" applyFont="1" applyBorder="1"/>
    <xf numFmtId="0" fontId="5" fillId="0" borderId="115" xfId="48237" applyBorder="1" applyAlignment="1">
      <alignment horizontal="left"/>
    </xf>
    <xf numFmtId="0" fontId="5" fillId="0" borderId="115" xfId="85" applyFont="1" applyBorder="1" applyAlignment="1">
      <alignment horizontal="left" vertical="center"/>
    </xf>
    <xf numFmtId="349" fontId="5" fillId="0" borderId="80" xfId="48235" applyNumberFormat="1" applyFont="1" applyBorder="1" applyAlignment="1">
      <alignment horizontal="center"/>
    </xf>
    <xf numFmtId="349" fontId="5" fillId="0" borderId="81" xfId="48235" applyNumberFormat="1" applyFont="1" applyBorder="1" applyAlignment="1">
      <alignment horizontal="center"/>
    </xf>
    <xf numFmtId="349" fontId="5" fillId="0" borderId="82" xfId="48235" applyNumberFormat="1" applyFont="1" applyBorder="1" applyAlignment="1">
      <alignment horizontal="center"/>
    </xf>
    <xf numFmtId="349" fontId="5" fillId="0" borderId="81" xfId="84" applyNumberFormat="1" applyFont="1" applyBorder="1" applyAlignment="1">
      <alignment horizontal="center"/>
    </xf>
    <xf numFmtId="175" fontId="5" fillId="42" borderId="109" xfId="85" applyNumberFormat="1" applyFont="1" applyFill="1" applyBorder="1" applyAlignment="1">
      <alignment horizontal="center" wrapText="1"/>
    </xf>
    <xf numFmtId="175" fontId="5" fillId="42" borderId="110" xfId="85" applyNumberFormat="1" applyFont="1" applyFill="1" applyBorder="1" applyAlignment="1">
      <alignment horizontal="center" wrapText="1"/>
    </xf>
    <xf numFmtId="175" fontId="5" fillId="42" borderId="111" xfId="85" applyNumberFormat="1" applyFont="1" applyFill="1" applyBorder="1" applyAlignment="1">
      <alignment horizontal="center" wrapText="1"/>
    </xf>
    <xf numFmtId="175" fontId="5" fillId="42" borderId="109" xfId="85" applyNumberFormat="1" applyFont="1" applyFill="1" applyBorder="1" applyAlignment="1">
      <alignment horizontal="center"/>
    </xf>
    <xf numFmtId="175" fontId="5" fillId="42" borderId="110" xfId="85" applyNumberFormat="1" applyFont="1" applyFill="1" applyBorder="1" applyAlignment="1">
      <alignment horizontal="center"/>
    </xf>
    <xf numFmtId="175" fontId="5" fillId="42" borderId="111" xfId="85" applyNumberFormat="1" applyFont="1" applyFill="1" applyBorder="1" applyAlignment="1">
      <alignment horizontal="center"/>
    </xf>
    <xf numFmtId="0" fontId="5" fillId="42" borderId="109" xfId="85" applyFont="1" applyFill="1" applyBorder="1" applyAlignment="1">
      <alignment horizontal="center"/>
    </xf>
    <xf numFmtId="0" fontId="5" fillId="42" borderId="110" xfId="85" applyFont="1" applyFill="1" applyBorder="1" applyAlignment="1">
      <alignment horizontal="center"/>
    </xf>
    <xf numFmtId="0" fontId="5" fillId="42" borderId="111" xfId="85" applyFont="1" applyFill="1" applyBorder="1" applyAlignment="1">
      <alignment horizontal="center"/>
    </xf>
    <xf numFmtId="0" fontId="0" fillId="0" borderId="72" xfId="0" applyBorder="1" applyAlignment="1">
      <alignment horizontal="center" vertical="top"/>
    </xf>
    <xf numFmtId="0" fontId="0" fillId="0" borderId="73" xfId="0" applyBorder="1" applyAlignment="1">
      <alignment horizontal="center" vertical="top"/>
    </xf>
    <xf numFmtId="0" fontId="0" fillId="0" borderId="74" xfId="0" applyBorder="1" applyAlignment="1">
      <alignment horizontal="center" vertical="top"/>
    </xf>
    <xf numFmtId="1" fontId="3" fillId="2" borderId="109" xfId="0" applyNumberFormat="1" applyFont="1" applyFill="1" applyBorder="1" applyAlignment="1">
      <alignment horizontal="center" vertical="center"/>
    </xf>
    <xf numFmtId="1" fontId="3" fillId="2" borderId="110" xfId="0" applyNumberFormat="1" applyFont="1" applyFill="1" applyBorder="1" applyAlignment="1">
      <alignment horizontal="center" vertical="center"/>
    </xf>
    <xf numFmtId="1" fontId="3" fillId="2" borderId="111" xfId="0" applyNumberFormat="1" applyFont="1" applyFill="1" applyBorder="1" applyAlignment="1">
      <alignment horizontal="center" vertical="center"/>
    </xf>
    <xf numFmtId="0" fontId="5" fillId="53" borderId="0" xfId="85" applyFont="1" applyFill="1"/>
    <xf numFmtId="0" fontId="257" fillId="53" borderId="0" xfId="85" applyFont="1" applyFill="1" applyAlignment="1">
      <alignment horizontal="center"/>
    </xf>
    <xf numFmtId="0" fontId="257" fillId="53" borderId="0" xfId="85" applyFont="1" applyFill="1"/>
    <xf numFmtId="0" fontId="258" fillId="53" borderId="0" xfId="85" applyFont="1" applyFill="1"/>
    <xf numFmtId="0" fontId="252" fillId="53" borderId="0" xfId="48237" applyFont="1" applyFill="1" applyAlignment="1">
      <alignment horizontal="left"/>
    </xf>
    <xf numFmtId="0" fontId="5" fillId="53" borderId="0" xfId="48237" applyFill="1"/>
    <xf numFmtId="0" fontId="257" fillId="0" borderId="0" xfId="85" applyFont="1" applyAlignment="1">
      <alignment horizontal="center"/>
    </xf>
    <xf numFmtId="0" fontId="257" fillId="0" borderId="0" xfId="85" applyFont="1"/>
    <xf numFmtId="0" fontId="258" fillId="0" borderId="0" xfId="85" applyFont="1"/>
    <xf numFmtId="0" fontId="249" fillId="118" borderId="0" xfId="85" applyFont="1" applyFill="1"/>
    <xf numFmtId="0" fontId="5" fillId="118" borderId="0" xfId="85" applyFont="1" applyFill="1"/>
    <xf numFmtId="0" fontId="5" fillId="118" borderId="110" xfId="85" applyFont="1" applyFill="1" applyBorder="1" applyAlignment="1">
      <alignment horizontal="center"/>
    </xf>
    <xf numFmtId="0" fontId="249" fillId="119" borderId="0" xfId="85" applyFont="1" applyFill="1"/>
    <xf numFmtId="0" fontId="5" fillId="119" borderId="0" xfId="85" applyFont="1" applyFill="1"/>
    <xf numFmtId="0" fontId="6" fillId="119" borderId="0" xfId="85" applyFont="1" applyFill="1"/>
    <xf numFmtId="175" fontId="5" fillId="0" borderId="0" xfId="85" applyNumberFormat="1" applyFont="1" applyAlignment="1">
      <alignment horizontal="left"/>
    </xf>
    <xf numFmtId="167" fontId="2" fillId="0" borderId="0" xfId="48236" applyFill="1" applyBorder="1">
      <alignment vertical="center"/>
    </xf>
    <xf numFmtId="0" fontId="252" fillId="0" borderId="0" xfId="48237" applyFont="1" applyAlignment="1">
      <alignment horizontal="left"/>
    </xf>
    <xf numFmtId="0" fontId="5" fillId="0" borderId="0" xfId="80" applyFont="1" applyAlignment="1">
      <alignment horizontal="right" indent="1"/>
    </xf>
    <xf numFmtId="169" fontId="5" fillId="0" borderId="0" xfId="85" applyNumberFormat="1" applyFont="1"/>
    <xf numFmtId="169" fontId="5" fillId="0" borderId="0" xfId="48237" applyNumberFormat="1"/>
    <xf numFmtId="168" fontId="32" fillId="0" borderId="0" xfId="94" applyFill="1">
      <alignment vertical="center"/>
    </xf>
    <xf numFmtId="0" fontId="5" fillId="0" borderId="100" xfId="85" quotePrefix="1" applyFont="1" applyBorder="1" applyAlignment="1">
      <alignment horizontal="center"/>
    </xf>
    <xf numFmtId="0" fontId="5" fillId="0" borderId="100" xfId="85" applyFont="1" applyBorder="1" applyAlignment="1">
      <alignment horizontal="center" wrapText="1"/>
    </xf>
    <xf numFmtId="0" fontId="5" fillId="0" borderId="98" xfId="85" quotePrefix="1" applyFont="1" applyBorder="1" applyAlignment="1">
      <alignment horizontal="center"/>
    </xf>
    <xf numFmtId="0" fontId="5" fillId="0" borderId="100" xfId="85" applyFont="1" applyBorder="1" applyAlignment="1">
      <alignment horizontal="center"/>
    </xf>
    <xf numFmtId="9" fontId="2" fillId="43" borderId="96" xfId="77" applyFill="1" applyBorder="1" applyAlignment="1" applyProtection="1">
      <alignment vertical="center"/>
    </xf>
    <xf numFmtId="0" fontId="258" fillId="53" borderId="118" xfId="85" applyFont="1" applyFill="1" applyBorder="1"/>
    <xf numFmtId="0" fontId="258" fillId="0" borderId="118" xfId="85" applyFont="1" applyBorder="1"/>
    <xf numFmtId="0" fontId="5" fillId="118" borderId="118" xfId="85" applyFont="1" applyFill="1" applyBorder="1"/>
    <xf numFmtId="0" fontId="5" fillId="0" borderId="118" xfId="85" applyFont="1" applyBorder="1"/>
    <xf numFmtId="0" fontId="5" fillId="119" borderId="118" xfId="85" applyFont="1" applyFill="1" applyBorder="1"/>
    <xf numFmtId="0" fontId="250" fillId="0" borderId="118" xfId="85" applyFont="1" applyBorder="1" applyProtection="1">
      <protection locked="0"/>
    </xf>
    <xf numFmtId="0" fontId="5" fillId="0" borderId="119" xfId="85" quotePrefix="1" applyFont="1" applyBorder="1" applyAlignment="1">
      <alignment horizontal="center"/>
    </xf>
    <xf numFmtId="0" fontId="6" fillId="0" borderId="118" xfId="85" applyFont="1" applyBorder="1"/>
    <xf numFmtId="0" fontId="257" fillId="53" borderId="118" xfId="85" applyFont="1" applyFill="1" applyBorder="1"/>
    <xf numFmtId="0" fontId="257" fillId="0" borderId="118" xfId="85" applyFont="1" applyBorder="1"/>
    <xf numFmtId="0" fontId="6" fillId="119" borderId="118" xfId="85" applyFont="1" applyFill="1" applyBorder="1"/>
    <xf numFmtId="167" fontId="2" fillId="0" borderId="118" xfId="48236" applyFill="1" applyBorder="1">
      <alignment vertical="center"/>
    </xf>
    <xf numFmtId="0" fontId="251" fillId="0" borderId="118" xfId="84" applyFont="1" applyBorder="1" applyAlignment="1">
      <alignment horizontal="center"/>
    </xf>
    <xf numFmtId="0" fontId="5" fillId="0" borderId="119" xfId="85" applyFont="1" applyBorder="1" applyAlignment="1">
      <alignment horizontal="center" wrapText="1"/>
    </xf>
    <xf numFmtId="0" fontId="5" fillId="0" borderId="120" xfId="85" quotePrefix="1" applyFont="1" applyBorder="1" applyAlignment="1">
      <alignment horizontal="center"/>
    </xf>
    <xf numFmtId="0" fontId="5" fillId="53" borderId="118" xfId="85" applyFont="1" applyFill="1" applyBorder="1"/>
    <xf numFmtId="0" fontId="5" fillId="0" borderId="119" xfId="85" applyFont="1" applyBorder="1" applyAlignment="1">
      <alignment horizontal="center"/>
    </xf>
    <xf numFmtId="171" fontId="5" fillId="0" borderId="118" xfId="48237" applyNumberFormat="1" applyBorder="1"/>
    <xf numFmtId="9" fontId="2" fillId="43" borderId="121" xfId="77" applyFill="1" applyBorder="1" applyAlignment="1" applyProtection="1">
      <alignment vertical="center"/>
    </xf>
    <xf numFmtId="169" fontId="5" fillId="0" borderId="118" xfId="85" applyNumberFormat="1" applyFont="1" applyBorder="1"/>
    <xf numFmtId="169" fontId="5" fillId="0" borderId="118" xfId="48237" applyNumberFormat="1" applyBorder="1"/>
    <xf numFmtId="0" fontId="0" fillId="0" borderId="108" xfId="0" applyBorder="1" applyAlignment="1">
      <alignment horizontal="center" vertical="top"/>
    </xf>
    <xf numFmtId="1" fontId="3" fillId="2" borderId="94" xfId="0" applyNumberFormat="1" applyFont="1" applyFill="1" applyBorder="1" applyAlignment="1">
      <alignment horizontal="center" vertical="center"/>
    </xf>
    <xf numFmtId="0" fontId="0" fillId="0" borderId="123" xfId="0" applyBorder="1" applyAlignment="1">
      <alignment horizontal="center" vertical="top"/>
    </xf>
    <xf numFmtId="1" fontId="3" fillId="2" borderId="122" xfId="0" applyNumberFormat="1" applyFont="1" applyFill="1" applyBorder="1" applyAlignment="1">
      <alignment horizontal="center" vertical="center"/>
    </xf>
    <xf numFmtId="0" fontId="250" fillId="0" borderId="0" xfId="85" applyFont="1" applyAlignment="1" applyProtection="1">
      <alignment horizontal="center"/>
      <protection locked="0"/>
    </xf>
    <xf numFmtId="0" fontId="5" fillId="119" borderId="0" xfId="85" applyFont="1" applyFill="1" applyAlignment="1">
      <alignment horizontal="center"/>
    </xf>
    <xf numFmtId="0" fontId="5" fillId="118" borderId="0" xfId="85" applyFont="1" applyFill="1" applyAlignment="1">
      <alignment horizontal="center"/>
    </xf>
    <xf numFmtId="0" fontId="6" fillId="119" borderId="0" xfId="85" applyFont="1" applyFill="1" applyAlignment="1">
      <alignment horizontal="center"/>
    </xf>
    <xf numFmtId="0" fontId="258" fillId="53" borderId="0" xfId="85" applyFont="1" applyFill="1" applyAlignment="1">
      <alignment horizontal="center"/>
    </xf>
    <xf numFmtId="0" fontId="258" fillId="0" borderId="0" xfId="85" applyFont="1" applyAlignment="1">
      <alignment horizontal="center"/>
    </xf>
    <xf numFmtId="0" fontId="244" fillId="42" borderId="0" xfId="79" applyFont="1" applyFill="1" applyAlignment="1" applyProtection="1">
      <alignment horizontal="left" indent="1"/>
      <protection locked="0"/>
    </xf>
    <xf numFmtId="168" fontId="32" fillId="48" borderId="0" xfId="94" applyAlignment="1">
      <alignment horizontal="left" vertical="center" indent="1"/>
    </xf>
    <xf numFmtId="0" fontId="248" fillId="0" borderId="0" xfId="85" applyFont="1" applyAlignment="1">
      <alignment horizontal="left" indent="1"/>
    </xf>
    <xf numFmtId="0" fontId="6" fillId="0" borderId="0" xfId="85" applyFont="1" applyAlignment="1">
      <alignment horizontal="left" indent="1"/>
    </xf>
    <xf numFmtId="168" fontId="33" fillId="49" borderId="0" xfId="96" applyAlignment="1">
      <alignment horizontal="left" vertical="center" indent="1"/>
    </xf>
    <xf numFmtId="349" fontId="5" fillId="0" borderId="63" xfId="48235" applyNumberFormat="1" applyFont="1" applyBorder="1" applyAlignment="1">
      <alignment horizontal="left" indent="1"/>
    </xf>
    <xf numFmtId="14" fontId="5" fillId="3" borderId="64" xfId="85" applyNumberFormat="1" applyFont="1" applyFill="1" applyBorder="1" applyAlignment="1" applyProtection="1">
      <alignment horizontal="center"/>
      <protection locked="0"/>
    </xf>
    <xf numFmtId="0" fontId="5" fillId="3" borderId="64" xfId="83" applyNumberFormat="1" applyFont="1" applyFill="1" applyBorder="1" applyProtection="1">
      <protection locked="0"/>
    </xf>
    <xf numFmtId="173" fontId="5" fillId="3" borderId="64" xfId="83" applyNumberFormat="1" applyFont="1" applyFill="1" applyBorder="1" applyProtection="1">
      <protection locked="0"/>
    </xf>
    <xf numFmtId="170" fontId="5" fillId="3" borderId="64" xfId="83" applyNumberFormat="1" applyFont="1" applyFill="1" applyBorder="1" applyAlignment="1" applyProtection="1">
      <alignment horizontal="center"/>
      <protection locked="0"/>
    </xf>
    <xf numFmtId="170" fontId="5" fillId="3" borderId="65" xfId="83" applyNumberFormat="1" applyFont="1" applyFill="1" applyBorder="1" applyAlignment="1" applyProtection="1">
      <alignment horizontal="left" indent="1"/>
      <protection locked="0"/>
    </xf>
    <xf numFmtId="349" fontId="5" fillId="0" borderId="66" xfId="48235" applyNumberFormat="1" applyFont="1" applyBorder="1" applyAlignment="1">
      <alignment horizontal="left" indent="1"/>
    </xf>
    <xf numFmtId="170" fontId="5" fillId="3" borderId="65" xfId="83" applyNumberFormat="1" applyFont="1" applyFill="1" applyBorder="1" applyProtection="1">
      <protection locked="0"/>
    </xf>
    <xf numFmtId="349" fontId="5" fillId="0" borderId="63" xfId="84" applyNumberFormat="1" applyFont="1" applyBorder="1" applyAlignment="1">
      <alignment horizontal="left" indent="1"/>
    </xf>
    <xf numFmtId="173" fontId="5" fillId="3" borderId="65" xfId="83" applyNumberFormat="1" applyFont="1" applyFill="1" applyBorder="1" applyProtection="1">
      <protection locked="0"/>
    </xf>
    <xf numFmtId="0" fontId="5" fillId="0" borderId="63" xfId="85" applyFont="1" applyBorder="1" applyAlignment="1">
      <alignment horizontal="left" indent="1"/>
    </xf>
    <xf numFmtId="0" fontId="5" fillId="0" borderId="60" xfId="84" applyFont="1" applyBorder="1" applyAlignment="1">
      <alignment horizontal="left" indent="1"/>
    </xf>
    <xf numFmtId="0" fontId="5" fillId="0" borderId="66" xfId="85" applyFont="1" applyBorder="1" applyAlignment="1">
      <alignment horizontal="left" indent="1"/>
    </xf>
    <xf numFmtId="0" fontId="5" fillId="0" borderId="60" xfId="85" applyFont="1" applyBorder="1" applyAlignment="1">
      <alignment horizontal="centerContinuous"/>
    </xf>
    <xf numFmtId="0" fontId="5" fillId="0" borderId="61" xfId="85" applyFont="1" applyBorder="1" applyAlignment="1">
      <alignment horizontal="centerContinuous"/>
    </xf>
    <xf numFmtId="0" fontId="5" fillId="0" borderId="62" xfId="85" applyFont="1" applyBorder="1" applyAlignment="1">
      <alignment horizontal="centerContinuous"/>
    </xf>
    <xf numFmtId="0" fontId="255" fillId="0" borderId="63" xfId="85" applyFont="1" applyBorder="1" applyAlignment="1">
      <alignment horizontal="center"/>
    </xf>
    <xf numFmtId="0" fontId="255" fillId="0" borderId="64" xfId="85" applyFont="1" applyBorder="1" applyAlignment="1">
      <alignment horizontal="center"/>
    </xf>
    <xf numFmtId="0" fontId="255" fillId="0" borderId="65" xfId="85" applyFont="1" applyBorder="1" applyAlignment="1">
      <alignment horizontal="center"/>
    </xf>
    <xf numFmtId="349" fontId="5" fillId="0" borderId="78" xfId="84" applyNumberFormat="1" applyFont="1" applyBorder="1" applyAlignment="1">
      <alignment horizontal="left" indent="1"/>
    </xf>
    <xf numFmtId="0" fontId="5" fillId="0" borderId="11" xfId="85" applyFont="1" applyBorder="1" applyAlignment="1">
      <alignment horizontal="left" indent="1"/>
    </xf>
    <xf numFmtId="0" fontId="5" fillId="0" borderId="90" xfId="85" applyFont="1" applyBorder="1" applyAlignment="1">
      <alignment horizontal="center"/>
    </xf>
    <xf numFmtId="0" fontId="259" fillId="0" borderId="60" xfId="85" applyFont="1" applyBorder="1" applyAlignment="1">
      <alignment horizontal="center" wrapText="1"/>
    </xf>
    <xf numFmtId="0" fontId="259" fillId="0" borderId="61" xfId="85" applyFont="1" applyBorder="1" applyAlignment="1">
      <alignment horizontal="center" wrapText="1"/>
    </xf>
    <xf numFmtId="0" fontId="259" fillId="0" borderId="62" xfId="85" applyFont="1" applyBorder="1" applyAlignment="1">
      <alignment horizontal="center" wrapText="1"/>
    </xf>
    <xf numFmtId="0" fontId="5" fillId="42" borderId="109" xfId="85" applyFont="1" applyFill="1" applyBorder="1" applyAlignment="1">
      <alignment horizontal="left" indent="1"/>
    </xf>
    <xf numFmtId="0" fontId="5" fillId="0" borderId="110" xfId="85" applyFont="1" applyBorder="1" applyAlignment="1">
      <alignment horizontal="center"/>
    </xf>
    <xf numFmtId="0" fontId="5" fillId="0" borderId="111" xfId="85" applyFont="1" applyBorder="1"/>
    <xf numFmtId="0" fontId="5" fillId="0" borderId="95" xfId="85" applyFont="1" applyBorder="1"/>
    <xf numFmtId="0" fontId="5" fillId="0" borderId="94" xfId="85" applyFont="1" applyBorder="1" applyAlignment="1">
      <alignment horizontal="left" indent="1"/>
    </xf>
    <xf numFmtId="0" fontId="5" fillId="0" borderId="76" xfId="85" applyFont="1" applyBorder="1" applyAlignment="1">
      <alignment horizontal="center"/>
    </xf>
    <xf numFmtId="0" fontId="5" fillId="0" borderId="77" xfId="85" applyFont="1" applyBorder="1" applyAlignment="1">
      <alignment horizontal="center"/>
    </xf>
    <xf numFmtId="0" fontId="5" fillId="0" borderId="109" xfId="85" applyFont="1" applyBorder="1" applyAlignment="1">
      <alignment horizontal="left" indent="1"/>
    </xf>
    <xf numFmtId="0" fontId="5" fillId="0" borderId="94" xfId="85" applyFont="1" applyBorder="1" applyAlignment="1">
      <alignment horizontal="center"/>
    </xf>
    <xf numFmtId="0" fontId="5" fillId="0" borderId="78" xfId="85" applyFont="1" applyBorder="1" applyAlignment="1">
      <alignment horizontal="left" indent="1"/>
    </xf>
    <xf numFmtId="170" fontId="5" fillId="3" borderId="86" xfId="83" applyNumberFormat="1" applyFont="1" applyFill="1" applyBorder="1" applyAlignment="1" applyProtection="1">
      <alignment horizontal="center"/>
      <protection locked="0"/>
    </xf>
    <xf numFmtId="0" fontId="5" fillId="0" borderId="110" xfId="85" applyFont="1" applyBorder="1" applyAlignment="1" applyProtection="1">
      <alignment horizontal="center" wrapText="1"/>
      <protection locked="0"/>
    </xf>
    <xf numFmtId="0" fontId="5" fillId="0" borderId="110" xfId="85" applyFont="1" applyBorder="1" applyAlignment="1">
      <alignment horizontal="center" wrapText="1"/>
    </xf>
    <xf numFmtId="0" fontId="5" fillId="0" borderId="111" xfId="85" applyFont="1" applyBorder="1" applyAlignment="1">
      <alignment horizontal="center" vertical="top"/>
    </xf>
    <xf numFmtId="349" fontId="5" fillId="0" borderId="80" xfId="84" applyNumberFormat="1" applyFont="1" applyBorder="1" applyAlignment="1">
      <alignment horizontal="center"/>
    </xf>
    <xf numFmtId="349" fontId="5" fillId="0" borderId="82" xfId="84" applyNumberFormat="1" applyFont="1" applyBorder="1" applyAlignment="1">
      <alignment horizontal="center"/>
    </xf>
    <xf numFmtId="0" fontId="3" fillId="0" borderId="0" xfId="0" applyFont="1" applyAlignment="1">
      <alignment horizontal="left" vertical="top" indent="1"/>
    </xf>
    <xf numFmtId="0" fontId="0" fillId="0" borderId="0" xfId="0" applyAlignment="1">
      <alignment horizontal="left" vertical="top" indent="2"/>
    </xf>
    <xf numFmtId="0" fontId="0" fillId="3" borderId="0" xfId="0" applyFill="1" applyAlignment="1">
      <alignment horizontal="left" indent="2"/>
    </xf>
    <xf numFmtId="0" fontId="25" fillId="47" borderId="90" xfId="90" applyFont="1" applyFill="1" applyBorder="1" applyAlignment="1">
      <alignment horizontal="center"/>
    </xf>
    <xf numFmtId="10" fontId="0" fillId="3" borderId="63" xfId="0" applyNumberFormat="1" applyFill="1" applyBorder="1"/>
    <xf numFmtId="10" fontId="0" fillId="3" borderId="64" xfId="0" applyNumberFormat="1" applyFill="1" applyBorder="1"/>
    <xf numFmtId="10" fontId="0" fillId="3" borderId="66" xfId="0" applyNumberFormat="1" applyFill="1" applyBorder="1"/>
    <xf numFmtId="10" fontId="0" fillId="3" borderId="67" xfId="0" applyNumberFormat="1" applyFill="1" applyBorder="1"/>
    <xf numFmtId="10" fontId="0" fillId="3" borderId="65" xfId="0" applyNumberFormat="1" applyFill="1" applyBorder="1"/>
    <xf numFmtId="10" fontId="5" fillId="52" borderId="72" xfId="2" applyNumberFormat="1" applyFont="1" applyFill="1" applyBorder="1"/>
    <xf numFmtId="10" fontId="5" fillId="52" borderId="73" xfId="2" applyNumberFormat="1" applyFont="1" applyFill="1" applyBorder="1"/>
    <xf numFmtId="10" fontId="5" fillId="52" borderId="74" xfId="2" applyNumberFormat="1" applyFont="1" applyFill="1" applyBorder="1"/>
    <xf numFmtId="10" fontId="0" fillId="51" borderId="60" xfId="0" applyNumberFormat="1" applyFill="1" applyBorder="1" applyAlignment="1">
      <alignment horizontal="right" vertical="top"/>
    </xf>
    <xf numFmtId="10" fontId="0" fillId="51" borderId="61" xfId="0" applyNumberFormat="1" applyFill="1" applyBorder="1" applyAlignment="1">
      <alignment horizontal="right" vertical="top"/>
    </xf>
    <xf numFmtId="10" fontId="0" fillId="51" borderId="62" xfId="0" applyNumberFormat="1" applyFill="1" applyBorder="1" applyAlignment="1">
      <alignment horizontal="right" vertical="top"/>
    </xf>
    <xf numFmtId="170" fontId="0" fillId="51" borderId="63" xfId="0" applyNumberFormat="1" applyFill="1" applyBorder="1" applyAlignment="1">
      <alignment horizontal="right" vertical="top"/>
    </xf>
    <xf numFmtId="170" fontId="0" fillId="51" borderId="64" xfId="0" applyNumberFormat="1" applyFill="1" applyBorder="1" applyAlignment="1">
      <alignment horizontal="right" vertical="top"/>
    </xf>
    <xf numFmtId="170" fontId="0" fillId="51" borderId="65" xfId="0" applyNumberFormat="1" applyFill="1" applyBorder="1" applyAlignment="1">
      <alignment horizontal="right" vertical="top"/>
    </xf>
    <xf numFmtId="170" fontId="0" fillId="51" borderId="66" xfId="0" applyNumberFormat="1" applyFill="1" applyBorder="1" applyAlignment="1">
      <alignment horizontal="right" vertical="top"/>
    </xf>
    <xf numFmtId="170" fontId="0" fillId="51" borderId="67" xfId="0" applyNumberFormat="1" applyFill="1" applyBorder="1" applyAlignment="1">
      <alignment horizontal="right" vertical="top"/>
    </xf>
    <xf numFmtId="170" fontId="0" fillId="51" borderId="68" xfId="0" applyNumberFormat="1" applyFill="1" applyBorder="1" applyAlignment="1">
      <alignment horizontal="right" vertical="top"/>
    </xf>
    <xf numFmtId="0" fontId="0" fillId="0" borderId="69" xfId="0" applyBorder="1" applyAlignment="1">
      <alignment horizontal="left" indent="1"/>
    </xf>
    <xf numFmtId="10" fontId="0" fillId="0" borderId="70" xfId="0" applyNumberFormat="1" applyBorder="1"/>
    <xf numFmtId="10" fontId="0" fillId="0" borderId="71" xfId="0" applyNumberFormat="1" applyBorder="1"/>
    <xf numFmtId="0" fontId="0" fillId="0" borderId="81" xfId="0" applyBorder="1"/>
    <xf numFmtId="1" fontId="3" fillId="53" borderId="72" xfId="0" applyNumberFormat="1" applyFont="1" applyFill="1" applyBorder="1" applyAlignment="1">
      <alignment horizontal="center" vertical="center"/>
    </xf>
    <xf numFmtId="1" fontId="3" fillId="53" borderId="73" xfId="0" applyNumberFormat="1" applyFont="1" applyFill="1" applyBorder="1" applyAlignment="1">
      <alignment horizontal="center" vertical="center"/>
    </xf>
    <xf numFmtId="1" fontId="3" fillId="53" borderId="74" xfId="0" applyNumberFormat="1" applyFont="1" applyFill="1" applyBorder="1" applyAlignment="1">
      <alignment horizontal="center" vertical="center"/>
    </xf>
    <xf numFmtId="0" fontId="243" fillId="0" borderId="0" xfId="0" applyFont="1" applyAlignment="1">
      <alignment horizontal="left" vertical="top" indent="1"/>
    </xf>
    <xf numFmtId="10" fontId="5" fillId="44" borderId="62" xfId="77" applyNumberFormat="1" applyFont="1" applyFill="1" applyBorder="1" applyAlignment="1" applyProtection="1">
      <alignment horizontal="right" indent="1"/>
    </xf>
    <xf numFmtId="10" fontId="5" fillId="44" borderId="65" xfId="77" applyNumberFormat="1" applyFont="1" applyFill="1" applyBorder="1" applyAlignment="1" applyProtection="1">
      <alignment horizontal="right" indent="1"/>
    </xf>
    <xf numFmtId="10" fontId="5" fillId="44" borderId="68" xfId="77" applyNumberFormat="1" applyFont="1" applyFill="1" applyBorder="1" applyAlignment="1" applyProtection="1">
      <alignment horizontal="right" indent="1"/>
    </xf>
    <xf numFmtId="1" fontId="3" fillId="0" borderId="0" xfId="0" applyNumberFormat="1" applyFont="1" applyAlignment="1">
      <alignment horizontal="center" vertical="center"/>
    </xf>
    <xf numFmtId="168" fontId="5" fillId="3" borderId="0" xfId="0" applyNumberFormat="1" applyFont="1" applyFill="1" applyAlignment="1">
      <alignment horizontal="left" vertical="center" indent="1"/>
    </xf>
    <xf numFmtId="10" fontId="0" fillId="0" borderId="63" xfId="0" applyNumberFormat="1" applyBorder="1"/>
    <xf numFmtId="10" fontId="0" fillId="3" borderId="78" xfId="0" applyNumberFormat="1" applyFill="1" applyBorder="1"/>
    <xf numFmtId="10" fontId="0" fillId="3" borderId="86" xfId="0" applyNumberFormat="1" applyFill="1" applyBorder="1"/>
    <xf numFmtId="10" fontId="0" fillId="3" borderId="61" xfId="0" applyNumberFormat="1" applyFill="1" applyBorder="1"/>
    <xf numFmtId="10" fontId="0" fillId="3" borderId="62" xfId="0" applyNumberFormat="1" applyFill="1" applyBorder="1"/>
    <xf numFmtId="0" fontId="0" fillId="0" borderId="80" xfId="0"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3" fontId="6" fillId="0" borderId="0" xfId="89" applyNumberFormat="1" applyFont="1" applyAlignment="1">
      <alignment horizontal="left" indent="1"/>
    </xf>
    <xf numFmtId="0" fontId="243" fillId="0" borderId="0" xfId="0" applyFont="1" applyAlignment="1">
      <alignment horizontal="center"/>
    </xf>
    <xf numFmtId="0" fontId="0" fillId="0" borderId="0" xfId="0" applyAlignment="1">
      <alignment horizontal="left"/>
    </xf>
    <xf numFmtId="0" fontId="0" fillId="53" borderId="0" xfId="0" applyFill="1" applyAlignment="1">
      <alignment horizontal="left" indent="1"/>
    </xf>
    <xf numFmtId="0" fontId="243" fillId="53" borderId="0" xfId="0" applyFont="1" applyFill="1" applyAlignment="1">
      <alignment horizontal="center"/>
    </xf>
    <xf numFmtId="0" fontId="0" fillId="53" borderId="0" xfId="0" applyFill="1" applyAlignment="1">
      <alignment horizontal="left"/>
    </xf>
    <xf numFmtId="0" fontId="0" fillId="53" borderId="0" xfId="0" applyFill="1" applyAlignment="1">
      <alignment horizontal="center"/>
    </xf>
    <xf numFmtId="1" fontId="3" fillId="2" borderId="108" xfId="0" applyNumberFormat="1" applyFont="1" applyFill="1" applyBorder="1" applyAlignment="1">
      <alignment horizontal="center" vertical="center"/>
    </xf>
    <xf numFmtId="0" fontId="259" fillId="0" borderId="100" xfId="85" applyFont="1" applyBorder="1" applyAlignment="1">
      <alignment horizontal="center" wrapText="1"/>
    </xf>
    <xf numFmtId="0" fontId="5" fillId="0" borderId="100" xfId="85" applyFont="1" applyBorder="1" applyAlignment="1">
      <alignment horizontal="centerContinuous"/>
    </xf>
    <xf numFmtId="0" fontId="255" fillId="0" borderId="98" xfId="85" applyFont="1" applyBorder="1" applyAlignment="1">
      <alignment horizontal="center"/>
    </xf>
    <xf numFmtId="0" fontId="0" fillId="0" borderId="124" xfId="0" applyBorder="1" applyAlignment="1">
      <alignment horizontal="center" vertical="top"/>
    </xf>
    <xf numFmtId="1" fontId="3" fillId="2" borderId="124" xfId="0" applyNumberFormat="1" applyFont="1" applyFill="1" applyBorder="1" applyAlignment="1">
      <alignment horizontal="center" vertical="center"/>
    </xf>
    <xf numFmtId="0" fontId="5" fillId="0" borderId="118" xfId="85" applyFont="1" applyBorder="1" applyAlignment="1">
      <alignment horizontal="center"/>
    </xf>
    <xf numFmtId="0" fontId="259" fillId="0" borderId="119" xfId="85" applyFont="1" applyBorder="1" applyAlignment="1">
      <alignment horizontal="center" wrapText="1"/>
    </xf>
    <xf numFmtId="0" fontId="5" fillId="0" borderId="119" xfId="85" applyFont="1" applyBorder="1" applyAlignment="1">
      <alignment horizontal="centerContinuous"/>
    </xf>
    <xf numFmtId="0" fontId="255" fillId="0" borderId="120" xfId="85" applyFont="1" applyBorder="1" applyAlignment="1">
      <alignment horizontal="center"/>
    </xf>
    <xf numFmtId="168" fontId="32" fillId="0" borderId="0" xfId="94" applyFill="1" applyAlignment="1">
      <alignment horizontal="left" vertical="center" indent="1"/>
    </xf>
    <xf numFmtId="0" fontId="243" fillId="117" borderId="0" xfId="0" applyFont="1" applyFill="1"/>
    <xf numFmtId="0" fontId="243" fillId="117" borderId="0" xfId="0" applyFont="1" applyFill="1" applyAlignment="1">
      <alignment horizontal="left" indent="1"/>
    </xf>
    <xf numFmtId="0" fontId="243" fillId="117" borderId="0" xfId="0" applyFont="1" applyFill="1" applyAlignment="1">
      <alignment wrapText="1"/>
    </xf>
    <xf numFmtId="10" fontId="0" fillId="0" borderId="0" xfId="0" applyNumberFormat="1"/>
    <xf numFmtId="3" fontId="5" fillId="0" borderId="104" xfId="89" applyNumberFormat="1" applyFont="1" applyBorder="1" applyAlignment="1">
      <alignment horizontal="left" indent="1"/>
    </xf>
    <xf numFmtId="3" fontId="5" fillId="0" borderId="102" xfId="89" applyNumberFormat="1" applyFont="1" applyBorder="1" applyAlignment="1">
      <alignment horizontal="left" indent="1"/>
    </xf>
    <xf numFmtId="173" fontId="0" fillId="0" borderId="61" xfId="0" applyNumberFormat="1" applyBorder="1" applyAlignment="1">
      <alignment horizontal="right" indent="1"/>
    </xf>
    <xf numFmtId="173" fontId="0" fillId="0" borderId="62" xfId="0" applyNumberFormat="1" applyBorder="1" applyAlignment="1">
      <alignment horizontal="right" indent="1"/>
    </xf>
    <xf numFmtId="173" fontId="0" fillId="0" borderId="64" xfId="0" applyNumberFormat="1" applyBorder="1" applyAlignment="1">
      <alignment horizontal="right" indent="1"/>
    </xf>
    <xf numFmtId="173" fontId="0" fillId="0" borderId="65" xfId="0" applyNumberFormat="1" applyBorder="1" applyAlignment="1">
      <alignment horizontal="right" indent="1"/>
    </xf>
    <xf numFmtId="173" fontId="0" fillId="0" borderId="63" xfId="0" applyNumberFormat="1" applyBorder="1" applyAlignment="1">
      <alignment horizontal="right" indent="1"/>
    </xf>
    <xf numFmtId="173" fontId="0" fillId="0" borderId="66" xfId="0" applyNumberFormat="1" applyBorder="1" applyAlignment="1">
      <alignment horizontal="right" indent="1"/>
    </xf>
    <xf numFmtId="173" fontId="0" fillId="0" borderId="67" xfId="0" applyNumberFormat="1" applyBorder="1" applyAlignment="1">
      <alignment horizontal="right" indent="1"/>
    </xf>
    <xf numFmtId="0" fontId="0" fillId="0" borderId="0" xfId="0" applyAlignment="1">
      <alignment horizontal="left" wrapText="1" indent="1"/>
    </xf>
    <xf numFmtId="0" fontId="6" fillId="0" borderId="0" xfId="77" applyNumberFormat="1" applyFont="1" applyFill="1" applyBorder="1" applyAlignment="1" applyProtection="1">
      <alignment horizontal="left" indent="1"/>
    </xf>
    <xf numFmtId="0" fontId="5" fillId="0" borderId="0" xfId="77" applyNumberFormat="1" applyFont="1" applyFill="1" applyBorder="1" applyAlignment="1" applyProtection="1">
      <alignment horizontal="center"/>
    </xf>
    <xf numFmtId="170" fontId="6" fillId="0" borderId="0" xfId="77" applyNumberFormat="1" applyFont="1" applyFill="1" applyBorder="1" applyProtection="1"/>
    <xf numFmtId="252" fontId="6" fillId="0" borderId="0" xfId="2" applyNumberFormat="1" applyFont="1" applyFill="1" applyBorder="1"/>
    <xf numFmtId="168" fontId="6" fillId="0" borderId="0" xfId="0" applyNumberFormat="1" applyFont="1" applyAlignment="1">
      <alignment horizontal="left" vertical="center"/>
    </xf>
    <xf numFmtId="165" fontId="5" fillId="3" borderId="60" xfId="2" applyNumberFormat="1" applyFont="1" applyFill="1" applyBorder="1" applyAlignment="1">
      <alignment vertical="center"/>
    </xf>
    <xf numFmtId="165" fontId="5" fillId="3" borderId="61" xfId="2" applyNumberFormat="1" applyFont="1" applyFill="1" applyBorder="1" applyAlignment="1">
      <alignment vertical="center"/>
    </xf>
    <xf numFmtId="165" fontId="5" fillId="3" borderId="69" xfId="2" applyNumberFormat="1" applyFont="1" applyFill="1" applyBorder="1" applyAlignment="1">
      <alignment vertical="center"/>
    </xf>
    <xf numFmtId="165" fontId="5" fillId="3" borderId="70" xfId="2" applyNumberFormat="1" applyFont="1" applyFill="1" applyBorder="1" applyAlignment="1">
      <alignment vertical="center"/>
    </xf>
    <xf numFmtId="9" fontId="5" fillId="52" borderId="66" xfId="75" applyNumberFormat="1" applyFont="1" applyFill="1" applyBorder="1" applyAlignment="1">
      <alignment vertical="top"/>
    </xf>
    <xf numFmtId="9" fontId="5" fillId="52" borderId="67" xfId="75" applyNumberFormat="1" applyFont="1" applyFill="1" applyBorder="1" applyAlignment="1">
      <alignment vertical="top"/>
    </xf>
    <xf numFmtId="9" fontId="5" fillId="52" borderId="68" xfId="75" applyNumberFormat="1" applyFont="1" applyFill="1" applyBorder="1" applyAlignment="1">
      <alignment vertical="top"/>
    </xf>
    <xf numFmtId="178" fontId="5" fillId="0" borderId="64" xfId="7" applyNumberFormat="1" applyFont="1" applyBorder="1" applyAlignment="1">
      <alignment horizontal="center"/>
    </xf>
    <xf numFmtId="178" fontId="0" fillId="0" borderId="64" xfId="0" applyNumberFormat="1" applyBorder="1" applyAlignment="1">
      <alignment horizontal="center"/>
    </xf>
    <xf numFmtId="178" fontId="0" fillId="0" borderId="65" xfId="0" applyNumberFormat="1" applyBorder="1" applyAlignment="1">
      <alignment horizontal="center"/>
    </xf>
    <xf numFmtId="178" fontId="5" fillId="0" borderId="64" xfId="7" applyNumberFormat="1" applyFont="1" applyBorder="1" applyAlignment="1">
      <alignment horizontal="center" vertical="center"/>
    </xf>
    <xf numFmtId="178" fontId="5" fillId="0" borderId="67" xfId="7" applyNumberFormat="1" applyFont="1" applyBorder="1" applyAlignment="1">
      <alignment horizontal="center" vertical="center"/>
    </xf>
    <xf numFmtId="0" fontId="5" fillId="0" borderId="60" xfId="7" applyFont="1" applyBorder="1" applyAlignment="1">
      <alignment horizontal="left" vertical="center" wrapText="1" indent="1"/>
    </xf>
    <xf numFmtId="0" fontId="5" fillId="0" borderId="66" xfId="7" applyFont="1" applyBorder="1" applyAlignment="1">
      <alignment horizontal="left" vertical="center" wrapText="1" indent="1"/>
    </xf>
    <xf numFmtId="173" fontId="5" fillId="3" borderId="61" xfId="7" applyNumberFormat="1" applyFont="1" applyFill="1" applyBorder="1" applyAlignment="1">
      <alignment horizontal="center"/>
    </xf>
    <xf numFmtId="173" fontId="5" fillId="3" borderId="64" xfId="7" applyNumberFormat="1" applyFont="1" applyFill="1" applyBorder="1" applyAlignment="1">
      <alignment horizontal="center"/>
    </xf>
    <xf numFmtId="173" fontId="5" fillId="52" borderId="64" xfId="7" applyNumberFormat="1" applyFont="1" applyFill="1" applyBorder="1" applyAlignment="1">
      <alignment horizontal="center"/>
    </xf>
    <xf numFmtId="2" fontId="5" fillId="0" borderId="63" xfId="7" applyNumberFormat="1" applyFont="1" applyBorder="1" applyAlignment="1">
      <alignment horizontal="center"/>
    </xf>
    <xf numFmtId="2" fontId="5" fillId="0" borderId="66" xfId="7" applyNumberFormat="1" applyFont="1" applyBorder="1" applyAlignment="1">
      <alignment horizontal="center"/>
    </xf>
    <xf numFmtId="1" fontId="5" fillId="0" borderId="67" xfId="7" applyNumberFormat="1" applyFont="1" applyBorder="1" applyAlignment="1">
      <alignment horizontal="center"/>
    </xf>
    <xf numFmtId="178" fontId="0" fillId="51" borderId="72" xfId="1" applyNumberFormat="1" applyFont="1" applyFill="1" applyBorder="1" applyAlignment="1">
      <alignment horizontal="right"/>
    </xf>
    <xf numFmtId="0" fontId="0" fillId="0" borderId="0" xfId="0" applyAlignment="1">
      <alignment horizontal="right" indent="1"/>
    </xf>
    <xf numFmtId="0" fontId="243" fillId="117" borderId="0" xfId="0" applyFont="1" applyFill="1" applyAlignment="1">
      <alignment vertical="top"/>
    </xf>
    <xf numFmtId="0" fontId="243" fillId="0" borderId="0" xfId="0" applyFont="1" applyAlignment="1">
      <alignment vertical="top"/>
    </xf>
    <xf numFmtId="0" fontId="3" fillId="0" borderId="0" xfId="0" applyFont="1" applyAlignment="1">
      <alignment vertical="top"/>
    </xf>
    <xf numFmtId="347" fontId="5" fillId="54" borderId="72" xfId="2" applyNumberFormat="1" applyFont="1" applyFill="1" applyBorder="1" applyAlignment="1">
      <alignment horizontal="center"/>
    </xf>
    <xf numFmtId="347" fontId="5" fillId="54" borderId="73" xfId="2" applyNumberFormat="1" applyFont="1" applyFill="1" applyBorder="1" applyAlignment="1">
      <alignment horizontal="center"/>
    </xf>
    <xf numFmtId="347" fontId="5" fillId="54" borderId="74" xfId="2" applyNumberFormat="1" applyFont="1" applyFill="1" applyBorder="1" applyAlignment="1">
      <alignment horizontal="center"/>
    </xf>
    <xf numFmtId="164" fontId="0" fillId="0" borderId="0" xfId="1" applyFont="1"/>
    <xf numFmtId="172" fontId="5" fillId="38" borderId="69" xfId="1" applyNumberFormat="1" applyFont="1" applyFill="1" applyBorder="1" applyProtection="1"/>
    <xf numFmtId="172" fontId="5" fillId="38" borderId="70" xfId="1" applyNumberFormat="1" applyFont="1" applyFill="1" applyBorder="1" applyProtection="1"/>
    <xf numFmtId="172" fontId="5" fillId="38" borderId="71" xfId="1" applyNumberFormat="1" applyFont="1" applyFill="1" applyBorder="1" applyProtection="1"/>
    <xf numFmtId="0" fontId="5" fillId="3" borderId="113" xfId="48237" applyFill="1" applyBorder="1" applyAlignment="1">
      <alignment horizontal="left"/>
    </xf>
    <xf numFmtId="0" fontId="5" fillId="3" borderId="113" xfId="85" applyFont="1" applyFill="1" applyBorder="1"/>
    <xf numFmtId="0" fontId="5" fillId="3" borderId="113" xfId="84" applyFont="1" applyFill="1" applyBorder="1" applyAlignment="1">
      <alignment wrapText="1"/>
    </xf>
    <xf numFmtId="0" fontId="6" fillId="0" borderId="113" xfId="85" applyFont="1" applyBorder="1" applyAlignment="1">
      <alignment horizontal="left" vertical="center"/>
    </xf>
    <xf numFmtId="0" fontId="6" fillId="53" borderId="0" xfId="77" applyNumberFormat="1" applyFont="1" applyFill="1" applyBorder="1" applyAlignment="1" applyProtection="1">
      <alignment horizontal="left" indent="1"/>
    </xf>
    <xf numFmtId="0" fontId="5" fillId="53" borderId="0" xfId="77" applyNumberFormat="1" applyFont="1" applyFill="1" applyBorder="1" applyAlignment="1" applyProtection="1">
      <alignment horizontal="center"/>
    </xf>
    <xf numFmtId="170" fontId="6" fillId="53" borderId="0" xfId="77" applyNumberFormat="1" applyFont="1" applyFill="1" applyBorder="1" applyProtection="1"/>
    <xf numFmtId="170" fontId="3" fillId="53" borderId="0" xfId="0" applyNumberFormat="1" applyFont="1" applyFill="1"/>
    <xf numFmtId="0" fontId="6" fillId="117" borderId="0" xfId="77" applyNumberFormat="1" applyFont="1" applyFill="1" applyBorder="1" applyAlignment="1" applyProtection="1">
      <alignment horizontal="left" indent="1"/>
    </xf>
    <xf numFmtId="0" fontId="5" fillId="117" borderId="0" xfId="77" applyNumberFormat="1" applyFont="1" applyFill="1" applyBorder="1" applyAlignment="1" applyProtection="1">
      <alignment horizontal="left" indent="1"/>
    </xf>
    <xf numFmtId="0" fontId="3" fillId="53" borderId="0" xfId="0"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center" vertical="center" wrapText="1"/>
    </xf>
    <xf numFmtId="173" fontId="3" fillId="42" borderId="0" xfId="0" applyNumberFormat="1" applyFont="1" applyFill="1" applyAlignment="1">
      <alignment horizontal="right" vertical="top"/>
    </xf>
    <xf numFmtId="165" fontId="6" fillId="42" borderId="0" xfId="2" applyNumberFormat="1" applyFont="1" applyFill="1" applyBorder="1" applyAlignment="1">
      <alignment vertical="center"/>
    </xf>
    <xf numFmtId="0" fontId="0" fillId="42" borderId="0" xfId="0" applyFill="1" applyAlignment="1">
      <alignment horizontal="left" vertical="top" indent="1"/>
    </xf>
    <xf numFmtId="0" fontId="243" fillId="42" borderId="0" xfId="0" applyFont="1" applyFill="1" applyAlignment="1">
      <alignment horizontal="left" vertical="top"/>
    </xf>
    <xf numFmtId="0" fontId="0" fillId="42" borderId="0" xfId="0" applyFill="1" applyAlignment="1">
      <alignment horizontal="center" vertical="center"/>
    </xf>
    <xf numFmtId="1" fontId="0" fillId="42" borderId="0" xfId="0" quotePrefix="1" applyNumberFormat="1" applyFill="1" applyAlignment="1">
      <alignment horizontal="right" vertical="top"/>
    </xf>
    <xf numFmtId="0" fontId="0" fillId="0" borderId="0" xfId="0" applyAlignment="1">
      <alignment horizontal="right" vertical="center"/>
    </xf>
    <xf numFmtId="1" fontId="0" fillId="0" borderId="72" xfId="0" applyNumberFormat="1" applyBorder="1" applyAlignment="1">
      <alignment horizontal="right" vertical="top"/>
    </xf>
    <xf numFmtId="1" fontId="0" fillId="0" borderId="73" xfId="0" applyNumberFormat="1" applyBorder="1" applyAlignment="1">
      <alignment horizontal="right" vertical="top"/>
    </xf>
    <xf numFmtId="1" fontId="0" fillId="0" borderId="74" xfId="0" applyNumberFormat="1" applyBorder="1" applyAlignment="1">
      <alignment horizontal="right" vertical="top"/>
    </xf>
    <xf numFmtId="0" fontId="20" fillId="0" borderId="0" xfId="75" applyFont="1" applyAlignment="1">
      <alignment horizontal="left" indent="1"/>
    </xf>
    <xf numFmtId="0" fontId="20" fillId="0" borderId="0" xfId="75" applyFont="1" applyAlignment="1">
      <alignment horizontal="left" vertical="center" indent="1"/>
    </xf>
    <xf numFmtId="0" fontId="5" fillId="42" borderId="0" xfId="7" applyFont="1" applyFill="1" applyAlignment="1">
      <alignment horizontal="left" indent="1"/>
    </xf>
    <xf numFmtId="0" fontId="255" fillId="0" borderId="73" xfId="7" applyFont="1" applyBorder="1" applyAlignment="1">
      <alignment horizontal="center" vertical="center" wrapText="1"/>
    </xf>
    <xf numFmtId="0" fontId="255" fillId="0" borderId="74" xfId="7" applyFont="1" applyBorder="1" applyAlignment="1">
      <alignment horizontal="center" vertical="center" wrapText="1"/>
    </xf>
    <xf numFmtId="0" fontId="0" fillId="120" borderId="11" xfId="0" applyFill="1" applyBorder="1"/>
    <xf numFmtId="0" fontId="0" fillId="120" borderId="0" xfId="0" applyFill="1"/>
    <xf numFmtId="0" fontId="0" fillId="120" borderId="12" xfId="0" applyFill="1" applyBorder="1"/>
    <xf numFmtId="0" fontId="0" fillId="120" borderId="90" xfId="0" applyFill="1" applyBorder="1"/>
    <xf numFmtId="0" fontId="0" fillId="120" borderId="92" xfId="0" applyFill="1" applyBorder="1"/>
    <xf numFmtId="173" fontId="0" fillId="120" borderId="60" xfId="0" applyNumberFormat="1" applyFill="1" applyBorder="1" applyAlignment="1">
      <alignment horizontal="right" indent="1"/>
    </xf>
    <xf numFmtId="173" fontId="0" fillId="120" borderId="61" xfId="0" applyNumberFormat="1" applyFill="1" applyBorder="1" applyAlignment="1">
      <alignment horizontal="right" indent="1"/>
    </xf>
    <xf numFmtId="173" fontId="0" fillId="120" borderId="63" xfId="0" applyNumberFormat="1" applyFill="1" applyBorder="1" applyAlignment="1">
      <alignment horizontal="right" indent="1"/>
    </xf>
    <xf numFmtId="173" fontId="0" fillId="120" borderId="64" xfId="0" applyNumberFormat="1" applyFill="1" applyBorder="1" applyAlignment="1">
      <alignment horizontal="right" indent="1"/>
    </xf>
    <xf numFmtId="173" fontId="0" fillId="120" borderId="65" xfId="0" applyNumberFormat="1" applyFill="1" applyBorder="1" applyAlignment="1">
      <alignment horizontal="right" indent="1"/>
    </xf>
    <xf numFmtId="173" fontId="0" fillId="120" borderId="67" xfId="0" applyNumberFormat="1" applyFill="1" applyBorder="1" applyAlignment="1">
      <alignment horizontal="right" indent="1"/>
    </xf>
    <xf numFmtId="173" fontId="0" fillId="120" borderId="68" xfId="0" applyNumberFormat="1" applyFill="1" applyBorder="1" applyAlignment="1">
      <alignment horizontal="right" indent="1"/>
    </xf>
    <xf numFmtId="0" fontId="0" fillId="120" borderId="22" xfId="0" applyFill="1" applyBorder="1"/>
    <xf numFmtId="0" fontId="0" fillId="120" borderId="105" xfId="0" applyFill="1" applyBorder="1"/>
    <xf numFmtId="0" fontId="0" fillId="120" borderId="99" xfId="0" applyFill="1" applyBorder="1"/>
    <xf numFmtId="173" fontId="5" fillId="120" borderId="72" xfId="7" applyNumberFormat="1" applyFont="1" applyFill="1" applyBorder="1" applyAlignment="1">
      <alignment horizontal="center"/>
    </xf>
    <xf numFmtId="173" fontId="5" fillId="120" borderId="73" xfId="7" applyNumberFormat="1" applyFont="1" applyFill="1" applyBorder="1" applyAlignment="1">
      <alignment horizontal="center"/>
    </xf>
    <xf numFmtId="0" fontId="0" fillId="54" borderId="109" xfId="0" applyFill="1" applyBorder="1" applyAlignment="1">
      <alignment horizontal="right" vertical="top"/>
    </xf>
    <xf numFmtId="0" fontId="5" fillId="3" borderId="80" xfId="2" applyNumberFormat="1" applyFont="1" applyFill="1" applyBorder="1" applyAlignment="1">
      <alignment horizontal="left" vertical="top"/>
    </xf>
    <xf numFmtId="0" fontId="5" fillId="3" borderId="81" xfId="2" applyNumberFormat="1" applyFont="1" applyFill="1" applyBorder="1" applyAlignment="1">
      <alignment horizontal="left" vertical="top"/>
    </xf>
    <xf numFmtId="0" fontId="5" fillId="3" borderId="82" xfId="2" applyNumberFormat="1" applyFont="1" applyFill="1" applyBorder="1" applyAlignment="1">
      <alignment horizontal="left" vertical="top"/>
    </xf>
    <xf numFmtId="172" fontId="5" fillId="38" borderId="80" xfId="1" applyNumberFormat="1" applyFont="1" applyFill="1" applyBorder="1" applyProtection="1"/>
    <xf numFmtId="172" fontId="5" fillId="38" borderId="82" xfId="1" applyNumberFormat="1" applyFont="1" applyFill="1" applyBorder="1" applyProtection="1"/>
    <xf numFmtId="172" fontId="5" fillId="38" borderId="109" xfId="1" applyNumberFormat="1" applyFont="1" applyFill="1" applyBorder="1" applyProtection="1"/>
    <xf numFmtId="172" fontId="5" fillId="38" borderId="110" xfId="1" applyNumberFormat="1" applyFont="1" applyFill="1" applyBorder="1" applyProtection="1"/>
    <xf numFmtId="172" fontId="5" fillId="38" borderId="91" xfId="1" applyNumberFormat="1" applyFont="1" applyFill="1" applyBorder="1" applyProtection="1"/>
    <xf numFmtId="172" fontId="5" fillId="38" borderId="126" xfId="1" applyNumberFormat="1" applyFont="1" applyFill="1" applyBorder="1" applyProtection="1"/>
    <xf numFmtId="172" fontId="5" fillId="3" borderId="60" xfId="2" applyNumberFormat="1" applyFont="1" applyFill="1" applyBorder="1"/>
    <xf numFmtId="172" fontId="5" fillId="3" borderId="61" xfId="2" applyNumberFormat="1" applyFont="1" applyFill="1" applyBorder="1"/>
    <xf numFmtId="172" fontId="5" fillId="52" borderId="60" xfId="2" applyNumberFormat="1" applyFont="1" applyFill="1" applyBorder="1"/>
    <xf numFmtId="172" fontId="5" fillId="52" borderId="62" xfId="2" applyNumberFormat="1" applyFont="1" applyFill="1" applyBorder="1"/>
    <xf numFmtId="172" fontId="5" fillId="3" borderId="63" xfId="2" applyNumberFormat="1" applyFont="1" applyFill="1" applyBorder="1"/>
    <xf numFmtId="172" fontId="5" fillId="3" borderId="64" xfId="2" applyNumberFormat="1" applyFont="1" applyFill="1" applyBorder="1"/>
    <xf numFmtId="172" fontId="5" fillId="52" borderId="63" xfId="2" applyNumberFormat="1" applyFont="1" applyFill="1" applyBorder="1"/>
    <xf numFmtId="172" fontId="5" fillId="52" borderId="65" xfId="2" applyNumberFormat="1" applyFont="1" applyFill="1" applyBorder="1"/>
    <xf numFmtId="172" fontId="5" fillId="3" borderId="69" xfId="2" applyNumberFormat="1" applyFont="1" applyFill="1" applyBorder="1"/>
    <xf numFmtId="172" fontId="5" fillId="3" borderId="70" xfId="2" applyNumberFormat="1" applyFont="1" applyFill="1" applyBorder="1"/>
    <xf numFmtId="172" fontId="5" fillId="52" borderId="69" xfId="2" applyNumberFormat="1" applyFont="1" applyFill="1" applyBorder="1"/>
    <xf numFmtId="172" fontId="5" fillId="52" borderId="71" xfId="2" applyNumberFormat="1" applyFont="1" applyFill="1" applyBorder="1"/>
    <xf numFmtId="172" fontId="0" fillId="3" borderId="60" xfId="0" applyNumberFormat="1" applyFill="1" applyBorder="1" applyAlignment="1">
      <alignment horizontal="right" vertical="top"/>
    </xf>
    <xf numFmtId="172" fontId="0" fillId="3" borderId="61" xfId="0" applyNumberFormat="1" applyFill="1" applyBorder="1" applyAlignment="1">
      <alignment horizontal="right" vertical="top"/>
    </xf>
    <xf numFmtId="172" fontId="0" fillId="3" borderId="63" xfId="0" applyNumberFormat="1" applyFill="1" applyBorder="1" applyAlignment="1">
      <alignment horizontal="right" vertical="top"/>
    </xf>
    <xf numFmtId="172" fontId="0" fillId="3" borderId="64" xfId="0" applyNumberFormat="1" applyFill="1" applyBorder="1" applyAlignment="1">
      <alignment horizontal="right" vertical="top"/>
    </xf>
    <xf numFmtId="172" fontId="0" fillId="51" borderId="63" xfId="0" applyNumberFormat="1" applyFill="1" applyBorder="1" applyAlignment="1">
      <alignment horizontal="right"/>
    </xf>
    <xf numFmtId="172" fontId="0" fillId="51" borderId="64" xfId="0" applyNumberFormat="1" applyFill="1" applyBorder="1" applyAlignment="1">
      <alignment horizontal="right"/>
    </xf>
    <xf numFmtId="172" fontId="0" fillId="3" borderId="62" xfId="0" applyNumberFormat="1" applyFill="1" applyBorder="1" applyAlignment="1">
      <alignment horizontal="right" vertical="top"/>
    </xf>
    <xf numFmtId="172" fontId="0" fillId="3" borderId="65" xfId="0" applyNumberFormat="1" applyFill="1" applyBorder="1" applyAlignment="1">
      <alignment horizontal="right" vertical="top"/>
    </xf>
    <xf numFmtId="172" fontId="0" fillId="3" borderId="71" xfId="0" applyNumberFormat="1" applyFill="1" applyBorder="1" applyAlignment="1">
      <alignment horizontal="right" vertical="top"/>
    </xf>
    <xf numFmtId="172" fontId="3" fillId="52" borderId="72" xfId="0" applyNumberFormat="1" applyFont="1" applyFill="1" applyBorder="1" applyAlignment="1">
      <alignment horizontal="right" vertical="top"/>
    </xf>
    <xf numFmtId="172" fontId="3" fillId="52" borderId="73" xfId="0" applyNumberFormat="1" applyFont="1" applyFill="1" applyBorder="1" applyAlignment="1">
      <alignment horizontal="right" vertical="top"/>
    </xf>
    <xf numFmtId="172" fontId="3" fillId="52" borderId="74" xfId="0" applyNumberFormat="1" applyFont="1" applyFill="1" applyBorder="1" applyAlignment="1">
      <alignment horizontal="right" vertical="top"/>
    </xf>
    <xf numFmtId="172" fontId="0" fillId="3" borderId="72" xfId="0" applyNumberFormat="1" applyFill="1" applyBorder="1" applyAlignment="1">
      <alignment horizontal="right"/>
    </xf>
    <xf numFmtId="172" fontId="0" fillId="3" borderId="72" xfId="0" applyNumberFormat="1" applyFill="1" applyBorder="1" applyAlignment="1">
      <alignment horizontal="right" vertical="top"/>
    </xf>
    <xf numFmtId="172" fontId="0" fillId="3" borderId="73" xfId="0" applyNumberFormat="1" applyFill="1" applyBorder="1" applyAlignment="1">
      <alignment horizontal="right" vertical="top"/>
    </xf>
    <xf numFmtId="172" fontId="0" fillId="3" borderId="74" xfId="0" applyNumberFormat="1" applyFill="1" applyBorder="1" applyAlignment="1">
      <alignment horizontal="right" vertical="top"/>
    </xf>
    <xf numFmtId="172" fontId="0" fillId="54" borderId="72" xfId="0" applyNumberFormat="1" applyFill="1" applyBorder="1" applyAlignment="1">
      <alignment horizontal="right" vertical="top"/>
    </xf>
    <xf numFmtId="172" fontId="0" fillId="54" borderId="73" xfId="0" applyNumberFormat="1" applyFill="1" applyBorder="1" applyAlignment="1">
      <alignment horizontal="right" vertical="top"/>
    </xf>
    <xf numFmtId="172" fontId="0" fillId="54" borderId="74" xfId="0" applyNumberFormat="1" applyFill="1" applyBorder="1" applyAlignment="1">
      <alignment horizontal="right" vertical="top"/>
    </xf>
    <xf numFmtId="172" fontId="0" fillId="51" borderId="72" xfId="0" quotePrefix="1" applyNumberFormat="1" applyFill="1" applyBorder="1" applyAlignment="1">
      <alignment horizontal="right" vertical="top"/>
    </xf>
    <xf numFmtId="172" fontId="0" fillId="51" borderId="73" xfId="0" quotePrefix="1" applyNumberFormat="1" applyFill="1" applyBorder="1" applyAlignment="1">
      <alignment horizontal="right" vertical="top"/>
    </xf>
    <xf numFmtId="172" fontId="0" fillId="52" borderId="72" xfId="0" applyNumberFormat="1" applyFill="1" applyBorder="1" applyAlignment="1">
      <alignment horizontal="right" vertical="top"/>
    </xf>
    <xf numFmtId="172" fontId="0" fillId="52" borderId="73" xfId="0" applyNumberFormat="1" applyFill="1" applyBorder="1" applyAlignment="1">
      <alignment horizontal="right" vertical="top"/>
    </xf>
    <xf numFmtId="172" fontId="0" fillId="52" borderId="74" xfId="0" applyNumberFormat="1" applyFill="1" applyBorder="1" applyAlignment="1">
      <alignment horizontal="right" vertical="top"/>
    </xf>
    <xf numFmtId="172" fontId="5" fillId="3" borderId="60" xfId="2" applyNumberFormat="1" applyFont="1" applyFill="1" applyBorder="1" applyAlignment="1">
      <alignment vertical="center"/>
    </xf>
    <xf numFmtId="172" fontId="5" fillId="3" borderId="61" xfId="2" applyNumberFormat="1" applyFont="1" applyFill="1" applyBorder="1" applyAlignment="1">
      <alignment vertical="center"/>
    </xf>
    <xf numFmtId="172" fontId="5" fillId="52" borderId="106" xfId="2" applyNumberFormat="1" applyFont="1" applyFill="1" applyBorder="1" applyAlignment="1">
      <alignment vertical="center"/>
    </xf>
    <xf numFmtId="172" fontId="5" fillId="52" borderId="80" xfId="2" applyNumberFormat="1" applyFont="1" applyFill="1" applyBorder="1" applyAlignment="1">
      <alignment vertical="center"/>
    </xf>
    <xf numFmtId="172" fontId="5" fillId="3" borderId="69" xfId="2" applyNumberFormat="1" applyFont="1" applyFill="1" applyBorder="1" applyAlignment="1">
      <alignment vertical="center"/>
    </xf>
    <xf numFmtId="172" fontId="5" fillId="3" borderId="70" xfId="2" applyNumberFormat="1" applyFont="1" applyFill="1" applyBorder="1" applyAlignment="1">
      <alignment vertical="center"/>
    </xf>
    <xf numFmtId="172" fontId="5" fillId="52" borderId="107" xfId="2" applyNumberFormat="1" applyFont="1" applyFill="1" applyBorder="1" applyAlignment="1">
      <alignment vertical="center"/>
    </xf>
    <xf numFmtId="172" fontId="5" fillId="52" borderId="127" xfId="2" applyNumberFormat="1" applyFont="1" applyFill="1" applyBorder="1" applyAlignment="1">
      <alignment vertical="center"/>
    </xf>
    <xf numFmtId="172" fontId="5" fillId="52" borderId="106" xfId="2" applyNumberFormat="1" applyFont="1" applyFill="1" applyBorder="1"/>
    <xf numFmtId="172" fontId="5" fillId="52" borderId="80" xfId="2" applyNumberFormat="1" applyFont="1" applyFill="1" applyBorder="1"/>
    <xf numFmtId="172" fontId="5" fillId="52" borderId="104" xfId="2" applyNumberFormat="1" applyFont="1" applyFill="1" applyBorder="1"/>
    <xf numFmtId="172" fontId="5" fillId="52" borderId="81" xfId="2" applyNumberFormat="1" applyFont="1" applyFill="1" applyBorder="1"/>
    <xf numFmtId="172" fontId="5" fillId="52" borderId="107" xfId="2" applyNumberFormat="1" applyFont="1" applyFill="1" applyBorder="1"/>
    <xf numFmtId="172" fontId="5" fillId="52" borderId="82" xfId="2" applyNumberFormat="1" applyFont="1" applyFill="1" applyBorder="1"/>
    <xf numFmtId="172" fontId="0" fillId="117" borderId="72" xfId="0" applyNumberFormat="1" applyFill="1" applyBorder="1" applyAlignment="1">
      <alignment horizontal="right" vertical="top"/>
    </xf>
    <xf numFmtId="172" fontId="0" fillId="117" borderId="73" xfId="0" applyNumberFormat="1" applyFill="1" applyBorder="1" applyAlignment="1">
      <alignment horizontal="right" vertical="top"/>
    </xf>
    <xf numFmtId="172" fontId="0" fillId="117" borderId="74" xfId="0" applyNumberFormat="1" applyFill="1" applyBorder="1" applyAlignment="1">
      <alignment horizontal="right" vertical="top"/>
    </xf>
    <xf numFmtId="172" fontId="0" fillId="52" borderId="75" xfId="0" applyNumberFormat="1" applyFill="1" applyBorder="1" applyAlignment="1">
      <alignment horizontal="right" vertical="top"/>
    </xf>
    <xf numFmtId="172" fontId="0" fillId="52" borderId="76" xfId="0" applyNumberFormat="1" applyFill="1" applyBorder="1" applyAlignment="1">
      <alignment horizontal="right" vertical="top"/>
    </xf>
    <xf numFmtId="172" fontId="0" fillId="52" borderId="77" xfId="0" applyNumberFormat="1" applyFill="1" applyBorder="1" applyAlignment="1">
      <alignment horizontal="right" vertical="top"/>
    </xf>
    <xf numFmtId="172" fontId="6" fillId="52" borderId="72" xfId="2" applyNumberFormat="1" applyFont="1" applyFill="1" applyBorder="1" applyAlignment="1">
      <alignment vertical="center"/>
    </xf>
    <xf numFmtId="172" fontId="6" fillId="52" borderId="74" xfId="2" applyNumberFormat="1" applyFont="1" applyFill="1" applyBorder="1" applyAlignment="1">
      <alignment vertical="center"/>
    </xf>
    <xf numFmtId="172" fontId="5" fillId="52" borderId="60" xfId="2" applyNumberFormat="1" applyFont="1" applyFill="1" applyBorder="1" applyAlignment="1">
      <alignment vertical="center"/>
    </xf>
    <xf numFmtId="172" fontId="5" fillId="52" borderId="62" xfId="2" applyNumberFormat="1" applyFont="1" applyFill="1" applyBorder="1" applyAlignment="1">
      <alignment vertical="center"/>
    </xf>
    <xf numFmtId="172" fontId="5" fillId="52" borderId="69" xfId="2" applyNumberFormat="1" applyFont="1" applyFill="1" applyBorder="1" applyAlignment="1">
      <alignment vertical="center"/>
    </xf>
    <xf numFmtId="172" fontId="5" fillId="52" borderId="71" xfId="2" applyNumberFormat="1" applyFont="1" applyFill="1" applyBorder="1" applyAlignment="1">
      <alignment vertical="center"/>
    </xf>
    <xf numFmtId="172" fontId="0" fillId="0" borderId="60" xfId="0" applyNumberFormat="1" applyBorder="1" applyAlignment="1">
      <alignment horizontal="right" vertical="top"/>
    </xf>
    <xf numFmtId="172" fontId="0" fillId="52" borderId="60" xfId="0" applyNumberFormat="1" applyFill="1" applyBorder="1" applyAlignment="1">
      <alignment horizontal="right" vertical="top"/>
    </xf>
    <xf numFmtId="172" fontId="0" fillId="0" borderId="70" xfId="0" applyNumberFormat="1" applyBorder="1" applyAlignment="1">
      <alignment horizontal="right"/>
    </xf>
    <xf numFmtId="172" fontId="0" fillId="0" borderId="71" xfId="0" applyNumberFormat="1" applyBorder="1" applyAlignment="1">
      <alignment horizontal="right"/>
    </xf>
    <xf numFmtId="172" fontId="5" fillId="3" borderId="65" xfId="2" applyNumberFormat="1" applyFont="1" applyFill="1" applyBorder="1"/>
    <xf numFmtId="172" fontId="5" fillId="3" borderId="71" xfId="2" applyNumberFormat="1" applyFont="1" applyFill="1" applyBorder="1"/>
    <xf numFmtId="172" fontId="5" fillId="3" borderId="62" xfId="2" applyNumberFormat="1" applyFont="1" applyFill="1" applyBorder="1"/>
    <xf numFmtId="172" fontId="0" fillId="51" borderId="66" xfId="1" applyNumberFormat="1" applyFont="1" applyFill="1" applyBorder="1" applyAlignment="1">
      <alignment horizontal="right"/>
    </xf>
    <xf numFmtId="172" fontId="0" fillId="51" borderId="67" xfId="1" applyNumberFormat="1" applyFont="1" applyFill="1" applyBorder="1" applyAlignment="1"/>
    <xf numFmtId="172" fontId="6" fillId="52" borderId="72" xfId="2" applyNumberFormat="1" applyFont="1" applyFill="1" applyBorder="1" applyAlignment="1">
      <alignment horizontal="right" vertical="center"/>
    </xf>
    <xf numFmtId="172" fontId="6" fillId="52" borderId="74" xfId="2" applyNumberFormat="1" applyFont="1" applyFill="1" applyBorder="1" applyAlignment="1">
      <alignment horizontal="right" vertical="center"/>
    </xf>
    <xf numFmtId="172" fontId="0" fillId="52" borderId="75" xfId="0" applyNumberFormat="1" applyFill="1" applyBorder="1"/>
    <xf numFmtId="172" fontId="0" fillId="52" borderId="76" xfId="0" applyNumberFormat="1" applyFill="1" applyBorder="1"/>
    <xf numFmtId="172" fontId="0" fillId="52" borderId="77" xfId="0" applyNumberFormat="1" applyFill="1" applyBorder="1"/>
    <xf numFmtId="172" fontId="0" fillId="52" borderId="61" xfId="0" applyNumberFormat="1" applyFill="1" applyBorder="1" applyAlignment="1">
      <alignment horizontal="right" vertical="top"/>
    </xf>
    <xf numFmtId="172" fontId="0" fillId="52" borderId="62" xfId="0" applyNumberFormat="1" applyFill="1" applyBorder="1" applyAlignment="1">
      <alignment horizontal="right" vertical="top"/>
    </xf>
    <xf numFmtId="172" fontId="5" fillId="52" borderId="60" xfId="1" applyNumberFormat="1" applyFont="1" applyFill="1" applyBorder="1" applyProtection="1"/>
    <xf numFmtId="252" fontId="0" fillId="51" borderId="69" xfId="0" applyNumberFormat="1" applyFill="1" applyBorder="1" applyAlignment="1">
      <alignment horizontal="right"/>
    </xf>
    <xf numFmtId="252" fontId="0" fillId="51" borderId="70" xfId="0" applyNumberFormat="1" applyFill="1" applyBorder="1" applyAlignment="1">
      <alignment horizontal="right"/>
    </xf>
    <xf numFmtId="172" fontId="0" fillId="51" borderId="70" xfId="0" applyNumberFormat="1" applyFill="1" applyBorder="1" applyAlignment="1">
      <alignment horizontal="right"/>
    </xf>
    <xf numFmtId="172" fontId="0" fillId="51" borderId="71" xfId="0" applyNumberFormat="1" applyFill="1" applyBorder="1" applyAlignment="1">
      <alignment horizontal="right"/>
    </xf>
    <xf numFmtId="172" fontId="0" fillId="52" borderId="60" xfId="0" applyNumberFormat="1" applyFill="1" applyBorder="1"/>
    <xf numFmtId="172" fontId="0" fillId="52" borderId="61" xfId="0" applyNumberFormat="1" applyFill="1" applyBorder="1"/>
    <xf numFmtId="172" fontId="0" fillId="52" borderId="62" xfId="0" applyNumberFormat="1" applyFill="1" applyBorder="1"/>
    <xf numFmtId="172" fontId="5" fillId="3" borderId="72" xfId="2" applyNumberFormat="1" applyFont="1" applyFill="1" applyBorder="1"/>
    <xf numFmtId="172" fontId="5" fillId="3" borderId="73" xfId="2" applyNumberFormat="1" applyFont="1" applyFill="1" applyBorder="1"/>
    <xf numFmtId="172" fontId="5" fillId="3" borderId="74" xfId="2" applyNumberFormat="1" applyFont="1" applyFill="1" applyBorder="1"/>
    <xf numFmtId="172" fontId="5" fillId="52" borderId="61" xfId="2" applyNumberFormat="1" applyFont="1" applyFill="1" applyBorder="1"/>
    <xf numFmtId="172" fontId="6" fillId="52" borderId="60" xfId="2" applyNumberFormat="1" applyFont="1" applyFill="1" applyBorder="1"/>
    <xf numFmtId="172" fontId="6" fillId="52" borderId="61" xfId="2" applyNumberFormat="1" applyFont="1" applyFill="1" applyBorder="1"/>
    <xf numFmtId="172" fontId="6" fillId="52" borderId="62" xfId="2" applyNumberFormat="1" applyFont="1" applyFill="1" applyBorder="1"/>
    <xf numFmtId="172" fontId="6" fillId="52" borderId="72" xfId="2" applyNumberFormat="1" applyFont="1" applyFill="1" applyBorder="1"/>
    <xf numFmtId="172" fontId="6" fillId="52" borderId="73" xfId="2" applyNumberFormat="1" applyFont="1" applyFill="1" applyBorder="1"/>
    <xf numFmtId="172" fontId="6" fillId="52" borderId="74" xfId="2" applyNumberFormat="1" applyFont="1" applyFill="1" applyBorder="1"/>
    <xf numFmtId="172" fontId="0" fillId="52" borderId="72" xfId="0" applyNumberFormat="1" applyFill="1" applyBorder="1"/>
    <xf numFmtId="172" fontId="0" fillId="52" borderId="73" xfId="0" applyNumberFormat="1" applyFill="1" applyBorder="1"/>
    <xf numFmtId="172" fontId="0" fillId="52" borderId="74" xfId="0" applyNumberFormat="1" applyFill="1" applyBorder="1"/>
    <xf numFmtId="172" fontId="0" fillId="52" borderId="66" xfId="0" applyNumberFormat="1" applyFill="1" applyBorder="1"/>
    <xf numFmtId="172" fontId="0" fillId="52" borderId="67" xfId="0" applyNumberFormat="1" applyFill="1" applyBorder="1"/>
    <xf numFmtId="172" fontId="0" fillId="52" borderId="68" xfId="0" applyNumberFormat="1" applyFill="1" applyBorder="1"/>
    <xf numFmtId="172" fontId="3" fillId="0" borderId="0" xfId="0" applyNumberFormat="1" applyFont="1"/>
    <xf numFmtId="172" fontId="5" fillId="0" borderId="0" xfId="0" applyNumberFormat="1" applyFont="1" applyAlignment="1">
      <alignment horizontal="left" vertical="center" indent="1"/>
    </xf>
    <xf numFmtId="172" fontId="0" fillId="0" borderId="0" xfId="0" applyNumberFormat="1" applyAlignment="1" applyProtection="1">
      <alignment horizontal="center" vertical="center"/>
      <protection locked="0"/>
    </xf>
    <xf numFmtId="172" fontId="0" fillId="52" borderId="72" xfId="0" applyNumberFormat="1" applyFill="1" applyBorder="1" applyAlignment="1">
      <alignment horizontal="right" vertical="center"/>
    </xf>
    <xf numFmtId="172" fontId="0" fillId="52" borderId="73" xfId="0" applyNumberFormat="1" applyFill="1" applyBorder="1" applyAlignment="1">
      <alignment horizontal="right" vertical="center"/>
    </xf>
    <xf numFmtId="172" fontId="0" fillId="52" borderId="74" xfId="0" applyNumberFormat="1" applyFill="1" applyBorder="1" applyAlignment="1">
      <alignment horizontal="right" vertical="center"/>
    </xf>
    <xf numFmtId="172" fontId="0" fillId="0" borderId="0" xfId="0" applyNumberFormat="1" applyAlignment="1">
      <alignment horizontal="left" vertical="top"/>
    </xf>
    <xf numFmtId="172" fontId="5" fillId="3" borderId="66" xfId="2" applyNumberFormat="1" applyFont="1" applyFill="1" applyBorder="1"/>
    <xf numFmtId="172" fontId="5" fillId="3" borderId="67" xfId="2" applyNumberFormat="1" applyFont="1" applyFill="1" applyBorder="1"/>
    <xf numFmtId="172" fontId="5" fillId="3" borderId="68" xfId="2" applyNumberFormat="1" applyFont="1" applyFill="1" applyBorder="1"/>
    <xf numFmtId="172" fontId="0" fillId="0" borderId="0" xfId="0" applyNumberFormat="1"/>
    <xf numFmtId="172" fontId="0" fillId="0" borderId="72" xfId="0" applyNumberFormat="1" applyBorder="1" applyAlignment="1">
      <alignment horizontal="right" vertical="top"/>
    </xf>
    <xf numFmtId="172" fontId="0" fillId="0" borderId="66" xfId="0" applyNumberFormat="1" applyBorder="1" applyAlignment="1">
      <alignment horizontal="right" vertical="top"/>
    </xf>
    <xf numFmtId="172" fontId="5" fillId="38" borderId="72" xfId="1" applyNumberFormat="1" applyFont="1" applyFill="1" applyBorder="1" applyAlignment="1" applyProtection="1">
      <alignment horizontal="right"/>
    </xf>
    <xf numFmtId="172" fontId="5" fillId="38" borderId="73" xfId="1" applyNumberFormat="1" applyFont="1" applyFill="1" applyBorder="1" applyAlignment="1" applyProtection="1">
      <alignment horizontal="right"/>
    </xf>
    <xf numFmtId="172" fontId="5" fillId="38" borderId="74" xfId="1" applyNumberFormat="1" applyFont="1" applyFill="1" applyBorder="1" applyAlignment="1" applyProtection="1">
      <alignment horizontal="right"/>
    </xf>
    <xf numFmtId="172" fontId="0" fillId="0" borderId="0" xfId="0" applyNumberFormat="1" applyAlignment="1">
      <alignment horizontal="right"/>
    </xf>
    <xf numFmtId="173" fontId="5" fillId="120" borderId="66" xfId="7" applyNumberFormat="1" applyFont="1" applyFill="1" applyBorder="1" applyAlignment="1">
      <alignment horizontal="center"/>
    </xf>
    <xf numFmtId="170" fontId="5" fillId="36" borderId="73" xfId="77" applyNumberFormat="1" applyFont="1" applyFill="1" applyBorder="1" applyAlignment="1" applyProtection="1">
      <alignment vertical="center"/>
    </xf>
    <xf numFmtId="170" fontId="5" fillId="36" borderId="74" xfId="77" applyNumberFormat="1" applyFont="1" applyFill="1" applyBorder="1" applyAlignment="1" applyProtection="1">
      <alignment vertical="center"/>
    </xf>
    <xf numFmtId="350" fontId="5" fillId="38" borderId="73" xfId="77" applyNumberFormat="1" applyFont="1" applyFill="1" applyBorder="1" applyProtection="1"/>
    <xf numFmtId="350" fontId="5" fillId="38" borderId="74" xfId="77" applyNumberFormat="1" applyFont="1" applyFill="1" applyBorder="1" applyProtection="1"/>
    <xf numFmtId="0" fontId="3" fillId="0" borderId="0" xfId="0" applyFont="1" applyAlignment="1" applyProtection="1">
      <alignment horizontal="left" indent="1"/>
      <protection locked="0"/>
    </xf>
    <xf numFmtId="0" fontId="3" fillId="53" borderId="0" xfId="0" applyFont="1" applyFill="1" applyAlignment="1">
      <alignment horizontal="left" vertical="top" indent="1"/>
    </xf>
    <xf numFmtId="0" fontId="0" fillId="0" borderId="0" xfId="0" applyAlignment="1" applyProtection="1">
      <alignment horizontal="left" indent="1"/>
      <protection locked="0"/>
    </xf>
    <xf numFmtId="0" fontId="0" fillId="53" borderId="0" xfId="0" applyFill="1" applyAlignment="1">
      <alignment horizontal="left" vertical="top" indent="1"/>
    </xf>
    <xf numFmtId="0" fontId="3" fillId="117" borderId="0" xfId="0" applyFont="1" applyFill="1" applyAlignment="1">
      <alignment horizontal="left" vertical="top" indent="1"/>
    </xf>
    <xf numFmtId="172" fontId="5" fillId="44" borderId="60" xfId="85" applyNumberFormat="1" applyFont="1" applyFill="1" applyBorder="1"/>
    <xf numFmtId="172" fontId="5" fillId="44" borderId="61" xfId="85" applyNumberFormat="1" applyFont="1" applyFill="1" applyBorder="1"/>
    <xf numFmtId="172" fontId="5" fillId="44" borderId="100" xfId="85" applyNumberFormat="1" applyFont="1" applyFill="1" applyBorder="1"/>
    <xf numFmtId="172" fontId="5" fillId="44" borderId="119" xfId="85" applyNumberFormat="1" applyFont="1" applyFill="1" applyBorder="1"/>
    <xf numFmtId="172" fontId="5" fillId="44" borderId="62" xfId="85" applyNumberFormat="1" applyFont="1" applyFill="1" applyBorder="1"/>
    <xf numFmtId="0" fontId="6" fillId="53" borderId="0" xfId="85" applyFont="1" applyFill="1" applyAlignment="1">
      <alignment horizontal="left" vertical="center" wrapText="1"/>
    </xf>
    <xf numFmtId="0" fontId="5" fillId="53" borderId="0" xfId="85" applyFont="1" applyFill="1" applyAlignment="1">
      <alignment horizontal="left" vertical="center" wrapText="1"/>
    </xf>
    <xf numFmtId="0" fontId="0" fillId="0" borderId="0" xfId="0" applyAlignment="1">
      <alignment horizontal="left" vertical="center" wrapText="1" indent="1"/>
    </xf>
    <xf numFmtId="0" fontId="243" fillId="0" borderId="0" xfId="0" applyFont="1" applyAlignment="1">
      <alignment horizontal="left" indent="1"/>
    </xf>
    <xf numFmtId="0" fontId="243" fillId="0" borderId="0" xfId="0" applyFont="1" applyAlignment="1">
      <alignment wrapText="1"/>
    </xf>
    <xf numFmtId="0" fontId="243" fillId="0" borderId="0" xfId="0" applyFont="1"/>
    <xf numFmtId="0" fontId="0" fillId="0" borderId="11" xfId="0" applyBorder="1" applyAlignment="1">
      <alignment horizontal="center" wrapText="1"/>
    </xf>
    <xf numFmtId="3" fontId="0" fillId="0" borderId="0" xfId="0" applyNumberFormat="1"/>
    <xf numFmtId="0" fontId="0" fillId="0" borderId="91" xfId="0" applyBorder="1" applyAlignment="1">
      <alignment horizontal="center" wrapText="1"/>
    </xf>
    <xf numFmtId="3" fontId="0" fillId="0" borderId="90" xfId="0" applyNumberFormat="1" applyBorder="1"/>
    <xf numFmtId="172" fontId="5" fillId="0" borderId="0" xfId="1" applyNumberFormat="1" applyFont="1" applyFill="1" applyBorder="1" applyProtection="1"/>
    <xf numFmtId="0" fontId="21" fillId="3" borderId="80" xfId="0" applyFont="1" applyFill="1" applyBorder="1" applyAlignment="1">
      <alignment horizontal="left" indent="1"/>
    </xf>
    <xf numFmtId="0" fontId="0" fillId="3" borderId="81" xfId="0" applyFill="1" applyBorder="1" applyAlignment="1">
      <alignment horizontal="left" indent="1"/>
    </xf>
    <xf numFmtId="0" fontId="0" fillId="3" borderId="82" xfId="0" applyFill="1" applyBorder="1" applyAlignment="1">
      <alignment horizontal="left" indent="1"/>
    </xf>
    <xf numFmtId="0" fontId="0" fillId="3" borderId="80" xfId="0" applyFill="1" applyBorder="1" applyAlignment="1">
      <alignment horizontal="left" indent="1"/>
    </xf>
    <xf numFmtId="0" fontId="0" fillId="3" borderId="127" xfId="0" applyFill="1" applyBorder="1" applyAlignment="1">
      <alignment horizontal="left" indent="1"/>
    </xf>
    <xf numFmtId="0" fontId="5" fillId="0" borderId="86" xfId="85" applyFont="1" applyBorder="1" applyAlignment="1">
      <alignment vertical="top"/>
    </xf>
    <xf numFmtId="0" fontId="5" fillId="0" borderId="0" xfId="85" applyFont="1" applyAlignment="1">
      <alignment horizontal="center" vertical="center"/>
    </xf>
    <xf numFmtId="0" fontId="5" fillId="0" borderId="118" xfId="85" applyFont="1" applyBorder="1" applyAlignment="1">
      <alignment horizontal="center" vertical="center"/>
    </xf>
    <xf numFmtId="0" fontId="5" fillId="0" borderId="86" xfId="85" applyFont="1" applyBorder="1" applyAlignment="1">
      <alignment horizontal="center" vertical="top"/>
    </xf>
    <xf numFmtId="0" fontId="5" fillId="0" borderId="86" xfId="85" applyFont="1" applyBorder="1" applyAlignment="1">
      <alignment vertical="top" wrapText="1"/>
    </xf>
    <xf numFmtId="0" fontId="5" fillId="0" borderId="86" xfId="85" applyFont="1" applyBorder="1" applyAlignment="1">
      <alignment horizontal="center" vertical="top" wrapText="1"/>
    </xf>
    <xf numFmtId="0" fontId="5" fillId="0" borderId="79" xfId="85" applyFont="1" applyBorder="1" applyAlignment="1">
      <alignment horizontal="center" vertical="top" wrapText="1"/>
    </xf>
    <xf numFmtId="0" fontId="5" fillId="0" borderId="91" xfId="84" applyFont="1" applyBorder="1" applyAlignment="1">
      <alignment horizontal="center" vertical="top"/>
    </xf>
    <xf numFmtId="0" fontId="5" fillId="0" borderId="110" xfId="85" applyFont="1" applyBorder="1" applyAlignment="1">
      <alignment horizontal="center" vertical="top"/>
    </xf>
    <xf numFmtId="0" fontId="5" fillId="0" borderId="90" xfId="85" applyFont="1" applyBorder="1" applyAlignment="1">
      <alignment horizontal="center" vertical="top"/>
    </xf>
    <xf numFmtId="0" fontId="5" fillId="0" borderId="90" xfId="85" applyFont="1" applyBorder="1" applyAlignment="1" applyProtection="1">
      <alignment horizontal="center" vertical="top"/>
      <protection locked="0"/>
    </xf>
    <xf numFmtId="0" fontId="5" fillId="0" borderId="110" xfId="85" applyFont="1" applyBorder="1" applyAlignment="1" applyProtection="1">
      <alignment horizontal="center" vertical="top"/>
      <protection locked="0"/>
    </xf>
    <xf numFmtId="0" fontId="5" fillId="0" borderId="90" xfId="85" applyFont="1" applyBorder="1" applyAlignment="1">
      <alignment horizontal="center" vertical="top" wrapText="1"/>
    </xf>
    <xf numFmtId="0" fontId="5" fillId="0" borderId="110" xfId="85" applyFont="1" applyBorder="1" applyAlignment="1" applyProtection="1">
      <alignment horizontal="center" vertical="top" wrapText="1"/>
      <protection locked="0"/>
    </xf>
    <xf numFmtId="0" fontId="5" fillId="0" borderId="90" xfId="85" applyFont="1" applyBorder="1" applyAlignment="1" applyProtection="1">
      <alignment horizontal="center" vertical="top" wrapText="1"/>
      <protection locked="0"/>
    </xf>
    <xf numFmtId="0" fontId="5" fillId="0" borderId="92" xfId="85" applyFont="1" applyBorder="1" applyAlignment="1">
      <alignment horizontal="center" vertical="top"/>
    </xf>
    <xf numFmtId="0" fontId="5" fillId="0" borderId="0" xfId="85" applyFont="1" applyAlignment="1">
      <alignment horizontal="center" vertical="top"/>
    </xf>
    <xf numFmtId="0" fontId="5" fillId="0" borderId="60" xfId="85" quotePrefix="1" applyFont="1" applyBorder="1" applyAlignment="1">
      <alignment horizontal="center" vertical="top"/>
    </xf>
    <xf numFmtId="0" fontId="5" fillId="0" borderId="61" xfId="85" quotePrefix="1" applyFont="1" applyBorder="1" applyAlignment="1">
      <alignment horizontal="center" vertical="top"/>
    </xf>
    <xf numFmtId="0" fontId="5" fillId="0" borderId="100" xfId="85" quotePrefix="1" applyFont="1" applyBorder="1" applyAlignment="1">
      <alignment horizontal="center" vertical="top"/>
    </xf>
    <xf numFmtId="0" fontId="5" fillId="0" borderId="119" xfId="85" quotePrefix="1" applyFont="1" applyBorder="1" applyAlignment="1">
      <alignment horizontal="center" vertical="top"/>
    </xf>
    <xf numFmtId="0" fontId="5" fillId="0" borderId="62" xfId="85" quotePrefix="1" applyFont="1" applyBorder="1" applyAlignment="1">
      <alignment horizontal="center" vertical="top"/>
    </xf>
    <xf numFmtId="0" fontId="5" fillId="0" borderId="78" xfId="85" applyFont="1" applyBorder="1" applyAlignment="1">
      <alignment horizontal="left" vertical="top"/>
    </xf>
    <xf numFmtId="0" fontId="5" fillId="0" borderId="0" xfId="84" applyFont="1">
      <alignment vertical="top"/>
    </xf>
    <xf numFmtId="0" fontId="5" fillId="0" borderId="60" xfId="85" applyFont="1" applyBorder="1" applyAlignment="1">
      <alignment horizontal="center" vertical="top"/>
    </xf>
    <xf numFmtId="0" fontId="5" fillId="0" borderId="61" xfId="85" applyFont="1" applyBorder="1" applyAlignment="1">
      <alignment horizontal="center" vertical="top"/>
    </xf>
    <xf numFmtId="0" fontId="5" fillId="0" borderId="100" xfId="85" applyFont="1" applyBorder="1" applyAlignment="1">
      <alignment horizontal="center" vertical="top"/>
    </xf>
    <xf numFmtId="0" fontId="5" fillId="0" borderId="119" xfId="85" applyFont="1" applyBorder="1" applyAlignment="1">
      <alignment horizontal="center" vertical="top"/>
    </xf>
    <xf numFmtId="0" fontId="5" fillId="0" borderId="62" xfId="85" applyFont="1" applyBorder="1" applyAlignment="1">
      <alignment horizontal="center" vertical="top"/>
    </xf>
    <xf numFmtId="0" fontId="5" fillId="0" borderId="0" xfId="85" applyFont="1" applyAlignment="1">
      <alignment vertical="top"/>
    </xf>
    <xf numFmtId="0" fontId="5" fillId="44" borderId="61" xfId="85" applyFont="1" applyFill="1" applyBorder="1" applyAlignment="1">
      <alignment horizontal="right" indent="1"/>
    </xf>
    <xf numFmtId="0" fontId="5" fillId="44" borderId="64" xfId="85" applyFont="1" applyFill="1" applyBorder="1" applyAlignment="1">
      <alignment horizontal="right" indent="1"/>
    </xf>
    <xf numFmtId="0" fontId="5" fillId="44" borderId="67" xfId="85" applyFont="1" applyFill="1" applyBorder="1" applyAlignment="1">
      <alignment horizontal="right" indent="1"/>
    </xf>
    <xf numFmtId="175" fontId="5" fillId="44" borderId="61" xfId="85" applyNumberFormat="1" applyFont="1" applyFill="1" applyBorder="1" applyAlignment="1">
      <alignment horizontal="right"/>
    </xf>
    <xf numFmtId="175" fontId="5" fillId="44" borderId="64" xfId="85" applyNumberFormat="1" applyFont="1" applyFill="1" applyBorder="1" applyAlignment="1">
      <alignment horizontal="right"/>
    </xf>
    <xf numFmtId="175" fontId="5" fillId="44" borderId="67" xfId="85" applyNumberFormat="1" applyFont="1" applyFill="1" applyBorder="1" applyAlignment="1">
      <alignment horizontal="right"/>
    </xf>
    <xf numFmtId="175" fontId="5" fillId="44" borderId="61" xfId="85" applyNumberFormat="1" applyFont="1" applyFill="1" applyBorder="1" applyAlignment="1">
      <alignment horizontal="right" indent="1"/>
    </xf>
    <xf numFmtId="175" fontId="5" fillId="44" borderId="64" xfId="85" applyNumberFormat="1" applyFont="1" applyFill="1" applyBorder="1" applyAlignment="1">
      <alignment horizontal="right" indent="1"/>
    </xf>
    <xf numFmtId="175" fontId="5" fillId="44" borderId="67" xfId="85" applyNumberFormat="1" applyFont="1" applyFill="1" applyBorder="1" applyAlignment="1">
      <alignment horizontal="right" indent="1"/>
    </xf>
    <xf numFmtId="0" fontId="0" fillId="52" borderId="80" xfId="0" applyFill="1" applyBorder="1" applyAlignment="1">
      <alignment horizontal="left" vertical="center" wrapText="1" indent="1"/>
    </xf>
    <xf numFmtId="0" fontId="0" fillId="52" borderId="81" xfId="0" applyFill="1" applyBorder="1" applyAlignment="1">
      <alignment horizontal="left" vertical="center" wrapText="1" indent="1"/>
    </xf>
    <xf numFmtId="0" fontId="0" fillId="52" borderId="82" xfId="0" applyFill="1" applyBorder="1" applyAlignment="1">
      <alignment horizontal="left" vertical="center" wrapText="1" indent="1"/>
    </xf>
    <xf numFmtId="172" fontId="5" fillId="0" borderId="0" xfId="2" applyNumberFormat="1" applyFont="1" applyFill="1" applyBorder="1"/>
    <xf numFmtId="0" fontId="3" fillId="53" borderId="0" xfId="0" applyFont="1" applyFill="1" applyAlignment="1">
      <alignment horizontal="left"/>
    </xf>
    <xf numFmtId="0" fontId="0" fillId="53" borderId="0" xfId="0" applyFill="1" applyAlignment="1">
      <alignment horizontal="center" vertical="center" wrapText="1"/>
    </xf>
    <xf numFmtId="0" fontId="3" fillId="0" borderId="0" xfId="0" applyFont="1" applyAlignment="1">
      <alignment horizontal="left"/>
    </xf>
    <xf numFmtId="172" fontId="5" fillId="0" borderId="0" xfId="2" applyNumberFormat="1" applyFont="1" applyFill="1" applyBorder="1" applyAlignment="1">
      <alignment horizontal="right" vertical="center"/>
    </xf>
    <xf numFmtId="0" fontId="3" fillId="53" borderId="0" xfId="0" applyFont="1" applyFill="1"/>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3" fillId="53" borderId="0" xfId="0" applyFont="1" applyFill="1" applyAlignment="1">
      <alignment horizontal="left" indent="1"/>
    </xf>
    <xf numFmtId="172" fontId="5" fillId="38" borderId="111" xfId="1" applyNumberFormat="1" applyFont="1" applyFill="1" applyBorder="1" applyProtection="1"/>
    <xf numFmtId="349" fontId="5" fillId="0" borderId="102" xfId="48235" applyNumberFormat="1" applyFont="1" applyBorder="1" applyAlignment="1">
      <alignment horizontal="left" indent="1"/>
    </xf>
    <xf numFmtId="0" fontId="5" fillId="42" borderId="0" xfId="85" applyFont="1" applyFill="1"/>
    <xf numFmtId="0" fontId="5" fillId="0" borderId="100" xfId="85" applyFont="1" applyBorder="1" applyAlignment="1">
      <alignment horizontal="left" indent="1"/>
    </xf>
    <xf numFmtId="14" fontId="5" fillId="51" borderId="64" xfId="85" applyNumberFormat="1" applyFont="1" applyFill="1" applyBorder="1" applyAlignment="1" applyProtection="1">
      <alignment horizontal="center"/>
      <protection locked="0"/>
    </xf>
    <xf numFmtId="14" fontId="5" fillId="51" borderId="86" xfId="85" applyNumberFormat="1" applyFont="1" applyFill="1" applyBorder="1" applyAlignment="1" applyProtection="1">
      <alignment horizontal="center"/>
      <protection locked="0"/>
    </xf>
    <xf numFmtId="0" fontId="5" fillId="0" borderId="60" xfId="85" applyFont="1" applyBorder="1" applyAlignment="1">
      <alignment horizontal="left" indent="1"/>
    </xf>
    <xf numFmtId="167" fontId="2" fillId="51" borderId="67" xfId="48239" applyFill="1" applyBorder="1" applyAlignment="1">
      <alignment horizontal="left"/>
      <protection locked="0"/>
    </xf>
    <xf numFmtId="167" fontId="2" fillId="51" borderId="96" xfId="48239" applyFill="1" applyBorder="1" applyAlignment="1">
      <protection locked="0"/>
    </xf>
    <xf numFmtId="167" fontId="2" fillId="51" borderId="103" xfId="48239" applyFill="1" applyBorder="1" applyAlignment="1">
      <protection locked="0"/>
    </xf>
    <xf numFmtId="167" fontId="2" fillId="51" borderId="97" xfId="48239" applyFill="1" applyBorder="1" applyAlignment="1">
      <protection locked="0"/>
    </xf>
    <xf numFmtId="0" fontId="5" fillId="0" borderId="22" xfId="85" applyFont="1" applyBorder="1" applyAlignment="1">
      <alignment horizontal="center"/>
    </xf>
    <xf numFmtId="15" fontId="239" fillId="46" borderId="126" xfId="48240" applyNumberFormat="1" applyFont="1" applyFill="1" applyBorder="1" applyAlignment="1">
      <alignment horizontal="center" vertical="top" wrapText="1"/>
    </xf>
    <xf numFmtId="0" fontId="239" fillId="46" borderId="126" xfId="48240" applyFont="1" applyFill="1" applyBorder="1" applyAlignment="1">
      <alignment vertical="top" wrapText="1"/>
    </xf>
    <xf numFmtId="0" fontId="239" fillId="46" borderId="126" xfId="48240" applyFont="1" applyFill="1" applyBorder="1" applyAlignment="1">
      <alignment horizontal="center" vertical="top" wrapText="1"/>
    </xf>
    <xf numFmtId="0" fontId="25" fillId="42" borderId="0" xfId="90" applyFont="1" applyFill="1" applyAlignment="1">
      <alignment horizontal="left"/>
    </xf>
    <xf numFmtId="173" fontId="5" fillId="42" borderId="0" xfId="7" applyNumberFormat="1" applyFont="1" applyFill="1"/>
    <xf numFmtId="352" fontId="0" fillId="0" borderId="0" xfId="0" applyNumberFormat="1"/>
    <xf numFmtId="351" fontId="0" fillId="0" borderId="0" xfId="1" applyNumberFormat="1" applyFont="1"/>
    <xf numFmtId="168" fontId="5" fillId="42" borderId="0" xfId="0" applyNumberFormat="1" applyFont="1" applyFill="1" applyAlignment="1">
      <alignment vertical="center"/>
    </xf>
    <xf numFmtId="0" fontId="5" fillId="0" borderId="126" xfId="85" applyFont="1" applyBorder="1"/>
    <xf numFmtId="0" fontId="5" fillId="54" borderId="0" xfId="85" applyFont="1" applyFill="1"/>
    <xf numFmtId="0" fontId="5" fillId="51" borderId="100" xfId="85" applyFont="1" applyFill="1" applyBorder="1" applyProtection="1">
      <protection locked="0"/>
    </xf>
    <xf numFmtId="0" fontId="5" fillId="51" borderId="85" xfId="85" applyFont="1" applyFill="1" applyBorder="1" applyProtection="1">
      <protection locked="0"/>
    </xf>
    <xf numFmtId="0" fontId="5" fillId="51" borderId="101" xfId="85" applyFont="1" applyFill="1" applyBorder="1" applyProtection="1">
      <protection locked="0"/>
    </xf>
    <xf numFmtId="0" fontId="5" fillId="51" borderId="98" xfId="85" applyFont="1" applyFill="1" applyBorder="1" applyProtection="1">
      <protection locked="0"/>
    </xf>
    <xf numFmtId="0" fontId="5" fillId="51" borderId="105" xfId="85" applyFont="1" applyFill="1" applyBorder="1" applyProtection="1">
      <protection locked="0"/>
    </xf>
    <xf numFmtId="0" fontId="5" fillId="51" borderId="99" xfId="85" applyFont="1" applyFill="1" applyBorder="1" applyProtection="1">
      <protection locked="0"/>
    </xf>
    <xf numFmtId="14" fontId="5" fillId="51" borderId="125" xfId="85" applyNumberFormat="1" applyFont="1" applyFill="1" applyBorder="1" applyAlignment="1" applyProtection="1">
      <alignment horizontal="center"/>
      <protection locked="0"/>
    </xf>
    <xf numFmtId="14" fontId="5" fillId="51" borderId="98" xfId="85" applyNumberFormat="1" applyFont="1" applyFill="1" applyBorder="1" applyAlignment="1" applyProtection="1">
      <alignment horizontal="center"/>
      <protection locked="0"/>
    </xf>
    <xf numFmtId="0" fontId="5" fillId="0" borderId="89" xfId="85" applyFont="1" applyBorder="1" applyAlignment="1">
      <alignment horizontal="left" indent="1"/>
    </xf>
    <xf numFmtId="0" fontId="5" fillId="42" borderId="90" xfId="85" applyFont="1" applyFill="1" applyBorder="1" applyAlignment="1">
      <alignment horizontal="left" indent="1"/>
    </xf>
    <xf numFmtId="0" fontId="5" fillId="0" borderId="90" xfId="85" applyFont="1" applyBorder="1" applyAlignment="1">
      <alignment horizontal="left" indent="1"/>
    </xf>
    <xf numFmtId="0" fontId="5" fillId="0" borderId="95" xfId="85" applyFont="1" applyBorder="1" applyAlignment="1">
      <alignment horizontal="left" indent="1"/>
    </xf>
    <xf numFmtId="0" fontId="0" fillId="42" borderId="64" xfId="0" applyFill="1" applyBorder="1" applyAlignment="1">
      <alignment horizontal="left" vertical="top" wrapText="1" indent="1"/>
    </xf>
    <xf numFmtId="0" fontId="0" fillId="42" borderId="67" xfId="0" applyFill="1" applyBorder="1" applyAlignment="1">
      <alignment horizontal="left" vertical="top" wrapText="1" indent="1"/>
    </xf>
    <xf numFmtId="0" fontId="0" fillId="0" borderId="86" xfId="0" applyBorder="1" applyAlignment="1">
      <alignment horizontal="left" vertical="top" wrapText="1" indent="1"/>
    </xf>
    <xf numFmtId="172" fontId="0" fillId="3" borderId="75" xfId="0" applyNumberFormat="1" applyFill="1" applyBorder="1" applyAlignment="1">
      <alignment horizontal="right" vertical="top"/>
    </xf>
    <xf numFmtId="0" fontId="5" fillId="0" borderId="0" xfId="7" applyFont="1" applyAlignment="1">
      <alignment horizontal="left" vertical="center" wrapText="1" indent="1"/>
    </xf>
    <xf numFmtId="0" fontId="0" fillId="42" borderId="64" xfId="0" applyFill="1" applyBorder="1" applyAlignment="1">
      <alignment horizontal="left" vertical="center" wrapText="1"/>
    </xf>
    <xf numFmtId="0" fontId="0" fillId="0" borderId="86" xfId="0" applyBorder="1" applyAlignment="1">
      <alignment vertical="center" wrapText="1"/>
    </xf>
    <xf numFmtId="168" fontId="6" fillId="0" borderId="0" xfId="0" applyNumberFormat="1" applyFont="1" applyAlignment="1">
      <alignment horizontal="left" vertical="center" indent="1"/>
    </xf>
    <xf numFmtId="172" fontId="0" fillId="51" borderId="64" xfId="0" applyNumberFormat="1" applyFill="1" applyBorder="1" applyAlignment="1">
      <alignment horizontal="right" vertical="top"/>
    </xf>
    <xf numFmtId="172" fontId="0" fillId="51" borderId="65" xfId="0" applyNumberFormat="1" applyFill="1" applyBorder="1" applyAlignment="1">
      <alignment horizontal="right" vertical="top"/>
    </xf>
    <xf numFmtId="167" fontId="5" fillId="3" borderId="0" xfId="85" applyNumberFormat="1" applyFont="1" applyFill="1" applyProtection="1">
      <protection locked="0"/>
    </xf>
    <xf numFmtId="0" fontId="3" fillId="42" borderId="0" xfId="0" applyFont="1" applyFill="1" applyAlignment="1">
      <alignment horizontal="left" indent="1"/>
    </xf>
    <xf numFmtId="167" fontId="5" fillId="42" borderId="0" xfId="85" applyNumberFormat="1" applyFont="1" applyFill="1" applyProtection="1">
      <protection locked="0"/>
    </xf>
    <xf numFmtId="172" fontId="2" fillId="42" borderId="0" xfId="48236" applyNumberFormat="1" applyFill="1" applyBorder="1">
      <alignment vertical="center"/>
    </xf>
    <xf numFmtId="0" fontId="5" fillId="3" borderId="0" xfId="85" applyFont="1" applyFill="1" applyAlignment="1">
      <alignment horizontal="left" vertical="center"/>
    </xf>
    <xf numFmtId="168" fontId="5" fillId="42" borderId="0" xfId="0" applyNumberFormat="1" applyFont="1" applyFill="1" applyAlignment="1">
      <alignment horizontal="left" vertical="center" indent="1"/>
    </xf>
    <xf numFmtId="0" fontId="0" fillId="42" borderId="0" xfId="0" applyFill="1" applyAlignment="1" applyProtection="1">
      <alignment horizontal="center" vertical="center"/>
      <protection locked="0"/>
    </xf>
    <xf numFmtId="0" fontId="0" fillId="42" borderId="64" xfId="0" quotePrefix="1" applyFill="1" applyBorder="1" applyAlignment="1">
      <alignment horizontal="left" vertical="top" wrapText="1"/>
    </xf>
    <xf numFmtId="178" fontId="0" fillId="42" borderId="0" xfId="0" applyNumberFormat="1" applyFill="1" applyAlignment="1">
      <alignment horizontal="right" vertical="top"/>
    </xf>
    <xf numFmtId="0" fontId="0" fillId="42" borderId="64" xfId="0" quotePrefix="1" applyFill="1" applyBorder="1" applyAlignment="1">
      <alignment horizontal="left" vertical="top" wrapText="1" indent="1"/>
    </xf>
    <xf numFmtId="172" fontId="0" fillId="51" borderId="72" xfId="0" applyNumberFormat="1" applyFill="1" applyBorder="1"/>
    <xf numFmtId="170" fontId="0" fillId="51" borderId="69" xfId="0" applyNumberFormat="1" applyFill="1" applyBorder="1"/>
    <xf numFmtId="170" fontId="0" fillId="51" borderId="70" xfId="0" applyNumberFormat="1" applyFill="1" applyBorder="1"/>
    <xf numFmtId="170" fontId="0" fillId="51" borderId="71" xfId="0" applyNumberFormat="1" applyFill="1" applyBorder="1"/>
    <xf numFmtId="0" fontId="0" fillId="42" borderId="76" xfId="0" applyFill="1" applyBorder="1" applyAlignment="1">
      <alignment horizontal="left" vertical="top" wrapText="1" indent="1"/>
    </xf>
    <xf numFmtId="0" fontId="0" fillId="42" borderId="76" xfId="0" applyFill="1" applyBorder="1" applyAlignment="1">
      <alignment horizontal="left" vertical="top" wrapText="1"/>
    </xf>
    <xf numFmtId="172" fontId="5" fillId="51" borderId="72" xfId="1" applyNumberFormat="1" applyFont="1" applyFill="1" applyBorder="1" applyProtection="1"/>
    <xf numFmtId="172" fontId="5" fillId="42" borderId="75" xfId="2" applyNumberFormat="1" applyFont="1" applyFill="1" applyBorder="1" applyAlignment="1">
      <alignment vertical="center"/>
    </xf>
    <xf numFmtId="172" fontId="5" fillId="42" borderId="77" xfId="2" applyNumberFormat="1" applyFont="1" applyFill="1" applyBorder="1" applyAlignment="1">
      <alignment vertical="center"/>
    </xf>
    <xf numFmtId="9" fontId="0" fillId="117" borderId="75" xfId="77" applyFont="1" applyFill="1" applyBorder="1" applyAlignment="1">
      <alignment horizontal="right" vertical="top"/>
    </xf>
    <xf numFmtId="9" fontId="0" fillId="117" borderId="75" xfId="0" applyNumberFormat="1" applyFill="1" applyBorder="1" applyAlignment="1">
      <alignment horizontal="right" vertical="top"/>
    </xf>
    <xf numFmtId="9" fontId="0" fillId="117" borderId="76" xfId="0" applyNumberFormat="1" applyFill="1" applyBorder="1" applyAlignment="1">
      <alignment horizontal="right" vertical="top"/>
    </xf>
    <xf numFmtId="9" fontId="0" fillId="117" borderId="77" xfId="0" applyNumberFormat="1" applyFill="1" applyBorder="1" applyAlignment="1">
      <alignment horizontal="right" vertical="top"/>
    </xf>
    <xf numFmtId="170" fontId="5" fillId="117" borderId="72" xfId="1" applyNumberFormat="1" applyFont="1" applyFill="1" applyBorder="1" applyProtection="1"/>
    <xf numFmtId="170" fontId="5" fillId="117" borderId="73" xfId="1" applyNumberFormat="1" applyFont="1" applyFill="1" applyBorder="1" applyProtection="1"/>
    <xf numFmtId="170" fontId="5" fillId="117" borderId="74" xfId="1" applyNumberFormat="1" applyFont="1" applyFill="1" applyBorder="1" applyProtection="1"/>
    <xf numFmtId="175" fontId="5" fillId="52" borderId="61" xfId="85" applyNumberFormat="1" applyFont="1" applyFill="1" applyBorder="1" applyAlignment="1">
      <alignment horizontal="center"/>
    </xf>
    <xf numFmtId="0" fontId="5" fillId="52" borderId="61" xfId="85" applyFont="1" applyFill="1" applyBorder="1"/>
    <xf numFmtId="0" fontId="5" fillId="52" borderId="61" xfId="85" applyFont="1" applyFill="1" applyBorder="1" applyAlignment="1">
      <alignment horizontal="left" indent="1"/>
    </xf>
    <xf numFmtId="0" fontId="5" fillId="52" borderId="61" xfId="85" applyFont="1" applyFill="1" applyBorder="1" applyAlignment="1">
      <alignment horizontal="right" indent="1"/>
    </xf>
    <xf numFmtId="10" fontId="5" fillId="52" borderId="62" xfId="77" applyNumberFormat="1" applyFont="1" applyFill="1" applyBorder="1" applyAlignment="1" applyProtection="1">
      <alignment horizontal="right" indent="1"/>
    </xf>
    <xf numFmtId="175" fontId="5" fillId="52" borderId="64" xfId="85" applyNumberFormat="1" applyFont="1" applyFill="1" applyBorder="1" applyAlignment="1">
      <alignment horizontal="center"/>
    </xf>
    <xf numFmtId="0" fontId="5" fillId="52" borderId="64" xfId="85" applyFont="1" applyFill="1" applyBorder="1"/>
    <xf numFmtId="0" fontId="5" fillId="52" borderId="64" xfId="85" applyFont="1" applyFill="1" applyBorder="1" applyAlignment="1">
      <alignment horizontal="left" indent="1"/>
    </xf>
    <xf numFmtId="0" fontId="5" fillId="52" borderId="64" xfId="85" applyFont="1" applyFill="1" applyBorder="1" applyAlignment="1">
      <alignment horizontal="right" indent="1"/>
    </xf>
    <xf numFmtId="10" fontId="5" fillId="52" borderId="65" xfId="77" applyNumberFormat="1" applyFont="1" applyFill="1" applyBorder="1" applyAlignment="1" applyProtection="1">
      <alignment horizontal="right" indent="1"/>
    </xf>
    <xf numFmtId="175" fontId="5" fillId="52" borderId="67" xfId="85" applyNumberFormat="1" applyFont="1" applyFill="1" applyBorder="1" applyAlignment="1">
      <alignment horizontal="center"/>
    </xf>
    <xf numFmtId="0" fontId="5" fillId="52" borderId="67" xfId="85" applyFont="1" applyFill="1" applyBorder="1"/>
    <xf numFmtId="0" fontId="5" fillId="52" borderId="67" xfId="85" applyFont="1" applyFill="1" applyBorder="1" applyAlignment="1">
      <alignment horizontal="left" indent="1"/>
    </xf>
    <xf numFmtId="0" fontId="5" fillId="52" borderId="67" xfId="85" applyFont="1" applyFill="1" applyBorder="1" applyAlignment="1">
      <alignment horizontal="right" indent="1"/>
    </xf>
    <xf numFmtId="10" fontId="5" fillId="52" borderId="68" xfId="77" applyNumberFormat="1" applyFont="1" applyFill="1" applyBorder="1" applyAlignment="1" applyProtection="1">
      <alignment horizontal="right" indent="1"/>
    </xf>
    <xf numFmtId="175" fontId="5" fillId="52" borderId="60" xfId="85" applyNumberFormat="1" applyFont="1" applyFill="1" applyBorder="1" applyAlignment="1">
      <alignment horizontal="center"/>
    </xf>
    <xf numFmtId="175" fontId="5" fillId="52" borderId="61" xfId="85" applyNumberFormat="1" applyFont="1" applyFill="1" applyBorder="1"/>
    <xf numFmtId="175" fontId="5" fillId="52" borderId="61" xfId="85" applyNumberFormat="1" applyFont="1" applyFill="1" applyBorder="1" applyAlignment="1">
      <alignment horizontal="left" indent="1"/>
    </xf>
    <xf numFmtId="175" fontId="5" fillId="52" borderId="61" xfId="85" applyNumberFormat="1" applyFont="1" applyFill="1" applyBorder="1" applyAlignment="1">
      <alignment horizontal="right" indent="1"/>
    </xf>
    <xf numFmtId="175" fontId="5" fillId="52" borderId="86" xfId="85" applyNumberFormat="1" applyFont="1" applyFill="1" applyBorder="1" applyAlignment="1">
      <alignment horizontal="center"/>
    </xf>
    <xf numFmtId="175" fontId="5" fillId="52" borderId="86" xfId="85" applyNumberFormat="1" applyFont="1" applyFill="1" applyBorder="1"/>
    <xf numFmtId="175" fontId="5" fillId="52" borderId="86" xfId="85" applyNumberFormat="1" applyFont="1" applyFill="1" applyBorder="1" applyAlignment="1">
      <alignment horizontal="left" indent="1"/>
    </xf>
    <xf numFmtId="175" fontId="5" fillId="52" borderId="86" xfId="85" applyNumberFormat="1" applyFont="1" applyFill="1" applyBorder="1" applyAlignment="1">
      <alignment horizontal="right" indent="1"/>
    </xf>
    <xf numFmtId="175" fontId="5" fillId="52" borderId="64" xfId="85" applyNumberFormat="1" applyFont="1" applyFill="1" applyBorder="1"/>
    <xf numFmtId="175" fontId="5" fillId="52" borderId="64" xfId="85" applyNumberFormat="1" applyFont="1" applyFill="1" applyBorder="1" applyAlignment="1">
      <alignment horizontal="left" indent="1"/>
    </xf>
    <xf numFmtId="175" fontId="5" fillId="52" borderId="64" xfId="85" applyNumberFormat="1" applyFont="1" applyFill="1" applyBorder="1" applyAlignment="1">
      <alignment horizontal="right" indent="1"/>
    </xf>
    <xf numFmtId="175" fontId="5" fillId="52" borderId="67" xfId="85" applyNumberFormat="1" applyFont="1" applyFill="1" applyBorder="1"/>
    <xf numFmtId="175" fontId="5" fillId="52" borderId="67" xfId="85" applyNumberFormat="1" applyFont="1" applyFill="1" applyBorder="1" applyAlignment="1">
      <alignment horizontal="left" indent="1"/>
    </xf>
    <xf numFmtId="175" fontId="5" fillId="52" borderId="67" xfId="85" applyNumberFormat="1" applyFont="1" applyFill="1" applyBorder="1" applyAlignment="1">
      <alignment horizontal="right" indent="1"/>
    </xf>
    <xf numFmtId="170" fontId="5" fillId="51" borderId="72" xfId="1" applyNumberFormat="1" applyFont="1" applyFill="1" applyBorder="1" applyProtection="1"/>
    <xf numFmtId="170" fontId="5" fillId="51" borderId="73" xfId="1" applyNumberFormat="1" applyFont="1" applyFill="1" applyBorder="1" applyProtection="1"/>
    <xf numFmtId="170" fontId="5" fillId="51" borderId="74" xfId="1" applyNumberFormat="1" applyFont="1" applyFill="1" applyBorder="1" applyProtection="1"/>
    <xf numFmtId="0" fontId="5" fillId="42" borderId="0" xfId="0" applyFont="1" applyFill="1" applyAlignment="1">
      <alignment horizontal="left" vertical="center" indent="1"/>
    </xf>
    <xf numFmtId="179" fontId="5" fillId="42" borderId="0" xfId="0" applyNumberFormat="1" applyFont="1" applyFill="1" applyAlignment="1" applyProtection="1">
      <alignment horizontal="left" vertical="center" indent="1"/>
      <protection locked="0"/>
    </xf>
    <xf numFmtId="172" fontId="5" fillId="42" borderId="0" xfId="2" applyNumberFormat="1" applyFont="1" applyFill="1" applyBorder="1" applyAlignment="1">
      <alignment horizontal="right" vertical="center"/>
    </xf>
    <xf numFmtId="172" fontId="0" fillId="51" borderId="111" xfId="1" applyNumberFormat="1" applyFont="1" applyFill="1" applyBorder="1" applyAlignment="1"/>
    <xf numFmtId="0" fontId="271" fillId="47" borderId="0" xfId="90" applyFont="1" applyFill="1" applyAlignment="1">
      <alignment horizontal="left"/>
    </xf>
    <xf numFmtId="0" fontId="270" fillId="47" borderId="0" xfId="0" applyFont="1" applyFill="1"/>
    <xf numFmtId="0" fontId="272" fillId="47" borderId="0" xfId="92" applyFont="1" applyFill="1" applyAlignment="1">
      <alignment wrapText="1"/>
    </xf>
    <xf numFmtId="0" fontId="270" fillId="47" borderId="0" xfId="0" applyFont="1" applyFill="1" applyAlignment="1">
      <alignment wrapText="1"/>
    </xf>
    <xf numFmtId="0" fontId="270" fillId="47" borderId="0" xfId="0" applyFont="1" applyFill="1" applyAlignment="1">
      <alignment horizontal="left" indent="1"/>
    </xf>
    <xf numFmtId="0" fontId="271" fillId="47" borderId="11" xfId="90" applyFont="1" applyFill="1" applyBorder="1" applyAlignment="1">
      <alignment horizontal="left"/>
    </xf>
    <xf numFmtId="0" fontId="270" fillId="47" borderId="12" xfId="0" applyFont="1" applyFill="1" applyBorder="1" applyAlignment="1">
      <alignment wrapText="1"/>
    </xf>
    <xf numFmtId="0" fontId="271" fillId="47" borderId="91" xfId="90" applyFont="1" applyFill="1" applyBorder="1" applyAlignment="1">
      <alignment horizontal="left"/>
    </xf>
    <xf numFmtId="0" fontId="270" fillId="47" borderId="90" xfId="0" applyFont="1" applyFill="1" applyBorder="1" applyAlignment="1">
      <alignment wrapText="1"/>
    </xf>
    <xf numFmtId="0" fontId="270" fillId="47" borderId="92" xfId="0" applyFont="1" applyFill="1" applyBorder="1" applyAlignment="1">
      <alignment wrapText="1"/>
    </xf>
    <xf numFmtId="0" fontId="271" fillId="47" borderId="22" xfId="90" applyFont="1" applyFill="1" applyBorder="1" applyAlignment="1">
      <alignment horizontal="left" indent="1"/>
    </xf>
    <xf numFmtId="0" fontId="271" fillId="47" borderId="22" xfId="90" applyFont="1" applyFill="1" applyBorder="1" applyAlignment="1">
      <alignment horizontal="left"/>
    </xf>
    <xf numFmtId="0" fontId="271" fillId="47" borderId="0" xfId="90" applyFont="1" applyFill="1" applyAlignment="1">
      <alignment horizontal="left" indent="1"/>
    </xf>
    <xf numFmtId="0" fontId="273" fillId="47" borderId="90" xfId="90" applyFont="1" applyFill="1" applyBorder="1" applyAlignment="1">
      <alignment horizontal="left" indent="1"/>
    </xf>
    <xf numFmtId="0" fontId="271" fillId="47" borderId="90" xfId="90" applyFont="1" applyFill="1" applyBorder="1" applyAlignment="1">
      <alignment horizontal="left"/>
    </xf>
    <xf numFmtId="0" fontId="270" fillId="47" borderId="22" xfId="0" applyFont="1" applyFill="1" applyBorder="1" applyAlignment="1">
      <alignment horizontal="left" indent="1"/>
    </xf>
    <xf numFmtId="0" fontId="271" fillId="47" borderId="90" xfId="90" applyFont="1" applyFill="1" applyBorder="1" applyAlignment="1">
      <alignment horizontal="left" indent="1"/>
    </xf>
    <xf numFmtId="0" fontId="274" fillId="47" borderId="11" xfId="90" applyFont="1" applyFill="1" applyBorder="1" applyAlignment="1">
      <alignment horizontal="left"/>
    </xf>
    <xf numFmtId="0" fontId="275" fillId="47" borderId="0" xfId="90" applyFont="1" applyFill="1" applyAlignment="1">
      <alignment horizontal="left"/>
    </xf>
    <xf numFmtId="1" fontId="271" fillId="47" borderId="91" xfId="90" applyNumberFormat="1" applyFont="1" applyFill="1" applyBorder="1" applyAlignment="1">
      <alignment horizontal="left"/>
    </xf>
    <xf numFmtId="0" fontId="0" fillId="42" borderId="78" xfId="0" applyFill="1" applyBorder="1" applyAlignment="1">
      <alignment horizontal="left" vertical="center" wrapText="1" indent="1"/>
    </xf>
    <xf numFmtId="0" fontId="0" fillId="42" borderId="86" xfId="0" applyFill="1" applyBorder="1" applyAlignment="1">
      <alignment horizontal="left" vertical="top" wrapText="1" indent="1"/>
    </xf>
    <xf numFmtId="0" fontId="0" fillId="42" borderId="86" xfId="0" applyFill="1" applyBorder="1" applyAlignment="1">
      <alignment horizontal="left" vertical="top" wrapText="1"/>
    </xf>
    <xf numFmtId="0" fontId="0" fillId="42" borderId="138" xfId="0" applyFill="1" applyBorder="1" applyAlignment="1">
      <alignment horizontal="left" vertical="center" wrapText="1" indent="1"/>
    </xf>
    <xf numFmtId="0" fontId="0" fillId="42" borderId="139" xfId="0" applyFill="1" applyBorder="1" applyAlignment="1">
      <alignment horizontal="left" vertical="top" wrapText="1" indent="1"/>
    </xf>
    <xf numFmtId="0" fontId="0" fillId="42" borderId="139" xfId="0" applyFill="1" applyBorder="1" applyAlignment="1">
      <alignment horizontal="left" vertical="top" wrapText="1"/>
    </xf>
    <xf numFmtId="173" fontId="0" fillId="42" borderId="63" xfId="0" applyNumberFormat="1" applyFill="1" applyBorder="1" applyAlignment="1">
      <alignment horizontal="left" vertical="center" wrapText="1" indent="1"/>
    </xf>
    <xf numFmtId="0" fontId="5" fillId="0" borderId="140" xfId="7" applyFont="1" applyBorder="1" applyAlignment="1">
      <alignment horizontal="left" indent="1"/>
    </xf>
    <xf numFmtId="0" fontId="5" fillId="36" borderId="140" xfId="75" applyFont="1" applyFill="1" applyBorder="1" applyAlignment="1">
      <alignment horizontal="right" vertical="center"/>
    </xf>
    <xf numFmtId="0" fontId="20" fillId="36" borderId="140" xfId="75" applyFont="1" applyFill="1" applyBorder="1"/>
    <xf numFmtId="1" fontId="5" fillId="38" borderId="140" xfId="1" applyNumberFormat="1" applyFont="1" applyFill="1" applyBorder="1" applyAlignment="1" applyProtection="1">
      <alignment horizontal="right" vertical="center"/>
    </xf>
    <xf numFmtId="0" fontId="20" fillId="38" borderId="140" xfId="75" applyFont="1" applyFill="1" applyBorder="1"/>
    <xf numFmtId="0" fontId="5" fillId="0" borderId="140" xfId="7" applyFont="1" applyBorder="1" applyAlignment="1">
      <alignment horizontal="left" wrapText="1" indent="1"/>
    </xf>
    <xf numFmtId="0" fontId="5" fillId="36" borderId="140" xfId="75" applyFont="1" applyFill="1" applyBorder="1" applyAlignment="1">
      <alignment vertical="center"/>
    </xf>
    <xf numFmtId="0" fontId="20" fillId="39" borderId="140" xfId="75" applyFont="1" applyFill="1" applyBorder="1"/>
    <xf numFmtId="0" fontId="20" fillId="40" borderId="140" xfId="75" applyFont="1" applyFill="1" applyBorder="1"/>
    <xf numFmtId="175" fontId="5" fillId="36" borderId="140" xfId="75" applyNumberFormat="1" applyFont="1" applyFill="1" applyBorder="1" applyAlignment="1">
      <alignment vertical="center"/>
    </xf>
    <xf numFmtId="0" fontId="20" fillId="37" borderId="140" xfId="75" applyFont="1" applyFill="1" applyBorder="1"/>
    <xf numFmtId="170" fontId="5" fillId="38" borderId="140" xfId="77" applyNumberFormat="1" applyFont="1" applyFill="1" applyBorder="1" applyAlignment="1" applyProtection="1">
      <alignment vertical="center"/>
    </xf>
    <xf numFmtId="0" fontId="20" fillId="41" borderId="140" xfId="75" applyFont="1" applyFill="1" applyBorder="1"/>
    <xf numFmtId="10" fontId="5" fillId="38" borderId="140" xfId="77" applyNumberFormat="1" applyFont="1" applyFill="1" applyBorder="1" applyAlignment="1" applyProtection="1">
      <alignment vertical="center"/>
    </xf>
    <xf numFmtId="0" fontId="20" fillId="0" borderId="140" xfId="75" applyFont="1" applyBorder="1"/>
    <xf numFmtId="0" fontId="0" fillId="0" borderId="140" xfId="0" applyBorder="1" applyAlignment="1">
      <alignment horizontal="center" vertical="center" wrapText="1"/>
    </xf>
    <xf numFmtId="0" fontId="5" fillId="42" borderId="141" xfId="7" applyFont="1" applyFill="1" applyBorder="1" applyAlignment="1">
      <alignment horizontal="left" indent="1"/>
    </xf>
    <xf numFmtId="0" fontId="0" fillId="0" borderId="140" xfId="0" applyBorder="1" applyAlignment="1">
      <alignment horizontal="center"/>
    </xf>
    <xf numFmtId="0" fontId="271" fillId="47" borderId="142" xfId="90" applyFont="1" applyFill="1" applyBorder="1" applyAlignment="1">
      <alignment horizontal="left"/>
    </xf>
    <xf numFmtId="0" fontId="270" fillId="47" borderId="22" xfId="0" applyFont="1" applyFill="1" applyBorder="1" applyAlignment="1">
      <alignment wrapText="1"/>
    </xf>
    <xf numFmtId="0" fontId="270" fillId="47" borderId="143" xfId="0" applyFont="1" applyFill="1" applyBorder="1" applyAlignment="1">
      <alignment wrapText="1"/>
    </xf>
    <xf numFmtId="0" fontId="5" fillId="0" borderId="140" xfId="7" applyFont="1" applyBorder="1" applyAlignment="1">
      <alignment horizontal="center"/>
    </xf>
    <xf numFmtId="0" fontId="5" fillId="46" borderId="140" xfId="7" applyFont="1" applyFill="1" applyBorder="1" applyAlignment="1">
      <alignment horizontal="center"/>
    </xf>
    <xf numFmtId="0" fontId="6" fillId="0" borderId="141" xfId="7" applyFont="1" applyBorder="1" applyAlignment="1">
      <alignment horizontal="center" vertical="center"/>
    </xf>
    <xf numFmtId="0" fontId="0" fillId="0" borderId="141" xfId="0" applyBorder="1" applyAlignment="1">
      <alignment horizontal="center" vertical="top"/>
    </xf>
    <xf numFmtId="0" fontId="0" fillId="0" borderId="144" xfId="0" applyBorder="1" applyAlignment="1">
      <alignment horizontal="center" vertical="top"/>
    </xf>
    <xf numFmtId="0" fontId="0" fillId="0" borderId="143" xfId="0" applyBorder="1"/>
    <xf numFmtId="0" fontId="0" fillId="0" borderId="144" xfId="0" applyBorder="1"/>
    <xf numFmtId="0" fontId="26" fillId="47" borderId="143" xfId="75" applyFont="1" applyFill="1" applyBorder="1"/>
    <xf numFmtId="0" fontId="27" fillId="47" borderId="143" xfId="75" applyFont="1" applyFill="1" applyBorder="1"/>
    <xf numFmtId="0" fontId="0" fillId="47" borderId="143" xfId="0" applyFill="1" applyBorder="1"/>
    <xf numFmtId="0" fontId="270" fillId="47" borderId="22" xfId="0" applyFont="1" applyFill="1" applyBorder="1"/>
    <xf numFmtId="0" fontId="274" fillId="47" borderId="142" xfId="90" applyFont="1" applyFill="1" applyBorder="1" applyAlignment="1">
      <alignment horizontal="left"/>
    </xf>
    <xf numFmtId="0" fontId="275" fillId="47" borderId="22" xfId="90" applyFont="1" applyFill="1" applyBorder="1" applyAlignment="1">
      <alignment horizontal="left"/>
    </xf>
    <xf numFmtId="0" fontId="30" fillId="47" borderId="22" xfId="90" applyFont="1" applyFill="1" applyBorder="1" applyAlignment="1">
      <alignment horizontal="center" vertical="center"/>
    </xf>
    <xf numFmtId="0" fontId="30" fillId="47" borderId="22" xfId="90" applyFont="1" applyFill="1" applyBorder="1" applyAlignment="1">
      <alignment horizontal="left"/>
    </xf>
    <xf numFmtId="0" fontId="274" fillId="47" borderId="91" xfId="90" applyFont="1" applyFill="1" applyBorder="1" applyAlignment="1">
      <alignment horizontal="left"/>
    </xf>
    <xf numFmtId="0" fontId="275" fillId="47" borderId="90" xfId="90" applyFont="1" applyFill="1" applyBorder="1" applyAlignment="1">
      <alignment horizontal="left"/>
    </xf>
    <xf numFmtId="172" fontId="5" fillId="52" borderId="145" xfId="2" applyNumberFormat="1" applyFont="1" applyFill="1" applyBorder="1" applyAlignment="1">
      <alignment vertical="center"/>
    </xf>
    <xf numFmtId="172" fontId="5" fillId="52" borderId="146" xfId="2" applyNumberFormat="1" applyFont="1" applyFill="1" applyBorder="1" applyAlignment="1">
      <alignment vertical="center"/>
    </xf>
    <xf numFmtId="9" fontId="5" fillId="0" borderId="144" xfId="2" applyNumberFormat="1" applyFont="1" applyFill="1" applyBorder="1" applyAlignment="1">
      <alignment vertical="center"/>
    </xf>
    <xf numFmtId="0" fontId="27" fillId="0" borderId="90" xfId="75" applyFont="1" applyBorder="1"/>
    <xf numFmtId="172" fontId="6" fillId="42" borderId="144" xfId="1" applyNumberFormat="1" applyFont="1" applyFill="1" applyBorder="1" applyProtection="1"/>
    <xf numFmtId="172" fontId="6" fillId="42" borderId="144" xfId="2" applyNumberFormat="1" applyFont="1" applyFill="1" applyBorder="1" applyAlignment="1">
      <alignment horizontal="right" vertical="center"/>
    </xf>
    <xf numFmtId="0" fontId="5" fillId="0" borderId="147" xfId="48234" applyFont="1" applyBorder="1" applyAlignment="1">
      <alignment horizontal="center" vertical="center"/>
    </xf>
    <xf numFmtId="0" fontId="5" fillId="42" borderId="145" xfId="85" applyFont="1" applyFill="1" applyBorder="1" applyAlignment="1">
      <alignment horizontal="center"/>
    </xf>
    <xf numFmtId="0" fontId="5" fillId="42" borderId="149" xfId="85" applyFont="1" applyFill="1" applyBorder="1" applyAlignment="1">
      <alignment horizontal="center"/>
    </xf>
    <xf numFmtId="0" fontId="5" fillId="42" borderId="149" xfId="85" applyFont="1" applyFill="1" applyBorder="1" applyAlignment="1">
      <alignment horizontal="center" wrapText="1"/>
    </xf>
    <xf numFmtId="0" fontId="5" fillId="42" borderId="146" xfId="85" applyFont="1" applyFill="1" applyBorder="1" applyAlignment="1">
      <alignment horizontal="center" wrapText="1"/>
    </xf>
    <xf numFmtId="0" fontId="5" fillId="0" borderId="145" xfId="85" quotePrefix="1" applyFont="1" applyBorder="1" applyAlignment="1">
      <alignment horizontal="center"/>
    </xf>
    <xf numFmtId="0" fontId="5" fillId="0" borderId="149" xfId="85" quotePrefix="1" applyFont="1" applyBorder="1" applyAlignment="1">
      <alignment horizontal="center"/>
    </xf>
    <xf numFmtId="0" fontId="5" fillId="0" borderId="150" xfId="85" quotePrefix="1" applyFont="1" applyBorder="1" applyAlignment="1">
      <alignment horizontal="center"/>
    </xf>
    <xf numFmtId="0" fontId="5" fillId="0" borderId="151" xfId="85" quotePrefix="1" applyFont="1" applyBorder="1" applyAlignment="1">
      <alignment horizontal="center"/>
    </xf>
    <xf numFmtId="0" fontId="5" fillId="0" borderId="146" xfId="85" quotePrefix="1" applyFont="1" applyBorder="1" applyAlignment="1">
      <alignment horizontal="center"/>
    </xf>
    <xf numFmtId="175" fontId="5" fillId="42" borderId="145" xfId="85" applyNumberFormat="1" applyFont="1" applyFill="1" applyBorder="1" applyAlignment="1">
      <alignment horizontal="center"/>
    </xf>
    <xf numFmtId="175" fontId="5" fillId="42" borderId="149" xfId="85" applyNumberFormat="1" applyFont="1" applyFill="1" applyBorder="1" applyAlignment="1">
      <alignment horizontal="center"/>
    </xf>
    <xf numFmtId="175" fontId="5" fillId="42" borderId="149" xfId="85" applyNumberFormat="1" applyFont="1" applyFill="1" applyBorder="1" applyAlignment="1">
      <alignment horizontal="center" wrapText="1"/>
    </xf>
    <xf numFmtId="175" fontId="5" fillId="42" borderId="146" xfId="85" applyNumberFormat="1" applyFont="1" applyFill="1" applyBorder="1" applyAlignment="1">
      <alignment horizontal="center" wrapText="1"/>
    </xf>
    <xf numFmtId="175" fontId="5" fillId="42" borderId="145" xfId="85" applyNumberFormat="1" applyFont="1" applyFill="1" applyBorder="1" applyAlignment="1">
      <alignment horizontal="center" wrapText="1"/>
    </xf>
    <xf numFmtId="0" fontId="6" fillId="0" borderId="142" xfId="84" applyFont="1" applyBorder="1" applyAlignment="1">
      <alignment horizontal="left"/>
    </xf>
    <xf numFmtId="0" fontId="5" fillId="0" borderId="149" xfId="85" applyFont="1" applyBorder="1" applyAlignment="1">
      <alignment horizontal="center"/>
    </xf>
    <xf numFmtId="0" fontId="6" fillId="0" borderId="145" xfId="84" applyFont="1" applyBorder="1" applyAlignment="1">
      <alignment horizontal="left"/>
    </xf>
    <xf numFmtId="0" fontId="5" fillId="0" borderId="145" xfId="84" applyFont="1" applyBorder="1" applyAlignment="1">
      <alignment horizontal="left"/>
    </xf>
    <xf numFmtId="0" fontId="5" fillId="0" borderId="145" xfId="84" applyFont="1" applyBorder="1" applyAlignment="1">
      <alignment horizontal="left" indent="1"/>
    </xf>
    <xf numFmtId="9" fontId="0" fillId="51" borderId="145" xfId="1" applyNumberFormat="1" applyFont="1" applyFill="1" applyBorder="1" applyAlignment="1">
      <alignment horizontal="right"/>
    </xf>
    <xf numFmtId="9" fontId="0" fillId="51" borderId="149" xfId="1" applyNumberFormat="1" applyFont="1" applyFill="1" applyBorder="1" applyAlignment="1">
      <alignment horizontal="right"/>
    </xf>
    <xf numFmtId="9" fontId="0" fillId="51" borderId="146" xfId="1" applyNumberFormat="1" applyFont="1" applyFill="1" applyBorder="1" applyAlignment="1">
      <alignment horizontal="right"/>
    </xf>
    <xf numFmtId="0" fontId="5" fillId="0" borderId="145" xfId="85" applyFont="1" applyBorder="1" applyAlignment="1">
      <alignment horizontal="center" vertical="center"/>
    </xf>
    <xf numFmtId="0" fontId="5" fillId="0" borderId="152" xfId="85" applyFont="1" applyBorder="1" applyAlignment="1">
      <alignment horizontal="center" vertical="center"/>
    </xf>
    <xf numFmtId="0" fontId="5" fillId="0" borderId="149" xfId="85" applyFont="1" applyBorder="1" applyAlignment="1">
      <alignment horizontal="center" wrapText="1"/>
    </xf>
    <xf numFmtId="0" fontId="5" fillId="0" borderId="146" xfId="85" applyFont="1" applyBorder="1" applyAlignment="1">
      <alignment horizontal="center" wrapText="1"/>
    </xf>
    <xf numFmtId="0" fontId="5" fillId="0" borderId="145" xfId="85" applyFont="1" applyBorder="1" applyAlignment="1">
      <alignment horizontal="left" indent="1"/>
    </xf>
    <xf numFmtId="0" fontId="5" fillId="0" borderId="150" xfId="85" applyFont="1" applyBorder="1"/>
    <xf numFmtId="0" fontId="5" fillId="0" borderId="22" xfId="85" applyFont="1" applyBorder="1"/>
    <xf numFmtId="0" fontId="5" fillId="0" borderId="152" xfId="85" applyFont="1" applyBorder="1"/>
    <xf numFmtId="0" fontId="5" fillId="0" borderId="142" xfId="85" applyFont="1" applyBorder="1" applyAlignment="1">
      <alignment horizontal="left" indent="1"/>
    </xf>
    <xf numFmtId="0" fontId="5" fillId="0" borderId="146" xfId="85" applyFont="1" applyBorder="1" applyAlignment="1">
      <alignment horizontal="center"/>
    </xf>
    <xf numFmtId="0" fontId="5" fillId="0" borderId="143" xfId="85" applyFont="1" applyBorder="1" applyAlignment="1">
      <alignment horizontal="center"/>
    </xf>
    <xf numFmtId="0" fontId="25" fillId="47" borderId="22" xfId="90" applyFont="1" applyFill="1" applyBorder="1" applyAlignment="1">
      <alignment horizontal="center"/>
    </xf>
    <xf numFmtId="172" fontId="5" fillId="38" borderId="145" xfId="1" applyNumberFormat="1" applyFont="1" applyFill="1" applyBorder="1" applyProtection="1"/>
    <xf numFmtId="172" fontId="5" fillId="38" borderId="149" xfId="1" applyNumberFormat="1" applyFont="1" applyFill="1" applyBorder="1" applyProtection="1"/>
    <xf numFmtId="172" fontId="5" fillId="38" borderId="146" xfId="1" applyNumberFormat="1" applyFont="1" applyFill="1" applyBorder="1" applyProtection="1"/>
    <xf numFmtId="0" fontId="0" fillId="0" borderId="153" xfId="0" applyBorder="1" applyAlignment="1">
      <alignment horizontal="center" vertical="top"/>
    </xf>
    <xf numFmtId="1" fontId="3" fillId="2" borderId="140" xfId="0" applyNumberFormat="1" applyFont="1" applyFill="1" applyBorder="1" applyAlignment="1">
      <alignment horizontal="center" vertical="center"/>
    </xf>
    <xf numFmtId="10" fontId="0" fillId="0" borderId="140" xfId="0" applyNumberFormat="1" applyBorder="1" applyAlignment="1">
      <alignment horizontal="center" vertical="center"/>
    </xf>
    <xf numFmtId="0" fontId="0" fillId="0" borderId="153" xfId="0" applyBorder="1"/>
    <xf numFmtId="172" fontId="5" fillId="38" borderId="141" xfId="1" applyNumberFormat="1" applyFont="1" applyFill="1" applyBorder="1" applyProtection="1"/>
    <xf numFmtId="172" fontId="5" fillId="38" borderId="140" xfId="1" applyNumberFormat="1" applyFont="1" applyFill="1" applyBorder="1" applyProtection="1"/>
    <xf numFmtId="172" fontId="6" fillId="38" borderId="140" xfId="1" applyNumberFormat="1" applyFont="1" applyFill="1" applyBorder="1" applyProtection="1"/>
    <xf numFmtId="0" fontId="0" fillId="3" borderId="140" xfId="0" applyFill="1" applyBorder="1" applyAlignment="1">
      <alignment horizontal="center" vertical="center" wrapText="1"/>
    </xf>
    <xf numFmtId="9" fontId="5" fillId="0" borderId="141" xfId="2" applyNumberFormat="1" applyFont="1" applyFill="1" applyBorder="1" applyAlignment="1">
      <alignment vertical="center"/>
    </xf>
    <xf numFmtId="172" fontId="5" fillId="52" borderId="140" xfId="2" applyNumberFormat="1" applyFont="1" applyFill="1" applyBorder="1" applyAlignment="1">
      <alignment horizontal="right" vertical="center"/>
    </xf>
    <xf numFmtId="0" fontId="5" fillId="0" borderId="140" xfId="85" applyFont="1" applyBorder="1" applyAlignment="1">
      <alignment horizontal="center"/>
    </xf>
    <xf numFmtId="0" fontId="5" fillId="0" borderId="140" xfId="85" applyFont="1" applyBorder="1"/>
    <xf numFmtId="167" fontId="5" fillId="3" borderId="140" xfId="85" applyNumberFormat="1" applyFont="1" applyFill="1" applyBorder="1" applyProtection="1">
      <protection locked="0"/>
    </xf>
    <xf numFmtId="167" fontId="5" fillId="44" borderId="140" xfId="85" applyNumberFormat="1" applyFont="1" applyFill="1" applyBorder="1"/>
    <xf numFmtId="167" fontId="5" fillId="44" borderId="141" xfId="85" applyNumberFormat="1" applyFont="1" applyFill="1" applyBorder="1"/>
    <xf numFmtId="172" fontId="5" fillId="3" borderId="140" xfId="2" applyNumberFormat="1" applyFont="1" applyFill="1" applyBorder="1"/>
    <xf numFmtId="0" fontId="5" fillId="0" borderId="141" xfId="85" applyFont="1" applyBorder="1"/>
    <xf numFmtId="178" fontId="0" fillId="51" borderId="140" xfId="0" applyNumberFormat="1" applyFill="1" applyBorder="1" applyAlignment="1">
      <alignment horizontal="right" vertical="top"/>
    </xf>
    <xf numFmtId="14" fontId="5" fillId="3" borderId="140" xfId="2" applyNumberFormat="1" applyFont="1" applyFill="1" applyBorder="1"/>
    <xf numFmtId="252" fontId="5" fillId="3" borderId="140" xfId="2" applyNumberFormat="1" applyFont="1" applyFill="1" applyBorder="1"/>
    <xf numFmtId="14" fontId="5" fillId="3" borderId="140" xfId="2" applyNumberFormat="1" applyFont="1" applyFill="1" applyBorder="1" applyAlignment="1">
      <alignment horizontal="center" vertical="center"/>
    </xf>
    <xf numFmtId="173" fontId="5" fillId="36" borderId="64" xfId="75" applyNumberFormat="1" applyFont="1" applyFill="1" applyBorder="1" applyAlignment="1" applyProtection="1">
      <alignment horizontal="center"/>
    </xf>
    <xf numFmtId="252" fontId="3" fillId="52" borderId="72" xfId="0" applyNumberFormat="1" applyFont="1" applyFill="1" applyBorder="1" applyAlignment="1">
      <alignment horizontal="right" vertical="top"/>
    </xf>
    <xf numFmtId="2" fontId="0" fillId="0" borderId="0" xfId="0" applyNumberFormat="1"/>
    <xf numFmtId="0" fontId="0" fillId="0" borderId="0" xfId="0" applyAlignment="1">
      <alignment horizontal="center"/>
    </xf>
    <xf numFmtId="0" fontId="0" fillId="3" borderId="0" xfId="0" applyFill="1" applyAlignment="1">
      <alignment horizontal="left" vertical="top" indent="1"/>
    </xf>
    <xf numFmtId="0" fontId="5" fillId="0" borderId="148" xfId="85" applyFont="1" applyBorder="1" applyAlignment="1">
      <alignment horizontal="center" vertical="center"/>
    </xf>
    <xf numFmtId="175" fontId="5" fillId="44" borderId="106" xfId="85" applyNumberFormat="1" applyFont="1" applyFill="1" applyBorder="1" applyAlignment="1">
      <alignment horizontal="left" indent="1"/>
    </xf>
    <xf numFmtId="175" fontId="5" fillId="44" borderId="85" xfId="85" applyNumberFormat="1" applyFont="1" applyFill="1" applyBorder="1" applyAlignment="1">
      <alignment horizontal="left" indent="1"/>
    </xf>
    <xf numFmtId="175" fontId="5" fillId="44" borderId="101" xfId="85" applyNumberFormat="1" applyFont="1" applyFill="1" applyBorder="1" applyAlignment="1">
      <alignment horizontal="left" indent="1"/>
    </xf>
    <xf numFmtId="0" fontId="5" fillId="51" borderId="105" xfId="85" applyFont="1" applyFill="1" applyBorder="1" applyAlignment="1" applyProtection="1">
      <alignment horizontal="left"/>
      <protection locked="0"/>
    </xf>
    <xf numFmtId="0" fontId="5" fillId="51" borderId="99" xfId="85" applyFont="1" applyFill="1" applyBorder="1" applyAlignment="1" applyProtection="1">
      <alignment horizontal="left"/>
      <protection locked="0"/>
    </xf>
    <xf numFmtId="0" fontId="5" fillId="51" borderId="100" xfId="85" applyFont="1" applyFill="1" applyBorder="1" applyAlignment="1" applyProtection="1">
      <alignment horizontal="left" indent="1"/>
      <protection locked="0"/>
    </xf>
    <xf numFmtId="0" fontId="5" fillId="51" borderId="85" xfId="85" applyFont="1" applyFill="1" applyBorder="1" applyAlignment="1" applyProtection="1">
      <alignment horizontal="left" indent="1"/>
      <protection locked="0"/>
    </xf>
    <xf numFmtId="0" fontId="5" fillId="51" borderId="101" xfId="85" applyFont="1" applyFill="1" applyBorder="1" applyAlignment="1" applyProtection="1">
      <alignment horizontal="left" indent="1"/>
      <protection locked="0"/>
    </xf>
    <xf numFmtId="0" fontId="5" fillId="0" borderId="0" xfId="85" applyFont="1" applyAlignment="1">
      <alignment horizontal="center"/>
    </xf>
    <xf numFmtId="0" fontId="5" fillId="0" borderId="0" xfId="84" applyFont="1" applyAlignment="1"/>
    <xf numFmtId="0" fontId="6" fillId="0" borderId="85" xfId="85" applyFont="1" applyBorder="1" applyAlignment="1">
      <alignment horizontal="left" indent="1"/>
    </xf>
    <xf numFmtId="0" fontId="6" fillId="0" borderId="101" xfId="85" applyFont="1" applyBorder="1" applyAlignment="1">
      <alignment horizontal="left" indent="1"/>
    </xf>
    <xf numFmtId="0" fontId="5" fillId="3" borderId="64" xfId="85" applyFont="1" applyFill="1" applyBorder="1" applyAlignment="1" applyProtection="1">
      <alignment horizontal="left" indent="1"/>
      <protection locked="0"/>
    </xf>
    <xf numFmtId="0" fontId="5" fillId="0" borderId="0" xfId="85" applyFont="1" applyAlignment="1">
      <alignment horizontal="left" vertical="center" wrapText="1"/>
    </xf>
    <xf numFmtId="0" fontId="6" fillId="0" borderId="0" xfId="85" applyFont="1" applyAlignment="1">
      <alignment horizontal="left" vertical="center" wrapText="1"/>
    </xf>
    <xf numFmtId="0" fontId="3" fillId="0" borderId="142" xfId="0" applyFont="1" applyBorder="1" applyAlignment="1">
      <alignment horizontal="left" indent="1"/>
    </xf>
    <xf numFmtId="0" fontId="0" fillId="120" borderId="142" xfId="0" applyFill="1" applyBorder="1"/>
    <xf numFmtId="0" fontId="5" fillId="0" borderId="140" xfId="7" applyFont="1" applyBorder="1" applyAlignment="1">
      <alignment horizontal="center" vertical="center" wrapText="1"/>
    </xf>
    <xf numFmtId="1" fontId="0" fillId="0" borderId="141" xfId="0" applyNumberFormat="1" applyBorder="1" applyAlignment="1">
      <alignment horizontal="left" indent="1"/>
    </xf>
    <xf numFmtId="0" fontId="0" fillId="0" borderId="140" xfId="0" applyBorder="1" applyAlignment="1">
      <alignment horizontal="center" wrapText="1"/>
    </xf>
    <xf numFmtId="0" fontId="0" fillId="0" borderId="142" xfId="0" applyBorder="1" applyAlignment="1">
      <alignment horizontal="center" wrapText="1"/>
    </xf>
    <xf numFmtId="0" fontId="21" fillId="0" borderId="140" xfId="0" applyFont="1" applyBorder="1" applyAlignment="1">
      <alignment horizontal="left" indent="1"/>
    </xf>
    <xf numFmtId="0" fontId="28" fillId="0" borderId="140" xfId="75" applyFont="1" applyBorder="1" applyAlignment="1">
      <alignment horizontal="center" vertical="center"/>
    </xf>
    <xf numFmtId="0" fontId="19" fillId="0" borderId="140" xfId="75" applyFont="1" applyBorder="1" applyAlignment="1">
      <alignment horizontal="center"/>
    </xf>
    <xf numFmtId="175" fontId="5" fillId="36" borderId="140" xfId="75" applyNumberFormat="1" applyFont="1" applyFill="1" applyBorder="1"/>
    <xf numFmtId="173" fontId="0" fillId="3" borderId="63" xfId="0" applyNumberFormat="1" applyFill="1" applyBorder="1" applyAlignment="1">
      <alignment horizontal="right" vertical="top"/>
    </xf>
    <xf numFmtId="173" fontId="0" fillId="3" borderId="64" xfId="0" applyNumberFormat="1" applyFill="1" applyBorder="1" applyAlignment="1">
      <alignment horizontal="right" vertical="top"/>
    </xf>
    <xf numFmtId="43" fontId="0" fillId="0" borderId="0" xfId="0" applyNumberFormat="1" applyAlignment="1">
      <alignment horizontal="left" vertical="top"/>
    </xf>
    <xf numFmtId="0" fontId="5" fillId="3" borderId="64" xfId="85" applyFont="1" applyFill="1" applyBorder="1" applyAlignment="1" applyProtection="1">
      <alignment horizontal="left" indent="1"/>
      <protection locked="0"/>
    </xf>
    <xf numFmtId="173" fontId="5" fillId="3" borderId="64" xfId="85" applyNumberFormat="1" applyFont="1" applyFill="1" applyBorder="1" applyAlignment="1" applyProtection="1">
      <alignment horizontal="center"/>
      <protection locked="0"/>
    </xf>
    <xf numFmtId="0" fontId="5" fillId="0" borderId="155" xfId="85" applyFont="1" applyBorder="1" applyAlignment="1">
      <alignment horizontal="center"/>
    </xf>
    <xf numFmtId="354" fontId="2" fillId="3" borderId="7" xfId="95" applyNumberFormat="1" applyFill="1" applyBorder="1" applyAlignment="1" applyProtection="1">
      <alignment vertical="center"/>
      <protection locked="0"/>
    </xf>
    <xf numFmtId="0" fontId="5" fillId="0" borderId="156" xfId="85" applyFont="1" applyBorder="1" applyAlignment="1">
      <alignment horizontal="center"/>
    </xf>
    <xf numFmtId="0" fontId="5" fillId="0" borderId="157" xfId="85" applyFont="1" applyBorder="1" applyAlignment="1">
      <alignment horizontal="center"/>
    </xf>
    <xf numFmtId="0" fontId="5" fillId="0" borderId="158" xfId="85" applyFont="1" applyBorder="1" applyAlignment="1">
      <alignment horizontal="center"/>
    </xf>
    <xf numFmtId="0" fontId="5" fillId="0" borderId="159" xfId="85" applyFont="1" applyBorder="1" applyAlignment="1">
      <alignment horizontal="center"/>
    </xf>
    <xf numFmtId="354" fontId="2" fillId="43" borderId="7" xfId="48236" applyNumberFormat="1" applyBorder="1">
      <alignment vertical="center"/>
    </xf>
    <xf numFmtId="14" fontId="5" fillId="3" borderId="64" xfId="85" applyNumberFormat="1" applyFont="1" applyFill="1" applyBorder="1" applyAlignment="1" applyProtection="1">
      <alignment horizontal="left"/>
      <protection locked="0"/>
    </xf>
    <xf numFmtId="173" fontId="5" fillId="3" borderId="64" xfId="85" applyNumberFormat="1" applyFont="1" applyFill="1" applyBorder="1" applyAlignment="1" applyProtection="1">
      <alignment horizontal="left"/>
      <protection locked="0"/>
    </xf>
    <xf numFmtId="168" fontId="5" fillId="3" borderId="106" xfId="0" applyNumberFormat="1" applyFont="1" applyFill="1" applyBorder="1" applyAlignment="1">
      <alignment vertical="center"/>
    </xf>
    <xf numFmtId="168" fontId="5" fillId="3" borderId="85" xfId="0" applyNumberFormat="1" applyFont="1" applyFill="1" applyBorder="1" applyAlignment="1">
      <alignment vertical="center"/>
    </xf>
    <xf numFmtId="168" fontId="5" fillId="3" borderId="101" xfId="0" applyNumberFormat="1" applyFont="1" applyFill="1" applyBorder="1" applyAlignment="1">
      <alignment vertical="center"/>
    </xf>
    <xf numFmtId="168" fontId="5" fillId="3" borderId="105" xfId="0" applyNumberFormat="1" applyFont="1" applyFill="1" applyBorder="1" applyAlignment="1">
      <alignment vertical="center"/>
    </xf>
    <xf numFmtId="168" fontId="5" fillId="3" borderId="99" xfId="0" applyNumberFormat="1" applyFont="1" applyFill="1" applyBorder="1" applyAlignment="1">
      <alignment vertical="center"/>
    </xf>
    <xf numFmtId="168" fontId="5" fillId="3" borderId="67" xfId="0" applyNumberFormat="1" applyFont="1" applyFill="1" applyBorder="1" applyAlignment="1">
      <alignment vertical="center"/>
    </xf>
    <xf numFmtId="168" fontId="5" fillId="3" borderId="68" xfId="0" applyNumberFormat="1" applyFont="1" applyFill="1" applyBorder="1" applyAlignment="1">
      <alignment vertical="center"/>
    </xf>
    <xf numFmtId="168" fontId="5" fillId="3" borderId="64" xfId="0" applyNumberFormat="1" applyFont="1" applyFill="1" applyBorder="1" applyAlignment="1">
      <alignment vertical="center"/>
    </xf>
    <xf numFmtId="168" fontId="5" fillId="3" borderId="65" xfId="0" applyNumberFormat="1" applyFont="1" applyFill="1" applyBorder="1" applyAlignment="1">
      <alignment vertical="center"/>
    </xf>
    <xf numFmtId="9" fontId="2" fillId="43" borderId="109" xfId="77" applyFill="1" applyBorder="1" applyAlignment="1" applyProtection="1">
      <alignment vertical="center"/>
    </xf>
    <xf numFmtId="9" fontId="2" fillId="43" borderId="110" xfId="77" applyFill="1" applyBorder="1" applyAlignment="1" applyProtection="1">
      <alignment vertical="center"/>
    </xf>
    <xf numFmtId="9" fontId="2" fillId="43" borderId="94" xfId="77" applyFill="1" applyBorder="1" applyAlignment="1" applyProtection="1">
      <alignment vertical="center"/>
    </xf>
    <xf numFmtId="9" fontId="2" fillId="43" borderId="122" xfId="77" applyFill="1" applyBorder="1" applyAlignment="1" applyProtection="1">
      <alignment vertical="center"/>
    </xf>
    <xf numFmtId="9" fontId="2" fillId="43" borderId="111" xfId="77" applyFill="1" applyBorder="1" applyAlignment="1" applyProtection="1">
      <alignment vertical="center"/>
    </xf>
    <xf numFmtId="9" fontId="2" fillId="3" borderId="7" xfId="95" applyNumberFormat="1" applyFill="1" applyBorder="1" applyAlignment="1" applyProtection="1">
      <alignment vertical="center"/>
      <protection locked="0"/>
    </xf>
    <xf numFmtId="9" fontId="2" fillId="43" borderId="7" xfId="77" applyFill="1" applyBorder="1" applyAlignment="1" applyProtection="1">
      <alignment vertical="center"/>
    </xf>
    <xf numFmtId="9" fontId="2" fillId="3" borderId="7" xfId="77" applyFill="1" applyBorder="1" applyAlignment="1" applyProtection="1">
      <alignment vertical="center"/>
      <protection locked="0"/>
    </xf>
    <xf numFmtId="172" fontId="6" fillId="38" borderId="156" xfId="1" applyNumberFormat="1" applyFont="1" applyFill="1" applyBorder="1" applyProtection="1"/>
    <xf numFmtId="172" fontId="6" fillId="38" borderId="157" xfId="1" applyNumberFormat="1" applyFont="1" applyFill="1" applyBorder="1" applyProtection="1"/>
    <xf numFmtId="172" fontId="6" fillId="38" borderId="155" xfId="1" applyNumberFormat="1" applyFont="1" applyFill="1" applyBorder="1" applyProtection="1"/>
    <xf numFmtId="354" fontId="5" fillId="3" borderId="7" xfId="2" applyNumberFormat="1" applyFont="1" applyFill="1" applyBorder="1"/>
    <xf numFmtId="0" fontId="6" fillId="134" borderId="0" xfId="85" applyFont="1" applyFill="1" applyAlignment="1">
      <alignment vertical="center"/>
    </xf>
    <xf numFmtId="173" fontId="5" fillId="3" borderId="60" xfId="2" applyNumberFormat="1" applyFont="1" applyFill="1" applyBorder="1"/>
    <xf numFmtId="173" fontId="5" fillId="3" borderId="61" xfId="2" applyNumberFormat="1" applyFont="1" applyFill="1" applyBorder="1"/>
    <xf numFmtId="173" fontId="5" fillId="52" borderId="63" xfId="2" applyNumberFormat="1" applyFont="1" applyFill="1" applyBorder="1"/>
    <xf numFmtId="173" fontId="5" fillId="52" borderId="65" xfId="2" applyNumberFormat="1" applyFont="1" applyFill="1" applyBorder="1"/>
    <xf numFmtId="355" fontId="0" fillId="0" borderId="0" xfId="0" applyNumberFormat="1" applyAlignment="1">
      <alignment horizontal="left" vertical="top"/>
    </xf>
    <xf numFmtId="173" fontId="5" fillId="3" borderId="69" xfId="2" applyNumberFormat="1" applyFont="1" applyFill="1" applyBorder="1"/>
    <xf numFmtId="173" fontId="5" fillId="3" borderId="70" xfId="2" applyNumberFormat="1" applyFont="1" applyFill="1" applyBorder="1"/>
    <xf numFmtId="173" fontId="6" fillId="52" borderId="145" xfId="2" applyNumberFormat="1" applyFont="1" applyFill="1" applyBorder="1"/>
    <xf numFmtId="173" fontId="0" fillId="3" borderId="72" xfId="0" applyNumberFormat="1" applyFill="1" applyBorder="1" applyAlignment="1">
      <alignment horizontal="right" vertical="top"/>
    </xf>
    <xf numFmtId="173" fontId="0" fillId="3" borderId="70" xfId="0" applyNumberFormat="1" applyFill="1" applyBorder="1" applyAlignment="1">
      <alignment horizontal="right" vertical="top"/>
    </xf>
    <xf numFmtId="173" fontId="5" fillId="3" borderId="63" xfId="2" applyNumberFormat="1" applyFont="1" applyFill="1" applyBorder="1"/>
    <xf numFmtId="173" fontId="5" fillId="3" borderId="64" xfId="2" applyNumberFormat="1" applyFont="1" applyFill="1" applyBorder="1"/>
    <xf numFmtId="173" fontId="5" fillId="3" borderId="65" xfId="2" applyNumberFormat="1" applyFont="1" applyFill="1" applyBorder="1"/>
    <xf numFmtId="173" fontId="0" fillId="52" borderId="72" xfId="0" applyNumberFormat="1" applyFill="1" applyBorder="1" applyAlignment="1">
      <alignment horizontal="right" vertical="top"/>
    </xf>
    <xf numFmtId="356" fontId="5" fillId="38" borderId="60" xfId="77" applyNumberFormat="1" applyFont="1" applyFill="1" applyBorder="1" applyProtection="1"/>
    <xf numFmtId="356" fontId="5" fillId="38" borderId="61" xfId="77" applyNumberFormat="1" applyFont="1" applyFill="1" applyBorder="1" applyProtection="1"/>
    <xf numFmtId="356" fontId="5" fillId="38" borderId="62" xfId="77" applyNumberFormat="1" applyFont="1" applyFill="1" applyBorder="1" applyProtection="1"/>
    <xf numFmtId="356" fontId="5" fillId="38" borderId="63" xfId="77" applyNumberFormat="1" applyFont="1" applyFill="1" applyBorder="1" applyProtection="1"/>
    <xf numFmtId="356" fontId="5" fillId="38" borderId="64" xfId="77" applyNumberFormat="1" applyFont="1" applyFill="1" applyBorder="1" applyProtection="1"/>
    <xf numFmtId="356" fontId="5" fillId="38" borderId="65" xfId="77" applyNumberFormat="1" applyFont="1" applyFill="1" applyBorder="1" applyProtection="1"/>
    <xf numFmtId="356" fontId="5" fillId="38" borderId="69" xfId="77" applyNumberFormat="1" applyFont="1" applyFill="1" applyBorder="1" applyProtection="1"/>
    <xf numFmtId="356" fontId="5" fillId="38" borderId="70" xfId="77" applyNumberFormat="1" applyFont="1" applyFill="1" applyBorder="1" applyProtection="1"/>
    <xf numFmtId="356" fontId="5" fillId="38" borderId="71" xfId="77" applyNumberFormat="1" applyFont="1" applyFill="1" applyBorder="1" applyProtection="1"/>
    <xf numFmtId="356" fontId="6" fillId="38" borderId="60" xfId="77" applyNumberFormat="1" applyFont="1" applyFill="1" applyBorder="1" applyProtection="1"/>
    <xf numFmtId="356" fontId="6" fillId="38" borderId="61" xfId="77" applyNumberFormat="1" applyFont="1" applyFill="1" applyBorder="1" applyProtection="1"/>
    <xf numFmtId="356" fontId="6" fillId="38" borderId="62" xfId="77" applyNumberFormat="1" applyFont="1" applyFill="1" applyBorder="1" applyProtection="1"/>
    <xf numFmtId="356" fontId="6" fillId="38" borderId="72" xfId="77" applyNumberFormat="1" applyFont="1" applyFill="1" applyBorder="1" applyProtection="1"/>
    <xf numFmtId="356" fontId="6" fillId="38" borderId="73" xfId="77" applyNumberFormat="1" applyFont="1" applyFill="1" applyBorder="1" applyProtection="1"/>
    <xf numFmtId="356" fontId="6" fillId="38" borderId="74" xfId="77" applyNumberFormat="1" applyFont="1" applyFill="1" applyBorder="1" applyProtection="1"/>
    <xf numFmtId="356" fontId="5" fillId="38" borderId="80" xfId="77" applyNumberFormat="1" applyFont="1" applyFill="1" applyBorder="1" applyProtection="1"/>
    <xf numFmtId="356" fontId="5" fillId="38" borderId="81" xfId="77" applyNumberFormat="1" applyFont="1" applyFill="1" applyBorder="1" applyProtection="1"/>
    <xf numFmtId="356" fontId="5" fillId="38" borderId="127" xfId="77" applyNumberFormat="1" applyFont="1" applyFill="1" applyBorder="1" applyProtection="1"/>
    <xf numFmtId="356" fontId="6" fillId="38" borderId="80" xfId="77" applyNumberFormat="1" applyFont="1" applyFill="1" applyBorder="1" applyProtection="1"/>
    <xf numFmtId="356" fontId="6" fillId="38" borderId="140" xfId="77" applyNumberFormat="1" applyFont="1" applyFill="1" applyBorder="1" applyProtection="1"/>
    <xf numFmtId="354" fontId="5" fillId="38" borderId="60" xfId="1" applyNumberFormat="1" applyFont="1" applyFill="1" applyBorder="1" applyProtection="1"/>
    <xf numFmtId="354" fontId="6" fillId="38" borderId="60" xfId="1" applyNumberFormat="1" applyFont="1" applyFill="1" applyBorder="1" applyProtection="1"/>
    <xf numFmtId="354" fontId="6" fillId="38" borderId="62" xfId="1" applyNumberFormat="1" applyFont="1" applyFill="1" applyBorder="1" applyProtection="1"/>
    <xf numFmtId="354" fontId="6" fillId="38" borderId="72" xfId="1" applyNumberFormat="1" applyFont="1" applyFill="1" applyBorder="1" applyProtection="1"/>
    <xf numFmtId="354" fontId="6" fillId="38" borderId="74" xfId="1" applyNumberFormat="1" applyFont="1" applyFill="1" applyBorder="1" applyProtection="1"/>
    <xf numFmtId="354" fontId="6" fillId="38" borderId="73" xfId="1" applyNumberFormat="1" applyFont="1" applyFill="1" applyBorder="1" applyProtection="1"/>
    <xf numFmtId="172" fontId="0" fillId="3" borderId="140" xfId="0" applyNumberFormat="1" applyFill="1" applyBorder="1" applyAlignment="1">
      <alignment horizontal="right" vertical="top"/>
    </xf>
    <xf numFmtId="173" fontId="0" fillId="3" borderId="140" xfId="0" applyNumberFormat="1" applyFill="1" applyBorder="1" applyAlignment="1">
      <alignment horizontal="right" vertical="top"/>
    </xf>
    <xf numFmtId="172" fontId="3" fillId="52" borderId="140" xfId="0" applyNumberFormat="1" applyFont="1" applyFill="1" applyBorder="1" applyAlignment="1">
      <alignment horizontal="right" vertical="top"/>
    </xf>
    <xf numFmtId="354" fontId="0" fillId="3" borderId="140" xfId="0" applyNumberFormat="1" applyFill="1" applyBorder="1" applyAlignment="1">
      <alignment horizontal="right" vertical="top"/>
    </xf>
    <xf numFmtId="354" fontId="3" fillId="52" borderId="140" xfId="0" applyNumberFormat="1" applyFont="1" applyFill="1" applyBorder="1" applyAlignment="1">
      <alignment horizontal="right" vertical="top"/>
    </xf>
    <xf numFmtId="0" fontId="0" fillId="54" borderId="140" xfId="0" applyFill="1" applyBorder="1" applyAlignment="1">
      <alignment horizontal="right" vertical="top"/>
    </xf>
    <xf numFmtId="173" fontId="5" fillId="52" borderId="69" xfId="2" applyNumberFormat="1" applyFont="1" applyFill="1" applyBorder="1"/>
    <xf numFmtId="173" fontId="5" fillId="52" borderId="71" xfId="2" applyNumberFormat="1" applyFont="1" applyFill="1" applyBorder="1"/>
    <xf numFmtId="354" fontId="5" fillId="52" borderId="140" xfId="2" applyNumberFormat="1" applyFont="1" applyFill="1" applyBorder="1"/>
    <xf numFmtId="172" fontId="5" fillId="52" borderId="140" xfId="2" applyNumberFormat="1" applyFont="1" applyFill="1" applyBorder="1"/>
    <xf numFmtId="354" fontId="5" fillId="38" borderId="140" xfId="1" applyNumberFormat="1" applyFont="1" applyFill="1" applyBorder="1" applyProtection="1"/>
    <xf numFmtId="252" fontId="0" fillId="3" borderId="140" xfId="0" applyNumberFormat="1" applyFill="1" applyBorder="1" applyAlignment="1">
      <alignment horizontal="right" vertical="top"/>
    </xf>
    <xf numFmtId="172" fontId="0" fillId="52" borderId="140" xfId="0" applyNumberFormat="1" applyFill="1" applyBorder="1" applyAlignment="1">
      <alignment horizontal="right" vertical="top"/>
    </xf>
    <xf numFmtId="354" fontId="0" fillId="51" borderId="72" xfId="1" applyNumberFormat="1" applyFont="1" applyFill="1" applyBorder="1" applyAlignment="1">
      <alignment horizontal="right" vertical="top"/>
    </xf>
    <xf numFmtId="354" fontId="0" fillId="51" borderId="73" xfId="1" applyNumberFormat="1" applyFont="1" applyFill="1" applyBorder="1" applyAlignment="1">
      <alignment horizontal="right" vertical="top"/>
    </xf>
    <xf numFmtId="354" fontId="0" fillId="51" borderId="74" xfId="1" applyNumberFormat="1" applyFont="1" applyFill="1" applyBorder="1" applyAlignment="1">
      <alignment horizontal="right" vertical="top"/>
    </xf>
    <xf numFmtId="354" fontId="0" fillId="51" borderId="60" xfId="1" applyNumberFormat="1" applyFont="1" applyFill="1" applyBorder="1" applyAlignment="1">
      <alignment horizontal="right"/>
    </xf>
    <xf numFmtId="354" fontId="0" fillId="51" borderId="61" xfId="1" applyNumberFormat="1" applyFont="1" applyFill="1" applyBorder="1" applyAlignment="1">
      <alignment horizontal="right"/>
    </xf>
    <xf numFmtId="354" fontId="0" fillId="51" borderId="62" xfId="1" applyNumberFormat="1" applyFont="1" applyFill="1" applyBorder="1" applyAlignment="1">
      <alignment horizontal="right"/>
    </xf>
    <xf numFmtId="354" fontId="0" fillId="51" borderId="63" xfId="1" applyNumberFormat="1" applyFont="1" applyFill="1" applyBorder="1" applyAlignment="1">
      <alignment horizontal="right"/>
    </xf>
    <xf numFmtId="354" fontId="0" fillId="51" borderId="64" xfId="1" applyNumberFormat="1" applyFont="1" applyFill="1" applyBorder="1" applyAlignment="1">
      <alignment horizontal="right"/>
    </xf>
    <xf numFmtId="354" fontId="0" fillId="51" borderId="65" xfId="1" applyNumberFormat="1" applyFont="1" applyFill="1" applyBorder="1" applyAlignment="1">
      <alignment horizontal="right"/>
    </xf>
    <xf numFmtId="354" fontId="0" fillId="51" borderId="69" xfId="1" applyNumberFormat="1" applyFont="1" applyFill="1" applyBorder="1" applyAlignment="1">
      <alignment horizontal="right"/>
    </xf>
    <xf numFmtId="354" fontId="0" fillId="51" borderId="70" xfId="1" applyNumberFormat="1" applyFont="1" applyFill="1" applyBorder="1" applyAlignment="1">
      <alignment horizontal="right"/>
    </xf>
    <xf numFmtId="354" fontId="0" fillId="51" borderId="71" xfId="1" applyNumberFormat="1" applyFont="1" applyFill="1" applyBorder="1" applyAlignment="1">
      <alignment horizontal="right"/>
    </xf>
    <xf numFmtId="354" fontId="6" fillId="52" borderId="72" xfId="2" applyNumberFormat="1" applyFont="1" applyFill="1" applyBorder="1" applyAlignment="1">
      <alignment horizontal="right" vertical="center"/>
    </xf>
    <xf numFmtId="354" fontId="5" fillId="51" borderId="72" xfId="1" applyNumberFormat="1" applyFont="1" applyFill="1" applyBorder="1" applyProtection="1"/>
    <xf numFmtId="354" fontId="0" fillId="0" borderId="69" xfId="0" applyNumberFormat="1" applyFont="1" applyBorder="1" applyAlignment="1">
      <alignment horizontal="right"/>
    </xf>
    <xf numFmtId="354" fontId="0" fillId="0" borderId="70" xfId="0" applyNumberFormat="1" applyFont="1" applyBorder="1" applyAlignment="1">
      <alignment horizontal="right"/>
    </xf>
    <xf numFmtId="354" fontId="6" fillId="52" borderId="74" xfId="2" applyNumberFormat="1" applyFont="1" applyFill="1" applyBorder="1" applyAlignment="1">
      <alignment horizontal="right" vertical="center"/>
    </xf>
    <xf numFmtId="354" fontId="5" fillId="52" borderId="72" xfId="2" applyNumberFormat="1" applyFont="1" applyFill="1" applyBorder="1" applyAlignment="1">
      <alignment horizontal="right" vertical="center"/>
    </xf>
    <xf numFmtId="354" fontId="5" fillId="52" borderId="74" xfId="2" applyNumberFormat="1" applyFont="1" applyFill="1" applyBorder="1" applyAlignment="1">
      <alignment horizontal="right" vertical="center"/>
    </xf>
    <xf numFmtId="354" fontId="5" fillId="3" borderId="140" xfId="2" applyNumberFormat="1" applyFont="1" applyFill="1" applyBorder="1"/>
    <xf numFmtId="354" fontId="3" fillId="52" borderId="72" xfId="1" applyNumberFormat="1" applyFont="1" applyFill="1" applyBorder="1" applyAlignment="1">
      <alignment horizontal="right"/>
    </xf>
    <xf numFmtId="354" fontId="5" fillId="51" borderId="60" xfId="1" applyNumberFormat="1" applyFont="1" applyFill="1" applyBorder="1"/>
    <xf numFmtId="354" fontId="5" fillId="51" borderId="61" xfId="1" applyNumberFormat="1" applyFont="1" applyFill="1" applyBorder="1"/>
    <xf numFmtId="354" fontId="5" fillId="51" borderId="62" xfId="1" applyNumberFormat="1" applyFont="1" applyFill="1" applyBorder="1"/>
    <xf numFmtId="354" fontId="5" fillId="51" borderId="63" xfId="1" applyNumberFormat="1" applyFont="1" applyFill="1" applyBorder="1"/>
    <xf numFmtId="354" fontId="5" fillId="51" borderId="64" xfId="1" applyNumberFormat="1" applyFont="1" applyFill="1" applyBorder="1"/>
    <xf numFmtId="354" fontId="5" fillId="51" borderId="65" xfId="1" applyNumberFormat="1" applyFont="1" applyFill="1" applyBorder="1"/>
    <xf numFmtId="354" fontId="3" fillId="52" borderId="140" xfId="1" applyNumberFormat="1" applyFont="1" applyFill="1" applyBorder="1" applyAlignment="1">
      <alignment horizontal="right"/>
    </xf>
    <xf numFmtId="354" fontId="5" fillId="3" borderId="60" xfId="1" applyNumberFormat="1" applyFont="1" applyFill="1" applyBorder="1" applyProtection="1"/>
    <xf numFmtId="356" fontId="0" fillId="52" borderId="72" xfId="0" applyNumberFormat="1" applyFill="1" applyBorder="1" applyAlignment="1">
      <alignment horizontal="right"/>
    </xf>
    <xf numFmtId="356" fontId="0" fillId="52" borderId="73" xfId="0" applyNumberFormat="1" applyFill="1" applyBorder="1" applyAlignment="1">
      <alignment horizontal="right"/>
    </xf>
    <xf numFmtId="356" fontId="0" fillId="52" borderId="74" xfId="0" applyNumberFormat="1" applyFill="1" applyBorder="1" applyAlignment="1">
      <alignment horizontal="right"/>
    </xf>
    <xf numFmtId="173" fontId="0" fillId="52" borderId="60" xfId="0" applyNumberFormat="1" applyFill="1" applyBorder="1" applyAlignment="1">
      <alignment horizontal="right" vertical="top"/>
    </xf>
    <xf numFmtId="354" fontId="0" fillId="51" borderId="60" xfId="0" applyNumberFormat="1" applyFill="1" applyBorder="1" applyAlignment="1">
      <alignment horizontal="right"/>
    </xf>
    <xf numFmtId="354" fontId="0" fillId="51" borderId="61" xfId="0" applyNumberFormat="1" applyFill="1" applyBorder="1" applyAlignment="1">
      <alignment horizontal="right"/>
    </xf>
    <xf numFmtId="354" fontId="0" fillId="51" borderId="61" xfId="0" applyNumberFormat="1" applyFill="1" applyBorder="1" applyAlignment="1">
      <alignment horizontal="right" vertical="top"/>
    </xf>
    <xf numFmtId="354" fontId="0" fillId="51" borderId="62" xfId="0" applyNumberFormat="1" applyFill="1" applyBorder="1" applyAlignment="1">
      <alignment horizontal="right" vertical="top"/>
    </xf>
    <xf numFmtId="354" fontId="5" fillId="39" borderId="68" xfId="1" applyNumberFormat="1" applyFont="1" applyFill="1" applyBorder="1"/>
    <xf numFmtId="354" fontId="5" fillId="39" borderId="67" xfId="1" applyNumberFormat="1" applyFont="1" applyFill="1" applyBorder="1"/>
    <xf numFmtId="354" fontId="5" fillId="39" borderId="88" xfId="1" applyNumberFormat="1" applyFont="1" applyFill="1" applyBorder="1"/>
    <xf numFmtId="354" fontId="5" fillId="39" borderId="62" xfId="1" applyNumberFormat="1" applyFont="1" applyFill="1" applyBorder="1"/>
    <xf numFmtId="354" fontId="5" fillId="39" borderId="61" xfId="1" applyNumberFormat="1" applyFont="1" applyFill="1" applyBorder="1"/>
    <xf numFmtId="354" fontId="5" fillId="39" borderId="87" xfId="1" applyNumberFormat="1" applyFont="1" applyFill="1" applyBorder="1"/>
    <xf numFmtId="354" fontId="6" fillId="38" borderId="74" xfId="1" applyNumberFormat="1" applyFont="1" applyFill="1" applyBorder="1"/>
    <xf numFmtId="354" fontId="6" fillId="38" borderId="73" xfId="1" applyNumberFormat="1" applyFont="1" applyFill="1" applyBorder="1"/>
    <xf numFmtId="354" fontId="6" fillId="38" borderId="154" xfId="1" applyNumberFormat="1" applyFont="1" applyFill="1" applyBorder="1"/>
    <xf numFmtId="354" fontId="6" fillId="38" borderId="62" xfId="1" applyNumberFormat="1" applyFont="1" applyFill="1" applyBorder="1"/>
    <xf numFmtId="354" fontId="6" fillId="38" borderId="61" xfId="1" applyNumberFormat="1" applyFont="1" applyFill="1" applyBorder="1"/>
    <xf numFmtId="354" fontId="6" fillId="38" borderId="87" xfId="1" applyNumberFormat="1" applyFont="1" applyFill="1" applyBorder="1"/>
    <xf numFmtId="354" fontId="5" fillId="39" borderId="84" xfId="1" applyNumberFormat="1" applyFont="1" applyFill="1" applyBorder="1"/>
    <xf numFmtId="354" fontId="5" fillId="39" borderId="65" xfId="1" applyNumberFormat="1" applyFont="1" applyFill="1" applyBorder="1"/>
    <xf numFmtId="354" fontId="5" fillId="39" borderId="64" xfId="1" applyNumberFormat="1" applyFont="1" applyFill="1" applyBorder="1"/>
    <xf numFmtId="354" fontId="5" fillId="39" borderId="83" xfId="1" applyNumberFormat="1" applyFont="1" applyFill="1" applyBorder="1"/>
    <xf numFmtId="354" fontId="5" fillId="39" borderId="89" xfId="1" applyNumberFormat="1" applyFont="1" applyFill="1" applyBorder="1"/>
    <xf numFmtId="354" fontId="5" fillId="39" borderId="60" xfId="1" applyNumberFormat="1" applyFont="1" applyFill="1" applyBorder="1"/>
    <xf numFmtId="354" fontId="3" fillId="52" borderId="72" xfId="0" applyNumberFormat="1" applyFont="1" applyFill="1" applyBorder="1" applyAlignment="1">
      <alignment horizontal="right"/>
    </xf>
    <xf numFmtId="354" fontId="3" fillId="52" borderId="73" xfId="0" applyNumberFormat="1" applyFont="1" applyFill="1" applyBorder="1" applyAlignment="1">
      <alignment horizontal="right"/>
    </xf>
    <xf numFmtId="354" fontId="3" fillId="52" borderId="74" xfId="0" applyNumberFormat="1" applyFont="1" applyFill="1" applyBorder="1" applyAlignment="1">
      <alignment horizontal="right"/>
    </xf>
    <xf numFmtId="354" fontId="0" fillId="0" borderId="0" xfId="0" applyNumberFormat="1" applyAlignment="1">
      <alignment horizontal="right"/>
    </xf>
    <xf numFmtId="354" fontId="3" fillId="0" borderId="0" xfId="0" applyNumberFormat="1" applyFont="1" applyAlignment="1">
      <alignment horizontal="right"/>
    </xf>
    <xf numFmtId="354" fontId="0" fillId="3" borderId="72" xfId="0" applyNumberFormat="1" applyFill="1" applyBorder="1" applyAlignment="1">
      <alignment horizontal="right" vertical="top"/>
    </xf>
    <xf numFmtId="354" fontId="0" fillId="0" borderId="0" xfId="0" applyNumberFormat="1" applyAlignment="1">
      <alignment horizontal="left" vertical="top"/>
    </xf>
    <xf numFmtId="354" fontId="3" fillId="52" borderId="72" xfId="0" applyNumberFormat="1" applyFont="1" applyFill="1" applyBorder="1" applyAlignment="1">
      <alignment horizontal="right" vertical="top"/>
    </xf>
    <xf numFmtId="354" fontId="3" fillId="52" borderId="73" xfId="0" applyNumberFormat="1" applyFont="1" applyFill="1" applyBorder="1" applyAlignment="1">
      <alignment horizontal="right" vertical="top"/>
    </xf>
    <xf numFmtId="354" fontId="3" fillId="52" borderId="74" xfId="0" applyNumberFormat="1" applyFont="1" applyFill="1" applyBorder="1" applyAlignment="1">
      <alignment horizontal="right" vertical="top"/>
    </xf>
    <xf numFmtId="354" fontId="0" fillId="52" borderId="72" xfId="0" applyNumberFormat="1" applyFill="1" applyBorder="1" applyAlignment="1">
      <alignment horizontal="right"/>
    </xf>
    <xf numFmtId="354" fontId="0" fillId="52" borderId="73" xfId="0" applyNumberFormat="1" applyFill="1" applyBorder="1" applyAlignment="1">
      <alignment horizontal="right"/>
    </xf>
    <xf numFmtId="354" fontId="0" fillId="52" borderId="74" xfId="0" applyNumberFormat="1" applyFill="1" applyBorder="1" applyAlignment="1">
      <alignment horizontal="right"/>
    </xf>
    <xf numFmtId="3" fontId="5" fillId="134" borderId="104" xfId="89" applyNumberFormat="1" applyFont="1" applyFill="1" applyBorder="1" applyAlignment="1">
      <alignment horizontal="left" indent="1"/>
    </xf>
    <xf numFmtId="3" fontId="5" fillId="134" borderId="63" xfId="89" applyNumberFormat="1" applyFont="1" applyFill="1" applyBorder="1" applyAlignment="1">
      <alignment horizontal="left" indent="1"/>
    </xf>
    <xf numFmtId="0" fontId="4" fillId="0" borderId="0" xfId="88" applyFont="1" applyFill="1" applyAlignment="1">
      <alignment horizontal="left" indent="1"/>
    </xf>
    <xf numFmtId="173" fontId="0" fillId="52" borderId="140" xfId="0" applyNumberFormat="1" applyFill="1" applyBorder="1" applyAlignment="1">
      <alignment horizontal="right" vertical="top"/>
    </xf>
    <xf numFmtId="0" fontId="0" fillId="3" borderId="0" xfId="0" applyFill="1" applyAlignment="1">
      <alignment horizontal="left" vertical="top" indent="1"/>
    </xf>
    <xf numFmtId="252" fontId="0" fillId="3" borderId="61" xfId="0" applyNumberFormat="1" applyFill="1" applyBorder="1" applyAlignment="1">
      <alignment horizontal="right" vertical="top"/>
    </xf>
    <xf numFmtId="252" fontId="0" fillId="52" borderId="73" xfId="0" applyNumberFormat="1" applyFill="1" applyBorder="1" applyAlignment="1">
      <alignment horizontal="right" vertical="top"/>
    </xf>
    <xf numFmtId="252" fontId="0" fillId="52" borderId="74" xfId="0" applyNumberFormat="1" applyFill="1" applyBorder="1" applyAlignment="1">
      <alignment horizontal="right" vertical="top"/>
    </xf>
    <xf numFmtId="354" fontId="5" fillId="52" borderId="60" xfId="2" applyNumberFormat="1" applyFont="1" applyFill="1" applyBorder="1" applyAlignment="1">
      <alignment vertical="center"/>
    </xf>
    <xf numFmtId="354" fontId="5" fillId="52" borderId="62" xfId="2" applyNumberFormat="1" applyFont="1" applyFill="1" applyBorder="1" applyAlignment="1">
      <alignment vertical="center"/>
    </xf>
    <xf numFmtId="354" fontId="5" fillId="52" borderId="63" xfId="2" applyNumberFormat="1" applyFont="1" applyFill="1" applyBorder="1" applyAlignment="1">
      <alignment vertical="center"/>
    </xf>
    <xf numFmtId="354" fontId="5" fillId="52" borderId="65" xfId="2" applyNumberFormat="1" applyFont="1" applyFill="1" applyBorder="1" applyAlignment="1">
      <alignment vertical="center"/>
    </xf>
    <xf numFmtId="173" fontId="5" fillId="52" borderId="145" xfId="2" applyNumberFormat="1" applyFont="1" applyFill="1" applyBorder="1" applyAlignment="1">
      <alignment vertical="center"/>
    </xf>
    <xf numFmtId="173" fontId="3" fillId="52" borderId="72" xfId="0" applyNumberFormat="1" applyFont="1" applyFill="1" applyBorder="1" applyAlignment="1">
      <alignment horizontal="right" vertical="top"/>
    </xf>
    <xf numFmtId="173" fontId="3" fillId="52" borderId="73" xfId="0" applyNumberFormat="1" applyFont="1" applyFill="1" applyBorder="1" applyAlignment="1">
      <alignment horizontal="right" vertical="top"/>
    </xf>
    <xf numFmtId="173" fontId="5" fillId="52" borderId="60" xfId="2" applyNumberFormat="1" applyFont="1" applyFill="1" applyBorder="1" applyAlignment="1">
      <alignment vertical="center"/>
    </xf>
    <xf numFmtId="173" fontId="5" fillId="52" borderId="62" xfId="2" applyNumberFormat="1" applyFont="1" applyFill="1" applyBorder="1" applyAlignment="1">
      <alignment vertical="center"/>
    </xf>
    <xf numFmtId="173" fontId="6" fillId="52" borderId="72" xfId="2" applyNumberFormat="1" applyFont="1" applyFill="1" applyBorder="1" applyAlignment="1">
      <alignment vertical="center"/>
    </xf>
    <xf numFmtId="173" fontId="6" fillId="52" borderId="74" xfId="2" applyNumberFormat="1" applyFont="1" applyFill="1" applyBorder="1" applyAlignment="1">
      <alignment vertical="center"/>
    </xf>
    <xf numFmtId="354" fontId="0" fillId="3" borderId="140" xfId="0" applyNumberFormat="1" applyFill="1" applyBorder="1" applyAlignment="1">
      <alignment horizontal="right"/>
    </xf>
    <xf numFmtId="172" fontId="0" fillId="3" borderId="140" xfId="0" applyNumberFormat="1" applyFill="1" applyBorder="1" applyAlignment="1">
      <alignment horizontal="right"/>
    </xf>
    <xf numFmtId="354" fontId="0" fillId="52" borderId="140" xfId="0" applyNumberFormat="1" applyFill="1" applyBorder="1" applyAlignment="1">
      <alignment horizontal="right"/>
    </xf>
    <xf numFmtId="354" fontId="0" fillId="51" borderId="140" xfId="0" applyNumberFormat="1" applyFill="1" applyBorder="1" applyAlignment="1">
      <alignment horizontal="right"/>
    </xf>
    <xf numFmtId="354" fontId="5" fillId="51" borderId="140" xfId="75" applyNumberFormat="1" applyFont="1" applyFill="1" applyBorder="1" applyAlignment="1">
      <alignment horizontal="right"/>
    </xf>
    <xf numFmtId="0" fontId="0" fillId="3" borderId="0" xfId="0" applyFill="1" applyAlignment="1">
      <alignment horizontal="left" vertical="top" indent="1"/>
    </xf>
    <xf numFmtId="0" fontId="0" fillId="3" borderId="141" xfId="0" applyFill="1" applyBorder="1" applyAlignment="1">
      <alignment horizontal="left" vertical="center" wrapText="1" indent="1"/>
    </xf>
    <xf numFmtId="0" fontId="0" fillId="3" borderId="153" xfId="0" applyFill="1" applyBorder="1" applyAlignment="1">
      <alignment horizontal="left" vertical="center" wrapText="1" indent="1"/>
    </xf>
    <xf numFmtId="0" fontId="0" fillId="3" borderId="102" xfId="0" applyFill="1" applyBorder="1" applyAlignment="1">
      <alignment horizontal="left" vertical="center" wrapText="1" indent="1"/>
    </xf>
    <xf numFmtId="0" fontId="0" fillId="3" borderId="103" xfId="0" applyFill="1" applyBorder="1" applyAlignment="1">
      <alignment horizontal="left" vertical="center" wrapText="1" indent="1"/>
    </xf>
    <xf numFmtId="0" fontId="0" fillId="3" borderId="97" xfId="0" applyFill="1" applyBorder="1" applyAlignment="1">
      <alignment horizontal="left" vertical="center" wrapText="1" indent="1"/>
    </xf>
    <xf numFmtId="0" fontId="0" fillId="3" borderId="104" xfId="0" applyFill="1" applyBorder="1" applyAlignment="1">
      <alignment horizontal="left" vertical="center" wrapText="1" indent="1"/>
    </xf>
    <xf numFmtId="0" fontId="0" fillId="3" borderId="105" xfId="0" applyFill="1" applyBorder="1" applyAlignment="1">
      <alignment horizontal="left" vertical="center" wrapText="1" indent="1"/>
    </xf>
    <xf numFmtId="0" fontId="0" fillId="3" borderId="99" xfId="0" applyFill="1" applyBorder="1" applyAlignment="1">
      <alignment horizontal="left" vertical="center" wrapText="1" indent="1"/>
    </xf>
    <xf numFmtId="0" fontId="0" fillId="3" borderId="106" xfId="0" applyFill="1" applyBorder="1" applyAlignment="1">
      <alignment horizontal="left" vertical="center" wrapText="1" indent="1"/>
    </xf>
    <xf numFmtId="0" fontId="0" fillId="3" borderId="101" xfId="0" applyFill="1" applyBorder="1" applyAlignment="1">
      <alignment horizontal="left" vertical="center" wrapText="1" indent="1"/>
    </xf>
    <xf numFmtId="3" fontId="0" fillId="0" borderId="141" xfId="0" applyNumberFormat="1" applyBorder="1" applyAlignment="1">
      <alignment horizontal="center" vertical="center" wrapText="1"/>
    </xf>
    <xf numFmtId="3" fontId="0" fillId="0" borderId="153" xfId="0" applyNumberFormat="1" applyBorder="1" applyAlignment="1">
      <alignment horizontal="center" vertical="center" wrapText="1"/>
    </xf>
    <xf numFmtId="0" fontId="0" fillId="53" borderId="0" xfId="0" applyFill="1" applyAlignment="1">
      <alignment horizontal="left" wrapText="1"/>
    </xf>
    <xf numFmtId="0" fontId="0" fillId="0" borderId="141" xfId="0" applyBorder="1" applyAlignment="1">
      <alignment horizontal="center" vertical="center" wrapText="1"/>
    </xf>
    <xf numFmtId="0" fontId="0" fillId="0" borderId="153" xfId="0" applyBorder="1" applyAlignment="1">
      <alignment horizontal="center" vertical="center" wrapText="1"/>
    </xf>
    <xf numFmtId="0" fontId="0" fillId="0" borderId="140" xfId="0" applyBorder="1" applyAlignment="1">
      <alignment horizontal="center"/>
    </xf>
    <xf numFmtId="0" fontId="29" fillId="0" borderId="140" xfId="92" applyBorder="1" applyAlignment="1">
      <alignment horizontal="center"/>
    </xf>
    <xf numFmtId="1" fontId="3" fillId="0" borderId="141" xfId="0" applyNumberFormat="1" applyFont="1" applyBorder="1" applyAlignment="1">
      <alignment horizontal="center" vertical="center"/>
    </xf>
    <xf numFmtId="1" fontId="3" fillId="0" borderId="144" xfId="0" applyNumberFormat="1" applyFont="1" applyBorder="1" applyAlignment="1">
      <alignment horizontal="center" vertical="center"/>
    </xf>
    <xf numFmtId="1" fontId="3" fillId="0" borderId="153" xfId="0" applyNumberFormat="1" applyFont="1" applyBorder="1" applyAlignment="1">
      <alignment horizontal="center" vertical="center"/>
    </xf>
    <xf numFmtId="0" fontId="0" fillId="0" borderId="106" xfId="0" applyBorder="1" applyAlignment="1">
      <alignment horizontal="left"/>
    </xf>
    <xf numFmtId="0" fontId="0" fillId="0" borderId="85" xfId="0" applyBorder="1" applyAlignment="1">
      <alignment horizontal="left"/>
    </xf>
    <xf numFmtId="0" fontId="0" fillId="0" borderId="87" xfId="0" applyBorder="1" applyAlignment="1">
      <alignment horizontal="left"/>
    </xf>
    <xf numFmtId="0" fontId="0" fillId="0" borderId="104" xfId="0" applyBorder="1" applyAlignment="1">
      <alignment horizontal="left"/>
    </xf>
    <xf numFmtId="0" fontId="0" fillId="0" borderId="105" xfId="0" applyBorder="1" applyAlignment="1">
      <alignment horizontal="left"/>
    </xf>
    <xf numFmtId="0" fontId="0" fillId="0" borderId="83" xfId="0" applyBorder="1" applyAlignment="1">
      <alignment horizontal="left"/>
    </xf>
    <xf numFmtId="0" fontId="0" fillId="0" borderId="102" xfId="0" applyBorder="1" applyAlignment="1">
      <alignment horizontal="left"/>
    </xf>
    <xf numFmtId="0" fontId="0" fillId="0" borderId="103" xfId="0" applyBorder="1" applyAlignment="1">
      <alignment horizontal="left"/>
    </xf>
    <xf numFmtId="0" fontId="0" fillId="0" borderId="88" xfId="0" applyBorder="1" applyAlignment="1">
      <alignment horizontal="left"/>
    </xf>
    <xf numFmtId="0" fontId="0" fillId="0" borderId="100" xfId="0" applyBorder="1" applyAlignment="1">
      <alignment horizontal="center"/>
    </xf>
    <xf numFmtId="0" fontId="0" fillId="0" borderId="101" xfId="0" applyBorder="1" applyAlignment="1">
      <alignment horizontal="center"/>
    </xf>
    <xf numFmtId="0" fontId="0" fillId="0" borderId="98" xfId="0" applyBorder="1" applyAlignment="1">
      <alignment horizontal="center"/>
    </xf>
    <xf numFmtId="0" fontId="0" fillId="0" borderId="99" xfId="0" applyBorder="1" applyAlignment="1">
      <alignment horizontal="center"/>
    </xf>
    <xf numFmtId="0" fontId="0" fillId="0" borderId="96" xfId="0" applyBorder="1" applyAlignment="1">
      <alignment horizontal="center"/>
    </xf>
    <xf numFmtId="0" fontId="0" fillId="0" borderId="97" xfId="0" applyBorder="1" applyAlignment="1">
      <alignment horizontal="center"/>
    </xf>
    <xf numFmtId="0" fontId="0" fillId="0" borderId="144" xfId="0" applyBorder="1" applyAlignment="1">
      <alignment horizontal="center" vertical="center" wrapText="1"/>
    </xf>
    <xf numFmtId="0" fontId="0" fillId="3" borderId="141" xfId="0" applyFill="1" applyBorder="1" applyAlignment="1">
      <alignment horizontal="left" vertical="center" indent="1"/>
    </xf>
    <xf numFmtId="0" fontId="0" fillId="3" borderId="153" xfId="0" applyFill="1" applyBorder="1" applyAlignment="1">
      <alignment horizontal="left" vertical="center" indent="1"/>
    </xf>
    <xf numFmtId="0" fontId="0" fillId="3" borderId="85" xfId="0" applyFill="1" applyBorder="1" applyAlignment="1">
      <alignment horizontal="left" vertical="center" wrapText="1" indent="1"/>
    </xf>
    <xf numFmtId="0" fontId="5" fillId="36" borderId="140" xfId="75" applyFont="1" applyFill="1" applyBorder="1" applyAlignment="1">
      <alignment horizontal="left" vertical="top" wrapText="1"/>
    </xf>
    <xf numFmtId="0" fontId="0" fillId="0" borderId="140" xfId="0" applyBorder="1" applyAlignment="1">
      <alignment horizontal="left" vertical="top" wrapText="1"/>
    </xf>
    <xf numFmtId="0" fontId="28" fillId="0" borderId="140" xfId="75" applyFont="1" applyBorder="1" applyAlignment="1">
      <alignment horizontal="center" vertical="center" wrapText="1"/>
    </xf>
    <xf numFmtId="0" fontId="0" fillId="0" borderId="140" xfId="0" applyBorder="1" applyAlignment="1">
      <alignment wrapText="1"/>
    </xf>
    <xf numFmtId="0" fontId="0" fillId="0" borderId="0" xfId="0" applyAlignment="1">
      <alignment horizontal="center"/>
    </xf>
    <xf numFmtId="0" fontId="0" fillId="3" borderId="0" xfId="0" applyFill="1" applyAlignment="1">
      <alignment horizontal="left" vertical="top" indent="1"/>
    </xf>
    <xf numFmtId="357" fontId="0" fillId="3" borderId="0" xfId="0" applyNumberFormat="1" applyFill="1" applyAlignment="1">
      <alignment horizontal="left" vertical="top" indent="1"/>
    </xf>
    <xf numFmtId="0" fontId="2" fillId="0" borderId="117" xfId="78" applyFont="1" applyBorder="1" applyAlignment="1" applyProtection="1">
      <alignment horizontal="center" vertical="center"/>
      <protection locked="0"/>
    </xf>
    <xf numFmtId="0" fontId="2" fillId="0" borderId="144" xfId="78" applyFont="1" applyBorder="1" applyAlignment="1" applyProtection="1">
      <alignment horizontal="center" vertical="center"/>
      <protection locked="0"/>
    </xf>
    <xf numFmtId="0" fontId="2" fillId="0" borderId="153" xfId="78" applyFont="1" applyBorder="1" applyAlignment="1" applyProtection="1">
      <alignment horizontal="center" vertical="center"/>
      <protection locked="0"/>
    </xf>
    <xf numFmtId="0" fontId="5" fillId="0" borderId="148" xfId="85" applyFont="1" applyBorder="1" applyAlignment="1">
      <alignment horizontal="center" vertical="center"/>
    </xf>
    <xf numFmtId="0" fontId="5" fillId="0" borderId="126" xfId="85" applyFont="1" applyBorder="1" applyAlignment="1">
      <alignment horizontal="center" vertical="center"/>
    </xf>
    <xf numFmtId="0" fontId="5" fillId="0" borderId="142" xfId="85" applyFont="1" applyBorder="1" applyAlignment="1">
      <alignment horizontal="left" vertical="center" indent="1"/>
    </xf>
    <xf numFmtId="0" fontId="5" fillId="0" borderId="22" xfId="85" applyFont="1" applyBorder="1" applyAlignment="1">
      <alignment horizontal="left" vertical="center" indent="1"/>
    </xf>
    <xf numFmtId="0" fontId="5" fillId="0" borderId="143" xfId="85" applyFont="1" applyBorder="1" applyAlignment="1">
      <alignment horizontal="left" vertical="center" indent="1"/>
    </xf>
    <xf numFmtId="0" fontId="5" fillId="0" borderId="91" xfId="85" applyFont="1" applyBorder="1" applyAlignment="1">
      <alignment horizontal="left" vertical="center" indent="1"/>
    </xf>
    <xf numFmtId="0" fontId="5" fillId="0" borderId="90" xfId="85" applyFont="1" applyBorder="1" applyAlignment="1">
      <alignment horizontal="left" vertical="center" indent="1"/>
    </xf>
    <xf numFmtId="0" fontId="5" fillId="0" borderId="92" xfId="85" applyFont="1" applyBorder="1" applyAlignment="1">
      <alignment horizontal="left" vertical="center" indent="1"/>
    </xf>
    <xf numFmtId="175" fontId="5" fillId="44" borderId="106" xfId="85" applyNumberFormat="1" applyFont="1" applyFill="1" applyBorder="1" applyAlignment="1">
      <alignment horizontal="left" indent="1"/>
    </xf>
    <xf numFmtId="175" fontId="5" fillId="44" borderId="85" xfId="85" applyNumberFormat="1" applyFont="1" applyFill="1" applyBorder="1" applyAlignment="1">
      <alignment horizontal="left" indent="1"/>
    </xf>
    <xf numFmtId="175" fontId="5" fillId="44" borderId="101" xfId="85" applyNumberFormat="1" applyFont="1" applyFill="1" applyBorder="1" applyAlignment="1">
      <alignment horizontal="left" indent="1"/>
    </xf>
    <xf numFmtId="0" fontId="2" fillId="42" borderId="141" xfId="78" applyFont="1" applyFill="1" applyBorder="1" applyAlignment="1" applyProtection="1">
      <alignment horizontal="center" vertical="center"/>
      <protection locked="0"/>
    </xf>
    <xf numFmtId="0" fontId="2" fillId="42" borderId="144" xfId="78" applyFont="1" applyFill="1" applyBorder="1" applyAlignment="1" applyProtection="1">
      <alignment horizontal="center" vertical="center"/>
      <protection locked="0"/>
    </xf>
    <xf numFmtId="0" fontId="5" fillId="0" borderId="150" xfId="85" applyFont="1" applyBorder="1" applyAlignment="1">
      <alignment horizontal="left" vertical="center" wrapText="1"/>
    </xf>
    <xf numFmtId="0" fontId="5" fillId="0" borderId="22" xfId="85" applyFont="1" applyBorder="1" applyAlignment="1">
      <alignment horizontal="left" vertical="center" wrapText="1"/>
    </xf>
    <xf numFmtId="0" fontId="5" fillId="0" borderId="143" xfId="85" applyFont="1" applyBorder="1" applyAlignment="1">
      <alignment horizontal="left" vertical="center" wrapText="1"/>
    </xf>
    <xf numFmtId="0" fontId="5" fillId="0" borderId="94" xfId="85" applyFont="1" applyBorder="1" applyAlignment="1">
      <alignment horizontal="left" vertical="center" wrapText="1"/>
    </xf>
    <xf numFmtId="0" fontId="5" fillId="0" borderId="90" xfId="85" applyFont="1" applyBorder="1" applyAlignment="1">
      <alignment horizontal="left" vertical="center" wrapText="1"/>
    </xf>
    <xf numFmtId="0" fontId="5" fillId="0" borderId="92" xfId="85" applyFont="1" applyBorder="1" applyAlignment="1">
      <alignment horizontal="left" vertical="center" wrapText="1"/>
    </xf>
    <xf numFmtId="0" fontId="5" fillId="51" borderId="98" xfId="85" applyFont="1" applyFill="1" applyBorder="1" applyAlignment="1" applyProtection="1">
      <alignment horizontal="left"/>
      <protection locked="0"/>
    </xf>
    <xf numFmtId="0" fontId="5" fillId="51" borderId="105" xfId="85" applyFont="1" applyFill="1" applyBorder="1" applyAlignment="1" applyProtection="1">
      <alignment horizontal="left"/>
      <protection locked="0"/>
    </xf>
    <xf numFmtId="0" fontId="5" fillId="51" borderId="99" xfId="85" applyFont="1" applyFill="1" applyBorder="1" applyAlignment="1" applyProtection="1">
      <alignment horizontal="left"/>
      <protection locked="0"/>
    </xf>
    <xf numFmtId="0" fontId="5" fillId="51" borderId="100" xfId="85" applyFont="1" applyFill="1" applyBorder="1" applyAlignment="1" applyProtection="1">
      <alignment horizontal="left" indent="1"/>
      <protection locked="0"/>
    </xf>
    <xf numFmtId="0" fontId="5" fillId="51" borderId="85" xfId="85" applyFont="1" applyFill="1" applyBorder="1" applyAlignment="1" applyProtection="1">
      <alignment horizontal="left" indent="1"/>
      <protection locked="0"/>
    </xf>
    <xf numFmtId="0" fontId="5" fillId="51" borderId="101" xfId="85" applyFont="1" applyFill="1" applyBorder="1" applyAlignment="1" applyProtection="1">
      <alignment horizontal="left" indent="1"/>
      <protection locked="0"/>
    </xf>
    <xf numFmtId="167" fontId="2" fillId="51" borderId="96" xfId="48239" applyFill="1" applyBorder="1" applyAlignment="1">
      <alignment horizontal="left"/>
      <protection locked="0"/>
    </xf>
    <xf numFmtId="167" fontId="2" fillId="51" borderId="103" xfId="48239" applyFill="1" applyBorder="1" applyAlignment="1">
      <alignment horizontal="left"/>
      <protection locked="0"/>
    </xf>
    <xf numFmtId="167" fontId="2" fillId="51" borderId="97" xfId="48239" applyFill="1" applyBorder="1" applyAlignment="1">
      <alignment horizontal="left"/>
      <protection locked="0"/>
    </xf>
    <xf numFmtId="167" fontId="2" fillId="51" borderId="90" xfId="48239" applyFill="1" applyBorder="1" applyAlignment="1">
      <alignment horizontal="left"/>
      <protection locked="0"/>
    </xf>
    <xf numFmtId="0" fontId="5" fillId="0" borderId="93" xfId="85" applyFont="1" applyBorder="1" applyAlignment="1">
      <alignment horizontal="left" vertical="center" wrapText="1"/>
    </xf>
    <xf numFmtId="0" fontId="5" fillId="0" borderId="0" xfId="85" applyFont="1" applyAlignment="1">
      <alignment horizontal="center"/>
    </xf>
    <xf numFmtId="0" fontId="5" fillId="0" borderId="0" xfId="84" applyFont="1" applyAlignment="1"/>
    <xf numFmtId="0" fontId="0" fillId="0" borderId="99" xfId="0" applyBorder="1" applyAlignment="1">
      <alignment horizontal="left"/>
    </xf>
    <xf numFmtId="0" fontId="5" fillId="3" borderId="98" xfId="85" applyFont="1" applyFill="1" applyBorder="1" applyAlignment="1" applyProtection="1">
      <alignment horizontal="left"/>
      <protection locked="0"/>
    </xf>
    <xf numFmtId="0" fontId="5" fillId="3" borderId="105" xfId="85" applyFont="1" applyFill="1" applyBorder="1" applyAlignment="1" applyProtection="1">
      <alignment horizontal="left"/>
      <protection locked="0"/>
    </xf>
    <xf numFmtId="0" fontId="5" fillId="3" borderId="83" xfId="85" applyFont="1" applyFill="1" applyBorder="1" applyAlignment="1" applyProtection="1">
      <alignment horizontal="left"/>
      <protection locked="0"/>
    </xf>
    <xf numFmtId="167" fontId="2" fillId="3" borderId="96" xfId="48239" applyBorder="1" applyAlignment="1">
      <alignment horizontal="left" vertical="center"/>
      <protection locked="0"/>
    </xf>
    <xf numFmtId="167" fontId="2" fillId="3" borderId="103" xfId="48239" applyBorder="1" applyAlignment="1">
      <alignment horizontal="left" vertical="center"/>
      <protection locked="0"/>
    </xf>
    <xf numFmtId="167" fontId="2" fillId="3" borderId="97" xfId="48239" applyBorder="1" applyAlignment="1">
      <alignment horizontal="left" vertical="center"/>
      <protection locked="0"/>
    </xf>
    <xf numFmtId="0" fontId="6" fillId="0" borderId="100" xfId="85" applyFont="1" applyBorder="1" applyAlignment="1">
      <alignment horizontal="left"/>
    </xf>
    <xf numFmtId="0" fontId="6" fillId="0" borderId="85" xfId="85" applyFont="1" applyBorder="1" applyAlignment="1">
      <alignment horizontal="left"/>
    </xf>
    <xf numFmtId="0" fontId="6" fillId="0" borderId="101" xfId="85" applyFont="1" applyBorder="1" applyAlignment="1">
      <alignment horizontal="left"/>
    </xf>
    <xf numFmtId="14" fontId="5" fillId="3" borderId="86" xfId="85" applyNumberFormat="1" applyFont="1" applyFill="1" applyBorder="1" applyAlignment="1" applyProtection="1">
      <alignment horizontal="left" indent="1"/>
      <protection locked="0"/>
    </xf>
    <xf numFmtId="0" fontId="5" fillId="0" borderId="150" xfId="85" applyFont="1" applyBorder="1" applyAlignment="1">
      <alignment horizontal="left" vertical="center" wrapText="1" indent="1"/>
    </xf>
    <xf numFmtId="0" fontId="5" fillId="0" borderId="22" xfId="85" applyFont="1" applyBorder="1" applyAlignment="1">
      <alignment horizontal="left" vertical="center" wrapText="1" indent="1"/>
    </xf>
    <xf numFmtId="0" fontId="5" fillId="0" borderId="152" xfId="85" applyFont="1" applyBorder="1" applyAlignment="1">
      <alignment horizontal="left" vertical="center" wrapText="1" indent="1"/>
    </xf>
    <xf numFmtId="0" fontId="5" fillId="0" borderId="94" xfId="85" applyFont="1" applyBorder="1" applyAlignment="1">
      <alignment horizontal="left" vertical="center" wrapText="1" indent="1"/>
    </xf>
    <xf numFmtId="0" fontId="5" fillId="0" borderId="90" xfId="85" applyFont="1" applyBorder="1" applyAlignment="1">
      <alignment horizontal="left" vertical="center" wrapText="1" indent="1"/>
    </xf>
    <xf numFmtId="0" fontId="5" fillId="0" borderId="95" xfId="85" applyFont="1" applyBorder="1" applyAlignment="1">
      <alignment horizontal="left" vertical="center" wrapText="1" indent="1"/>
    </xf>
    <xf numFmtId="0" fontId="5" fillId="3" borderId="100" xfId="85" applyFont="1" applyFill="1" applyBorder="1" applyAlignment="1" applyProtection="1">
      <alignment horizontal="left" indent="1"/>
      <protection locked="0"/>
    </xf>
    <xf numFmtId="0" fontId="5" fillId="3" borderId="85" xfId="85" applyFont="1" applyFill="1" applyBorder="1" applyAlignment="1" applyProtection="1">
      <alignment horizontal="left" indent="1"/>
      <protection locked="0"/>
    </xf>
    <xf numFmtId="0" fontId="5" fillId="3" borderId="87" xfId="85" applyFont="1" applyFill="1" applyBorder="1" applyAlignment="1" applyProtection="1">
      <alignment horizontal="left" indent="1"/>
      <protection locked="0"/>
    </xf>
    <xf numFmtId="0" fontId="6" fillId="0" borderId="100" xfId="85" applyFont="1" applyBorder="1" applyAlignment="1">
      <alignment horizontal="left" indent="1"/>
    </xf>
    <xf numFmtId="0" fontId="6" fillId="0" borderId="85" xfId="85" applyFont="1" applyBorder="1" applyAlignment="1">
      <alignment horizontal="left" indent="1"/>
    </xf>
    <xf numFmtId="0" fontId="6" fillId="0" borderId="101" xfId="85" applyFont="1" applyBorder="1" applyAlignment="1">
      <alignment horizontal="left" indent="1"/>
    </xf>
    <xf numFmtId="0" fontId="5" fillId="3" borderId="64" xfId="85" applyFont="1" applyFill="1" applyBorder="1" applyAlignment="1" applyProtection="1">
      <alignment horizontal="left" indent="1"/>
      <protection locked="0"/>
    </xf>
    <xf numFmtId="0" fontId="5" fillId="3" borderId="65" xfId="85" applyFont="1" applyFill="1" applyBorder="1" applyAlignment="1" applyProtection="1">
      <alignment horizontal="left" indent="1"/>
      <protection locked="0"/>
    </xf>
    <xf numFmtId="0" fontId="5" fillId="3" borderId="60" xfId="85" applyFont="1" applyFill="1" applyBorder="1" applyAlignment="1" applyProtection="1">
      <alignment horizontal="left" vertical="top" wrapText="1" indent="1"/>
      <protection locked="0"/>
    </xf>
    <xf numFmtId="0" fontId="5" fillId="3" borderId="61" xfId="85" applyFont="1" applyFill="1" applyBorder="1" applyAlignment="1" applyProtection="1">
      <alignment horizontal="left" vertical="top" wrapText="1" indent="1"/>
      <protection locked="0"/>
    </xf>
    <xf numFmtId="0" fontId="5" fillId="3" borderId="62" xfId="85" applyFont="1" applyFill="1" applyBorder="1" applyAlignment="1" applyProtection="1">
      <alignment horizontal="left" vertical="top" wrapText="1" indent="1"/>
      <protection locked="0"/>
    </xf>
    <xf numFmtId="0" fontId="5" fillId="0" borderId="0" xfId="85" applyFont="1" applyAlignment="1">
      <alignment horizontal="left" vertical="center" wrapText="1"/>
    </xf>
    <xf numFmtId="0" fontId="6" fillId="0" borderId="0" xfId="85" applyFont="1" applyAlignment="1">
      <alignment horizontal="left" vertical="center" wrapText="1"/>
    </xf>
    <xf numFmtId="0" fontId="5" fillId="0" borderId="149" xfId="85" applyFont="1" applyBorder="1" applyAlignment="1">
      <alignment horizontal="center" vertical="center" wrapText="1"/>
    </xf>
    <xf numFmtId="0" fontId="5" fillId="0" borderId="110" xfId="85" applyFont="1" applyBorder="1" applyAlignment="1">
      <alignment horizontal="center" vertical="center" wrapText="1"/>
    </xf>
    <xf numFmtId="167" fontId="2" fillId="3" borderId="91" xfId="48239" applyBorder="1" applyAlignment="1">
      <alignment horizontal="left" vertical="center"/>
      <protection locked="0"/>
    </xf>
    <xf numFmtId="167" fontId="2" fillId="3" borderId="90" xfId="48239" applyBorder="1" applyAlignment="1">
      <alignment horizontal="left" vertical="center"/>
      <protection locked="0"/>
    </xf>
    <xf numFmtId="167" fontId="2" fillId="3" borderId="92" xfId="48239" applyBorder="1" applyAlignment="1">
      <alignment horizontal="left" vertical="center"/>
      <protection locked="0"/>
    </xf>
    <xf numFmtId="0" fontId="0" fillId="53" borderId="148" xfId="0" applyFill="1" applyBorder="1" applyAlignment="1">
      <alignment horizontal="center" vertical="top" wrapText="1"/>
    </xf>
    <xf numFmtId="0" fontId="0" fillId="53" borderId="1" xfId="0" applyFill="1" applyBorder="1" applyAlignment="1">
      <alignment horizontal="center" vertical="top" wrapText="1"/>
    </xf>
    <xf numFmtId="0" fontId="0" fillId="53" borderId="126" xfId="0" applyFill="1" applyBorder="1" applyAlignment="1">
      <alignment horizontal="center" vertical="top" wrapText="1"/>
    </xf>
    <xf numFmtId="0" fontId="0" fillId="0" borderId="0" xfId="0" applyFill="1"/>
    <xf numFmtId="355" fontId="5" fillId="0" borderId="0" xfId="75" applyNumberFormat="1" applyFont="1" applyFill="1" applyAlignment="1">
      <alignment horizontal="center" vertical="top"/>
    </xf>
    <xf numFmtId="0" fontId="0" fillId="0" borderId="0" xfId="0" applyFill="1" applyAlignment="1">
      <alignment horizontal="left" vertical="top"/>
    </xf>
    <xf numFmtId="0" fontId="0" fillId="0" borderId="0" xfId="0" applyFill="1" applyAlignment="1" applyProtection="1">
      <alignment horizontal="center" vertical="center"/>
      <protection locked="0"/>
    </xf>
    <xf numFmtId="0" fontId="3" fillId="0" borderId="0" xfId="0" applyFont="1" applyFill="1"/>
    <xf numFmtId="354" fontId="0" fillId="0" borderId="0" xfId="0" applyNumberFormat="1" applyFill="1" applyAlignment="1" applyProtection="1">
      <alignment horizontal="center" vertical="center"/>
      <protection locked="0"/>
    </xf>
  </cellXfs>
  <cellStyles count="51689">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200">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bgColor rgb="FFFFFFCC"/>
        </patternFill>
      </fill>
    </dxf>
    <dxf>
      <fill>
        <patternFill patternType="darkUp">
          <fgColor rgb="FFC0C0C0"/>
          <bgColor theme="0"/>
        </patternFill>
      </fill>
    </dxf>
    <dxf>
      <fill>
        <patternFill patternType="darkUp">
          <fgColor rgb="FFC0C0C0"/>
          <bgColor theme="0"/>
        </patternFill>
      </fill>
    </dxf>
    <dxf>
      <fill>
        <patternFill patternType="darkUp">
          <fgColor rgb="FFC0C0C0"/>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auto="1"/>
      </font>
      <fill>
        <patternFill>
          <bgColor theme="5" tint="0.59996337778862885"/>
        </patternFill>
      </fill>
    </dxf>
    <dxf>
      <fill>
        <patternFill>
          <bgColor rgb="FFFFFFCC"/>
        </patternFill>
      </fill>
    </dxf>
    <dxf>
      <fill>
        <patternFill>
          <bgColor rgb="FFFFFFCC"/>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00"/>
        </patternFill>
      </fill>
    </dxf>
    <dxf>
      <fill>
        <patternFill>
          <bgColor rgb="FFFFFF00"/>
        </patternFill>
      </fill>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FFFFCC"/>
      <color rgb="FFC0C0C0"/>
      <color rgb="FFCCFFFF"/>
      <color rgb="FFCCFFCC"/>
      <color rgb="FFCCECFF"/>
      <color rgb="FFFFCC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8</xdr:col>
      <xdr:colOff>104377</xdr:colOff>
      <xdr:row>2</xdr:row>
      <xdr:rowOff>181768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360" y="0"/>
          <a:ext cx="4673202" cy="70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7048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7302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99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sets.publishing.service.gov.uk/government/uploads/system/uploads/attachment_data/file/987466/Forecomp_May_2021.pdf" TargetMode="External"/><Relationship Id="rId1" Type="http://schemas.openxmlformats.org/officeDocument/2006/relationships/hyperlink" Target="https://www.gov.uk/government/statistics/forecasts-for-the-uk-economy-august-2018"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5"/>
  <sheetViews>
    <sheetView showGridLines="0" tabSelected="1" zoomScale="80" zoomScaleNormal="80" zoomScaleSheetLayoutView="90" workbookViewId="0">
      <pane ySplit="3" topLeftCell="A4" activePane="bottomLeft" state="frozen"/>
      <selection activeCell="B75" sqref="A1:XFD1048576"/>
      <selection pane="bottomLeft" activeCell="C10" sqref="C10"/>
    </sheetView>
  </sheetViews>
  <sheetFormatPr defaultRowHeight="12.75"/>
  <cols>
    <col min="1" max="1" width="8.375" customWidth="1"/>
    <col min="2" max="2" width="27.125" customWidth="1"/>
    <col min="3" max="6" width="14.125" customWidth="1"/>
    <col min="7" max="7" width="14.125" style="118" customWidth="1"/>
    <col min="8" max="11" width="14.125" customWidth="1"/>
  </cols>
  <sheetData>
    <row r="1" spans="1:11" ht="20.25">
      <c r="A1" s="936" t="s">
        <v>0</v>
      </c>
      <c r="B1" s="937"/>
      <c r="C1" s="937"/>
      <c r="D1" s="938"/>
      <c r="E1" s="939"/>
      <c r="F1" s="937"/>
      <c r="G1" s="940"/>
      <c r="H1" s="937"/>
      <c r="I1" s="937"/>
      <c r="J1" s="937"/>
      <c r="K1" s="937"/>
    </row>
    <row r="2" spans="1:11" ht="20.25">
      <c r="A2" s="936" t="str">
        <f>'RFPR cover'!C5</f>
        <v>NGESO</v>
      </c>
      <c r="B2" s="937"/>
      <c r="C2" s="937"/>
      <c r="D2" s="939"/>
      <c r="E2" s="939"/>
      <c r="F2" s="937"/>
      <c r="G2" s="940"/>
      <c r="H2" s="937"/>
      <c r="I2" s="937"/>
      <c r="J2" s="937"/>
      <c r="K2" s="937"/>
    </row>
    <row r="3" spans="1:11" ht="20.25">
      <c r="A3" s="936">
        <f>'RFPR cover'!C7</f>
        <v>2021</v>
      </c>
      <c r="B3" s="937"/>
      <c r="C3" s="937"/>
      <c r="D3" s="939"/>
      <c r="E3" s="939"/>
      <c r="F3" s="937"/>
      <c r="G3" s="940"/>
      <c r="H3" s="937"/>
      <c r="I3" s="937"/>
      <c r="J3" s="937"/>
      <c r="K3" s="937"/>
    </row>
    <row r="4" spans="1:11" ht="14.25">
      <c r="A4" s="17"/>
      <c r="B4" s="17"/>
      <c r="C4" s="17"/>
      <c r="D4" s="17"/>
      <c r="E4" s="17"/>
      <c r="H4" s="4"/>
      <c r="I4" s="4"/>
      <c r="J4" s="4"/>
    </row>
    <row r="5" spans="1:11" ht="13.5" customHeight="1">
      <c r="A5" s="17"/>
      <c r="B5" s="963" t="s">
        <v>1</v>
      </c>
      <c r="C5" s="964" t="s">
        <v>2</v>
      </c>
      <c r="D5" s="1256"/>
      <c r="E5" s="10"/>
      <c r="F5" s="965"/>
      <c r="G5" s="597" t="s">
        <v>3</v>
      </c>
      <c r="H5" s="4"/>
      <c r="I5" s="4"/>
      <c r="J5" s="4"/>
    </row>
    <row r="6" spans="1:11" ht="13.5" customHeight="1">
      <c r="A6" s="17"/>
      <c r="B6" s="963" t="s">
        <v>4</v>
      </c>
      <c r="C6" s="966" t="str">
        <f>INDEX(Data!$A$73:$A$100,MATCH($C$5,Data!$B$73:$B$100,0),0)&amp;"1"</f>
        <v>ET1</v>
      </c>
      <c r="D6" s="10"/>
      <c r="E6" s="10"/>
      <c r="F6" s="967"/>
      <c r="G6" s="597" t="s">
        <v>5</v>
      </c>
      <c r="H6" s="4"/>
      <c r="I6" s="4"/>
      <c r="J6" s="4"/>
    </row>
    <row r="7" spans="1:11" ht="25.5">
      <c r="A7" s="17"/>
      <c r="B7" s="968" t="s">
        <v>6</v>
      </c>
      <c r="C7" s="969">
        <v>2021</v>
      </c>
      <c r="D7" s="9"/>
      <c r="E7" s="10"/>
      <c r="F7" s="970"/>
      <c r="G7" s="598" t="s">
        <v>7</v>
      </c>
      <c r="H7" s="4"/>
      <c r="I7" s="4"/>
      <c r="J7" s="4"/>
    </row>
    <row r="8" spans="1:11" ht="14.25">
      <c r="A8" s="17"/>
      <c r="B8" s="963" t="s">
        <v>8</v>
      </c>
      <c r="C8" s="969">
        <v>2</v>
      </c>
      <c r="D8" s="10"/>
      <c r="E8" s="9"/>
      <c r="F8" s="971"/>
      <c r="G8" s="597" t="s">
        <v>9</v>
      </c>
      <c r="H8" s="4"/>
      <c r="I8" s="4"/>
      <c r="J8" s="4"/>
    </row>
    <row r="9" spans="1:11" ht="14.25">
      <c r="A9" s="17"/>
      <c r="B9" s="963" t="s">
        <v>10</v>
      </c>
      <c r="C9" s="972">
        <v>44425</v>
      </c>
      <c r="D9" s="9"/>
      <c r="E9" s="9"/>
      <c r="F9" s="973"/>
      <c r="G9" s="597" t="s">
        <v>11</v>
      </c>
      <c r="H9" s="4"/>
      <c r="I9" s="4"/>
      <c r="J9" s="4"/>
    </row>
    <row r="10" spans="1:11" ht="14.25">
      <c r="A10" s="17"/>
      <c r="B10" s="963" t="s">
        <v>12</v>
      </c>
      <c r="C10" s="974">
        <f>SUMIF(Data!$B$72:$B$100,C5,Data!$C$72:$C$100)</f>
        <v>7.0000000000000007E-2</v>
      </c>
      <c r="D10" s="9"/>
      <c r="E10" s="9"/>
      <c r="F10" s="975"/>
      <c r="G10" s="597" t="s">
        <v>13</v>
      </c>
      <c r="H10" s="4"/>
      <c r="I10" s="4"/>
      <c r="J10" s="4"/>
    </row>
    <row r="11" spans="1:11" ht="14.25">
      <c r="A11" s="17"/>
      <c r="B11" s="963" t="s">
        <v>14</v>
      </c>
      <c r="C11" s="976">
        <f>SUMIF(Data!$B$72:$B$100,C5,Data!$D$72:$D$100)</f>
        <v>0.46889999999999998</v>
      </c>
      <c r="D11" s="10"/>
      <c r="E11" s="10"/>
      <c r="F11" s="977"/>
      <c r="G11" s="597" t="s">
        <v>15</v>
      </c>
      <c r="H11" s="4"/>
      <c r="I11" s="4"/>
      <c r="J11" s="4"/>
    </row>
    <row r="12" spans="1:11">
      <c r="A12" s="17"/>
      <c r="B12" s="963" t="s">
        <v>16</v>
      </c>
      <c r="C12" s="974">
        <f>SUMIF(Data!$B$72:$B$100,C5,Data!$E$72:$E$100)</f>
        <v>0.6</v>
      </c>
      <c r="D12" s="9"/>
      <c r="E12" s="9"/>
      <c r="F12" s="9"/>
      <c r="G12" s="599"/>
    </row>
    <row r="13" spans="1:11">
      <c r="A13" s="17"/>
      <c r="B13" s="963" t="s">
        <v>17</v>
      </c>
      <c r="C13" s="966">
        <f>INDEX(Data!$G$73:$G$100,MATCH($C$5,Data!$B$73:$B$100,0),0)</f>
        <v>2014</v>
      </c>
      <c r="D13" s="9"/>
      <c r="E13" s="9"/>
      <c r="F13" s="978" t="s">
        <v>18</v>
      </c>
    </row>
    <row r="14" spans="1:11">
      <c r="A14" s="17"/>
      <c r="B14" s="979" t="s">
        <v>19</v>
      </c>
      <c r="C14" s="966" t="str">
        <f>INDEX(Data!$H$73:$H$100,MATCH($C$5,Data!$B$73:$B$100,0),0)</f>
        <v>£m 09/10</v>
      </c>
      <c r="D14" s="9"/>
      <c r="E14" s="9"/>
      <c r="F14" s="980">
        <v>0.1</v>
      </c>
      <c r="G14" s="599"/>
    </row>
    <row r="15" spans="1:11">
      <c r="A15" s="17"/>
      <c r="B15" s="9"/>
      <c r="C15" s="9"/>
      <c r="D15" s="9"/>
      <c r="E15" s="9"/>
      <c r="F15" s="9"/>
      <c r="G15" s="599"/>
    </row>
    <row r="85" spans="1:1">
      <c r="A85" s="32"/>
    </row>
  </sheetData>
  <sheetProtection algorithmName="SHA-512" hashValue="Av+rYBdRHcV40gDETz92qRlToc+f6f51Q8bblNNRiyKL+cB2z+zPLGyPG1AqKJq+hH48CoS7SZLFN3aIi9w+mQ==" saltValue="q73dPLLQu6TqW2FkaZWT8A==" spinCount="100000" sheet="1" objects="1" scenarios="1"/>
  <pageMargins left="0.70866141732283472" right="0.70866141732283472" top="0.74803149606299213" bottom="0.74803149606299213" header="0.31496062992125984" footer="0.31496062992125984"/>
  <pageSetup scale="49"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Data!$B$73:$B$100</xm:f>
          </x14:formula1>
          <xm:sqref>C5</xm:sqref>
        </x14:dataValidation>
        <x14:dataValidation type="list" allowBlank="1" showInputMessage="1" showErrorMessage="1" xr:uid="{00000000-0002-0000-0000-000001000000}">
          <x14:formula1>
            <xm:f>Data!$B$6:$B$11</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FFCC"/>
    <pageSetUpPr fitToPage="1"/>
  </sheetPr>
  <dimension ref="A1:L28"/>
  <sheetViews>
    <sheetView showGridLines="0" zoomScale="80" zoomScaleNormal="80" workbookViewId="0">
      <pane ySplit="6" topLeftCell="A7" activePane="bottomLeft" state="frozen"/>
      <selection activeCell="B75" sqref="A1:XFD1048576"/>
      <selection pane="bottomLeft" activeCell="K20" sqref="D20:K20"/>
    </sheetView>
  </sheetViews>
  <sheetFormatPr defaultRowHeight="12.75"/>
  <cols>
    <col min="1" max="1" width="8.375" customWidth="1"/>
    <col min="2" max="2" width="79.625" customWidth="1"/>
    <col min="3" max="3" width="14.125" style="86" customWidth="1"/>
    <col min="4" max="11" width="11.125" customWidth="1"/>
    <col min="12" max="12" width="5" customWidth="1"/>
  </cols>
  <sheetData>
    <row r="1" spans="1:12" ht="20.25">
      <c r="A1" s="981" t="s">
        <v>200</v>
      </c>
      <c r="B1" s="947"/>
      <c r="C1" s="172"/>
      <c r="D1" s="157"/>
      <c r="E1" s="157"/>
      <c r="F1" s="157"/>
      <c r="G1" s="157"/>
      <c r="H1" s="157"/>
      <c r="I1" s="158"/>
      <c r="J1" s="158"/>
      <c r="K1" s="159"/>
      <c r="L1" s="992"/>
    </row>
    <row r="2" spans="1:12" ht="20.25">
      <c r="A2" s="941" t="str">
        <f>'RFPR cover'!C5</f>
        <v>NGESO</v>
      </c>
      <c r="B2" s="936"/>
      <c r="C2" s="85"/>
      <c r="D2" s="16"/>
      <c r="E2" s="16"/>
      <c r="F2" s="16"/>
      <c r="G2" s="16"/>
      <c r="H2" s="16"/>
      <c r="I2" s="15"/>
      <c r="J2" s="15"/>
      <c r="K2" s="15"/>
      <c r="L2" s="81"/>
    </row>
    <row r="3" spans="1:12" ht="23.25">
      <c r="A3" s="943">
        <f>'RFPR cover'!C7</f>
        <v>2021</v>
      </c>
      <c r="B3" s="949"/>
      <c r="C3" s="174"/>
      <c r="D3" s="173"/>
      <c r="E3" s="173"/>
      <c r="F3" s="173"/>
      <c r="G3" s="173"/>
      <c r="H3" s="173"/>
      <c r="I3" s="156"/>
      <c r="J3" s="156"/>
      <c r="K3" s="156"/>
      <c r="L3" s="161"/>
    </row>
    <row r="4" spans="1:12" s="2" customFormat="1" ht="12.75" customHeight="1">
      <c r="C4" s="86"/>
    </row>
    <row r="5" spans="1:12" s="2" customFormat="1">
      <c r="B5" s="3"/>
      <c r="C5" s="86"/>
      <c r="D5" s="352" t="str">
        <f>IF(D6&lt;='RFPR cover'!$C$7,"Actuals","Forecast")</f>
        <v>Actuals</v>
      </c>
      <c r="E5" s="353" t="str">
        <f>IF(E6&lt;='RFPR cover'!$C$7,"Actuals","Forecast")</f>
        <v>Actuals</v>
      </c>
      <c r="F5" s="353" t="str">
        <f>IF(F6&lt;='RFPR cover'!$C$7,"Actuals","Forecast")</f>
        <v>Actuals</v>
      </c>
      <c r="G5" s="353" t="str">
        <f>IF(G6&lt;='RFPR cover'!$C$7,"Actuals","Forecast")</f>
        <v>Actuals</v>
      </c>
      <c r="H5" s="353" t="str">
        <f>IF(H6&lt;='RFPR cover'!$C$7,"Actuals","Forecast")</f>
        <v>Actuals</v>
      </c>
      <c r="I5" s="353" t="str">
        <f>IF(I6&lt;='RFPR cover'!$C$7,"Actuals","Forecast")</f>
        <v>Actuals</v>
      </c>
      <c r="J5" s="353" t="str">
        <f>IF(J6&lt;='RFPR cover'!$C$7,"Actuals","Forecast")</f>
        <v>Actuals</v>
      </c>
      <c r="K5" s="354" t="str">
        <f>IF(K6&lt;='RFPR cover'!$C$7,"Actuals","Forecast")</f>
        <v>Actuals</v>
      </c>
    </row>
    <row r="6" spans="1:12" s="2" customFormat="1">
      <c r="C6" s="86"/>
      <c r="D6" s="78">
        <f>'RFPR cover'!$C$13</f>
        <v>2014</v>
      </c>
      <c r="E6" s="79">
        <f>D6+1</f>
        <v>2015</v>
      </c>
      <c r="F6" s="79">
        <f t="shared" ref="F6:K6" si="0">E6+1</f>
        <v>2016</v>
      </c>
      <c r="G6" s="79">
        <f t="shared" si="0"/>
        <v>2017</v>
      </c>
      <c r="H6" s="79">
        <f t="shared" si="0"/>
        <v>2018</v>
      </c>
      <c r="I6" s="79">
        <f t="shared" si="0"/>
        <v>2019</v>
      </c>
      <c r="J6" s="79">
        <f t="shared" si="0"/>
        <v>2020</v>
      </c>
      <c r="K6" s="79">
        <f t="shared" si="0"/>
        <v>2021</v>
      </c>
    </row>
    <row r="7" spans="1:12" s="2" customFormat="1">
      <c r="C7" s="86"/>
    </row>
    <row r="8" spans="1:12" s="2" customFormat="1">
      <c r="B8" s="5" t="s">
        <v>285</v>
      </c>
      <c r="C8" s="87"/>
      <c r="D8" s="30"/>
      <c r="E8" s="30"/>
      <c r="F8" s="30"/>
      <c r="G8" s="30"/>
      <c r="H8" s="30"/>
      <c r="I8" s="30"/>
      <c r="J8" s="30"/>
      <c r="K8" s="30"/>
    </row>
    <row r="9" spans="1:12" s="2" customFormat="1">
      <c r="B9" s="82" t="s">
        <v>375</v>
      </c>
      <c r="C9" s="99" t="s">
        <v>282</v>
      </c>
      <c r="D9" s="1173">
        <v>1.1030599523399971</v>
      </c>
      <c r="E9" s="1173">
        <v>3.1053036302508428</v>
      </c>
      <c r="F9" s="1173">
        <v>2.0751676734643922</v>
      </c>
      <c r="G9" s="1173">
        <v>1.458430238605962</v>
      </c>
      <c r="H9" s="1173">
        <v>1.6756129817416636</v>
      </c>
      <c r="I9" s="1173">
        <v>3.3650210662650806</v>
      </c>
      <c r="J9" s="1173">
        <v>2.9087220796350381</v>
      </c>
      <c r="K9" s="1173">
        <v>2.636000000000001</v>
      </c>
    </row>
    <row r="10" spans="1:12" s="2" customFormat="1">
      <c r="B10" s="82" t="s">
        <v>376</v>
      </c>
      <c r="C10" s="99" t="s">
        <v>282</v>
      </c>
      <c r="D10" s="1184">
        <v>0</v>
      </c>
      <c r="E10" s="1184">
        <v>0</v>
      </c>
      <c r="F10" s="1184">
        <v>0</v>
      </c>
      <c r="G10" s="1184">
        <v>0</v>
      </c>
      <c r="H10" s="1184">
        <v>0</v>
      </c>
      <c r="I10" s="1184">
        <v>0</v>
      </c>
      <c r="J10" s="1184">
        <v>0</v>
      </c>
      <c r="K10" s="1184">
        <v>0</v>
      </c>
    </row>
    <row r="11" spans="1:12" s="2" customFormat="1">
      <c r="B11" s="82" t="s">
        <v>377</v>
      </c>
      <c r="C11" s="99" t="s">
        <v>282</v>
      </c>
      <c r="D11" s="867">
        <v>0.11030599523399971</v>
      </c>
      <c r="E11" s="867">
        <v>0.3105303630250843</v>
      </c>
      <c r="F11" s="867">
        <v>0.20751676734643923</v>
      </c>
      <c r="G11" s="867">
        <v>0.14584302386059619</v>
      </c>
      <c r="H11" s="867">
        <v>0.16756129817416637</v>
      </c>
      <c r="I11" s="867">
        <v>0.33650210662650809</v>
      </c>
      <c r="J11" s="867">
        <v>0.29087220796350383</v>
      </c>
      <c r="K11" s="867">
        <v>0.26360000000000011</v>
      </c>
    </row>
    <row r="12" spans="1:12" s="5" customFormat="1">
      <c r="B12" s="5" t="s">
        <v>378</v>
      </c>
      <c r="C12" s="99" t="s">
        <v>282</v>
      </c>
      <c r="D12" s="650">
        <f>D9-D10-D11</f>
        <v>0.99275395710599734</v>
      </c>
      <c r="E12" s="651">
        <f t="shared" ref="E12:K12" si="1">E9-E10-E11</f>
        <v>2.7947732672257586</v>
      </c>
      <c r="F12" s="651">
        <f t="shared" si="1"/>
        <v>1.8676509061179529</v>
      </c>
      <c r="G12" s="651">
        <f t="shared" si="1"/>
        <v>1.3125872147453659</v>
      </c>
      <c r="H12" s="651">
        <f t="shared" si="1"/>
        <v>1.5080516835674973</v>
      </c>
      <c r="I12" s="651">
        <f t="shared" si="1"/>
        <v>3.0285189596385726</v>
      </c>
      <c r="J12" s="651">
        <f t="shared" si="1"/>
        <v>2.6178498716715342</v>
      </c>
      <c r="K12" s="651">
        <f t="shared" si="1"/>
        <v>2.3724000000000007</v>
      </c>
      <c r="L12" s="2"/>
    </row>
    <row r="13" spans="1:12" s="5" customFormat="1">
      <c r="C13" s="86"/>
      <c r="D13" s="30"/>
      <c r="E13" s="30"/>
      <c r="F13" s="30"/>
      <c r="G13" s="30"/>
      <c r="H13" s="30"/>
      <c r="I13" s="30"/>
      <c r="J13" s="30"/>
      <c r="K13" s="30"/>
      <c r="L13" s="2"/>
    </row>
    <row r="14" spans="1:12" s="2" customFormat="1">
      <c r="B14" s="5" t="s">
        <v>379</v>
      </c>
      <c r="C14" s="87"/>
      <c r="D14" s="30"/>
      <c r="E14" s="30"/>
      <c r="F14" s="30"/>
      <c r="G14" s="30"/>
      <c r="H14" s="30"/>
      <c r="I14" s="30"/>
      <c r="J14" s="30"/>
      <c r="K14" s="30"/>
    </row>
    <row r="15" spans="1:12" s="2" customFormat="1" ht="13.35" customHeight="1">
      <c r="B15" s="82" t="s">
        <v>380</v>
      </c>
      <c r="C15" s="99" t="s">
        <v>282</v>
      </c>
      <c r="D15" s="1184">
        <v>0</v>
      </c>
      <c r="E15" s="1184">
        <v>0</v>
      </c>
      <c r="F15" s="1184">
        <v>0</v>
      </c>
      <c r="G15" s="1184">
        <v>0</v>
      </c>
      <c r="H15" s="1184">
        <v>0</v>
      </c>
      <c r="I15" s="1184">
        <v>0</v>
      </c>
      <c r="J15" s="1184">
        <v>0</v>
      </c>
      <c r="K15" s="1184">
        <v>0</v>
      </c>
    </row>
    <row r="16" spans="1:12" s="2" customFormat="1">
      <c r="B16" s="82" t="s">
        <v>381</v>
      </c>
      <c r="C16" s="99" t="s">
        <v>282</v>
      </c>
      <c r="D16" s="1184">
        <v>0</v>
      </c>
      <c r="E16" s="1184">
        <v>0</v>
      </c>
      <c r="F16" s="1184">
        <v>0</v>
      </c>
      <c r="G16" s="1184">
        <v>0</v>
      </c>
      <c r="H16" s="1184">
        <v>0</v>
      </c>
      <c r="I16" s="1184">
        <v>0</v>
      </c>
      <c r="J16" s="1184">
        <v>0</v>
      </c>
      <c r="K16" s="1184">
        <v>0</v>
      </c>
    </row>
    <row r="17" spans="2:12" s="5" customFormat="1">
      <c r="B17" s="5" t="s">
        <v>286</v>
      </c>
      <c r="C17" s="99" t="s">
        <v>282</v>
      </c>
      <c r="D17" s="1067">
        <f>D15-D16</f>
        <v>0</v>
      </c>
      <c r="E17" s="1067">
        <f t="shared" ref="E17:K17" si="2">E15-E16</f>
        <v>0</v>
      </c>
      <c r="F17" s="1067">
        <f t="shared" si="2"/>
        <v>0</v>
      </c>
      <c r="G17" s="1067">
        <f t="shared" si="2"/>
        <v>0</v>
      </c>
      <c r="H17" s="1067">
        <f t="shared" si="2"/>
        <v>0</v>
      </c>
      <c r="I17" s="1067">
        <f t="shared" si="2"/>
        <v>0</v>
      </c>
      <c r="J17" s="1067">
        <f t="shared" si="2"/>
        <v>0</v>
      </c>
      <c r="K17" s="1067">
        <f t="shared" si="2"/>
        <v>0</v>
      </c>
      <c r="L17" s="2"/>
    </row>
    <row r="18" spans="2:12" s="5" customFormat="1">
      <c r="C18" s="86"/>
      <c r="D18" s="30"/>
      <c r="E18" s="30"/>
      <c r="F18" s="30"/>
      <c r="G18" s="30"/>
      <c r="H18" s="30"/>
      <c r="I18" s="30"/>
      <c r="J18" s="30"/>
      <c r="K18" s="30"/>
      <c r="L18" s="2"/>
    </row>
    <row r="19" spans="2:12" s="2" customFormat="1">
      <c r="B19" s="5" t="s">
        <v>382</v>
      </c>
      <c r="C19" s="87"/>
      <c r="D19" s="30"/>
      <c r="E19" s="30"/>
      <c r="F19" s="30"/>
      <c r="G19" s="30"/>
      <c r="H19" s="30"/>
      <c r="I19" s="30"/>
      <c r="J19" s="30"/>
      <c r="K19" s="30"/>
    </row>
    <row r="20" spans="2:12" s="2" customFormat="1">
      <c r="B20" s="82" t="s">
        <v>383</v>
      </c>
      <c r="C20" s="99" t="s">
        <v>282</v>
      </c>
      <c r="D20" s="1184">
        <v>0</v>
      </c>
      <c r="E20" s="1184">
        <v>0</v>
      </c>
      <c r="F20" s="1173">
        <v>0.5242312891328017</v>
      </c>
      <c r="G20" s="1173">
        <v>1.9035328467466495</v>
      </c>
      <c r="H20" s="1173">
        <v>2.4865639425900943</v>
      </c>
      <c r="I20" s="1173">
        <v>4.3894712497880377</v>
      </c>
      <c r="J20" s="1173">
        <v>3.6446747062085967</v>
      </c>
      <c r="K20" s="1173">
        <v>3.4943365201071863</v>
      </c>
    </row>
    <row r="21" spans="2:12" s="2" customFormat="1">
      <c r="B21" s="82" t="s">
        <v>377</v>
      </c>
      <c r="C21" s="99" t="s">
        <v>282</v>
      </c>
      <c r="D21" s="1184">
        <v>0</v>
      </c>
      <c r="E21" s="1184">
        <v>0</v>
      </c>
      <c r="F21" s="1173">
        <v>7.0981831687684641E-2</v>
      </c>
      <c r="G21" s="1173">
        <v>0.26363584793619443</v>
      </c>
      <c r="H21" s="1173">
        <v>0.49042111898420904</v>
      </c>
      <c r="I21" s="1173">
        <v>0.87744094681332074</v>
      </c>
      <c r="J21" s="1173">
        <v>1.1073835570918229</v>
      </c>
      <c r="K21" s="1173">
        <v>1.1770238698928142</v>
      </c>
    </row>
    <row r="22" spans="2:12" s="2" customFormat="1">
      <c r="C22" s="86"/>
    </row>
    <row r="23" spans="2:12" s="2" customFormat="1">
      <c r="B23" s="82" t="s">
        <v>384</v>
      </c>
      <c r="C23" s="99" t="s">
        <v>282</v>
      </c>
      <c r="D23" s="1184">
        <v>0</v>
      </c>
      <c r="E23" s="1184">
        <v>0</v>
      </c>
      <c r="F23" s="1184">
        <v>0</v>
      </c>
      <c r="G23" s="1184">
        <v>0</v>
      </c>
      <c r="H23" s="1184">
        <v>0</v>
      </c>
      <c r="I23" s="1184">
        <v>0</v>
      </c>
      <c r="J23" s="1184">
        <v>0</v>
      </c>
      <c r="K23" s="1184">
        <v>0</v>
      </c>
    </row>
    <row r="24" spans="2:12" s="2" customFormat="1">
      <c r="C24" s="86"/>
    </row>
    <row r="25" spans="2:12" s="2" customFormat="1">
      <c r="B25" s="48"/>
      <c r="C25" s="97"/>
      <c r="D25" s="48"/>
      <c r="E25" s="48"/>
      <c r="F25" s="48"/>
      <c r="G25" s="48"/>
      <c r="H25" s="48"/>
      <c r="I25" s="48"/>
      <c r="J25" s="48"/>
      <c r="K25" s="48"/>
      <c r="L25" s="48"/>
    </row>
    <row r="26" spans="2:12" s="2" customFormat="1">
      <c r="C26" s="86"/>
    </row>
    <row r="27" spans="2:12" s="2" customFormat="1">
      <c r="B27" s="5" t="s">
        <v>385</v>
      </c>
      <c r="C27" s="86"/>
    </row>
    <row r="28" spans="2:12" s="2" customFormat="1">
      <c r="B28" s="82" t="s">
        <v>386</v>
      </c>
      <c r="C28" s="37" t="str">
        <f>'RFPR cover'!$C$14</f>
        <v>£m 09/10</v>
      </c>
      <c r="D28" s="1185">
        <f>(SUM(D10,D11,D21)-D23)/Data!C34</f>
        <v>9.4546180570900182E-2</v>
      </c>
      <c r="E28" s="1185">
        <f>(SUM(E10,E11,E21)-E23)/Data!D34</f>
        <v>0.26104721229777639</v>
      </c>
      <c r="F28" s="1185">
        <f>(SUM(F10,F11,F21)-F23)/Data!E34</f>
        <v>0.23162360693433684</v>
      </c>
      <c r="G28" s="1185">
        <f>(SUM(G10,G11,G21)-G23)/Data!F34</f>
        <v>0.33341394355670406</v>
      </c>
      <c r="H28" s="1185">
        <f>(SUM(H10,H11,H21)-H23)/Data!G34</f>
        <v>0.51643055932534221</v>
      </c>
      <c r="I28" s="1185">
        <f>(SUM(I10,I11,I21)-I23)/Data!H34</f>
        <v>0.92453743209352213</v>
      </c>
      <c r="J28" s="1185">
        <f>(SUM(J10,J11,J21)-J23)/Data!I34</f>
        <v>1.0380380387510844</v>
      </c>
      <c r="K28" s="1185">
        <f>(SUM(K10,K11,K21)-K23)/Data!J34</f>
        <v>1.0566755976542674</v>
      </c>
    </row>
  </sheetData>
  <sheetProtection algorithmName="SHA-512" hashValue="TT5k3kbiFy3xgrOSFnM8N+kfoYw9/9RnhrIXaqGAtM7fl8dYKKkJ7foEx50yJzg+ZA8iPhpyiP3VSwMPR6X2LQ==" saltValue="cGGiO84RGKXJSYSeyipBKQ==" spinCount="100000" sheet="1" objects="1" scenarios="1"/>
  <conditionalFormatting sqref="D6:K6">
    <cfRule type="expression" dxfId="168" priority="24">
      <formula>AND(D$5="Actuals",E$5="Forecast")</formula>
    </cfRule>
  </conditionalFormatting>
  <conditionalFormatting sqref="D5:K5">
    <cfRule type="expression" dxfId="167" priority="17">
      <formula>AND(D$5="Actuals",E$5="Forecast")</formula>
    </cfRule>
  </conditionalFormatting>
  <pageMargins left="0.70866141732283472" right="0.70866141732283472" top="0.74803149606299213" bottom="0.74803149606299213" header="0.31496062992125984" footer="0.31496062992125984"/>
  <pageSetup paperSize="8" scale="87" orientation="landscape"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FFFFCC"/>
    <pageSetUpPr fitToPage="1"/>
  </sheetPr>
  <dimension ref="A1:N91"/>
  <sheetViews>
    <sheetView showGridLines="0" topLeftCell="B1" zoomScale="79" zoomScaleNormal="55" workbookViewId="0">
      <pane ySplit="6" topLeftCell="A7" activePane="bottomLeft" state="frozen"/>
      <selection activeCell="B75" sqref="A1:XFD1048576"/>
      <selection pane="bottomLeft" activeCell="E32" sqref="E32"/>
    </sheetView>
  </sheetViews>
  <sheetFormatPr defaultRowHeight="12.75"/>
  <cols>
    <col min="1" max="1" width="8.375" customWidth="1"/>
    <col min="2" max="2" width="101.75" customWidth="1"/>
    <col min="3" max="3" width="14.125" customWidth="1"/>
    <col min="4" max="11" width="11.125" customWidth="1"/>
    <col min="12" max="13" width="12.875" customWidth="1"/>
    <col min="14" max="14" width="5" customWidth="1"/>
  </cols>
  <sheetData>
    <row r="1" spans="1:14" ht="20.25">
      <c r="A1" s="981" t="s">
        <v>201</v>
      </c>
      <c r="B1" s="947"/>
      <c r="C1" s="157"/>
      <c r="D1" s="157"/>
      <c r="E1" s="157"/>
      <c r="F1" s="157"/>
      <c r="G1" s="157"/>
      <c r="H1" s="157"/>
      <c r="I1" s="158"/>
      <c r="J1" s="158"/>
      <c r="K1" s="159"/>
      <c r="L1" s="159"/>
      <c r="M1" s="159"/>
      <c r="N1" s="992"/>
    </row>
    <row r="2" spans="1:14" ht="20.25">
      <c r="A2" s="941" t="str">
        <f>'RFPR cover'!C5</f>
        <v>NGESO</v>
      </c>
      <c r="B2" s="936"/>
      <c r="C2" s="16"/>
      <c r="D2" s="16"/>
      <c r="E2" s="16"/>
      <c r="F2" s="16"/>
      <c r="G2" s="16"/>
      <c r="H2" s="16"/>
      <c r="I2" s="15"/>
      <c r="J2" s="15"/>
      <c r="K2" s="15"/>
      <c r="L2" s="15"/>
      <c r="M2" s="15"/>
      <c r="N2" s="81"/>
    </row>
    <row r="3" spans="1:14" ht="23.25">
      <c r="A3" s="943">
        <f>'RFPR cover'!C7</f>
        <v>2021</v>
      </c>
      <c r="B3" s="949"/>
      <c r="C3" s="160"/>
      <c r="D3" s="160"/>
      <c r="E3" s="160"/>
      <c r="F3" s="160"/>
      <c r="G3" s="160"/>
      <c r="H3" s="160"/>
      <c r="I3" s="156"/>
      <c r="J3" s="156"/>
      <c r="K3" s="156"/>
      <c r="L3" s="156"/>
      <c r="M3" s="156"/>
      <c r="N3" s="161"/>
    </row>
    <row r="4" spans="1:14" ht="12.75" customHeight="1">
      <c r="A4" s="22"/>
      <c r="B4" s="22"/>
      <c r="C4" s="22"/>
      <c r="D4" s="22"/>
      <c r="E4" s="22"/>
      <c r="F4" s="22"/>
      <c r="G4" s="22"/>
      <c r="H4" s="22"/>
      <c r="I4" s="1004"/>
      <c r="J4" s="1004"/>
      <c r="K4" s="1004"/>
      <c r="L4" s="19"/>
    </row>
    <row r="5" spans="1:14" s="2" customFormat="1">
      <c r="B5" s="3"/>
      <c r="C5" s="3"/>
      <c r="D5" s="352" t="str">
        <f>IF(D6&lt;='RFPR cover'!$C$7,"Actuals","Forecast")</f>
        <v>Actuals</v>
      </c>
      <c r="E5" s="353" t="str">
        <f>IF(E6&lt;='RFPR cover'!$C$7,"Actuals","Forecast")</f>
        <v>Actuals</v>
      </c>
      <c r="F5" s="353" t="str">
        <f>IF(F6&lt;='RFPR cover'!$C$7,"Actuals","Forecast")</f>
        <v>Actuals</v>
      </c>
      <c r="G5" s="353" t="str">
        <f>IF(G6&lt;='RFPR cover'!$C$7,"Actuals","Forecast")</f>
        <v>Actuals</v>
      </c>
      <c r="H5" s="353" t="str">
        <f>IF(H6&lt;='RFPR cover'!$C$7,"Actuals","Forecast")</f>
        <v>Actuals</v>
      </c>
      <c r="I5" s="353" t="str">
        <f>IF(I6&lt;='RFPR cover'!$C$7,"Actuals","Forecast")</f>
        <v>Actuals</v>
      </c>
      <c r="J5" s="353" t="str">
        <f>IF(J6&lt;='RFPR cover'!$C$7,"Actuals","Forecast")</f>
        <v>Actuals</v>
      </c>
      <c r="K5" s="354" t="str">
        <f>IF(K6&lt;='RFPR cover'!$C$7,"Actuals","Forecast")</f>
        <v>Actuals</v>
      </c>
    </row>
    <row r="6" spans="1:14" s="2" customFormat="1" ht="25.5">
      <c r="D6" s="78">
        <f>'RFPR cover'!$C$13</f>
        <v>2014</v>
      </c>
      <c r="E6" s="79">
        <f>D6+1</f>
        <v>2015</v>
      </c>
      <c r="F6" s="79">
        <f t="shared" ref="F6:K6" si="0">E6+1</f>
        <v>2016</v>
      </c>
      <c r="G6" s="79">
        <f t="shared" si="0"/>
        <v>2017</v>
      </c>
      <c r="H6" s="79">
        <f t="shared" si="0"/>
        <v>2018</v>
      </c>
      <c r="I6" s="79">
        <f t="shared" si="0"/>
        <v>2019</v>
      </c>
      <c r="J6" s="79">
        <f t="shared" si="0"/>
        <v>2020</v>
      </c>
      <c r="K6" s="117">
        <f t="shared" si="0"/>
        <v>2021</v>
      </c>
      <c r="L6" s="62" t="str">
        <f>"Cumulative to "&amp;'RFPR cover'!$C$7</f>
        <v>Cumulative to 2021</v>
      </c>
      <c r="M6" s="175" t="s">
        <v>254</v>
      </c>
    </row>
    <row r="7" spans="1:14" s="2" customFormat="1"/>
    <row r="8" spans="1:14">
      <c r="B8" s="540" t="str">
        <f>'R7a - Financing input'!C450</f>
        <v>Net Interest Per Statutory Accounts</v>
      </c>
      <c r="C8" s="99" t="s">
        <v>282</v>
      </c>
      <c r="D8" s="1186">
        <f>'R7a - Financing input'!M450</f>
        <v>0</v>
      </c>
      <c r="E8" s="1187">
        <f>'R7a - Financing input'!N450</f>
        <v>0</v>
      </c>
      <c r="F8" s="1187">
        <f>'R7a - Financing input'!O450</f>
        <v>0</v>
      </c>
      <c r="G8" s="1187">
        <f>'R7a - Financing input'!P450</f>
        <v>0</v>
      </c>
      <c r="H8" s="1187">
        <f>'R7a - Financing input'!Q450</f>
        <v>0</v>
      </c>
      <c r="I8" s="1187">
        <f>'R7a - Financing input'!R450</f>
        <v>0</v>
      </c>
      <c r="J8" s="1187">
        <f>'R7a - Financing input'!S450</f>
        <v>0.2065416300000007</v>
      </c>
      <c r="K8" s="1188">
        <f>'R7a - Financing input'!T450</f>
        <v>0.54427299000000007</v>
      </c>
      <c r="L8" s="2"/>
      <c r="M8" s="2"/>
    </row>
    <row r="9" spans="1:14">
      <c r="B9" s="6"/>
      <c r="C9" s="99"/>
      <c r="D9" s="144"/>
      <c r="E9" s="144"/>
      <c r="F9" s="144"/>
      <c r="G9" s="144"/>
      <c r="H9" s="144"/>
      <c r="I9" s="144"/>
      <c r="J9" s="144"/>
      <c r="K9" s="144"/>
      <c r="L9" s="2"/>
      <c r="M9" s="2"/>
    </row>
    <row r="10" spans="1:14">
      <c r="B10" s="6" t="s">
        <v>387</v>
      </c>
      <c r="C10" s="8"/>
      <c r="D10" s="145"/>
      <c r="E10" s="145"/>
      <c r="F10" s="145"/>
      <c r="G10" s="145"/>
      <c r="H10" s="145"/>
      <c r="I10" s="145"/>
      <c r="J10" s="145"/>
      <c r="K10" s="145"/>
      <c r="L10" s="2"/>
      <c r="M10" s="2"/>
    </row>
    <row r="11" spans="1:14">
      <c r="B11" s="274" t="str">
        <f>'R7a - Financing input'!C458</f>
        <v>Interest not qualifying for corporation tax relief</v>
      </c>
      <c r="C11" s="99" t="s">
        <v>282</v>
      </c>
      <c r="D11" s="1189">
        <f>'R7a - Financing input'!M458</f>
        <v>0</v>
      </c>
      <c r="E11" s="1190">
        <f>'R7a - Financing input'!N458</f>
        <v>0</v>
      </c>
      <c r="F11" s="1190">
        <f>'R7a - Financing input'!O458</f>
        <v>0</v>
      </c>
      <c r="G11" s="1190">
        <f>'R7a - Financing input'!P458</f>
        <v>0</v>
      </c>
      <c r="H11" s="1190">
        <f>'R7a - Financing input'!Q458</f>
        <v>0</v>
      </c>
      <c r="I11" s="1190">
        <f>'R7a - Financing input'!R458</f>
        <v>0</v>
      </c>
      <c r="J11" s="1190">
        <f>'R7a - Financing input'!S458</f>
        <v>0</v>
      </c>
      <c r="K11" s="1191">
        <f>'R7a - Financing input'!T458</f>
        <v>0</v>
      </c>
      <c r="L11" s="2"/>
      <c r="M11" s="2"/>
    </row>
    <row r="12" spans="1:14">
      <c r="B12" s="274" t="str">
        <f>'R7a - Financing input'!C459</f>
        <v>Fair value adjustments (e.g. losses on derivatives)</v>
      </c>
      <c r="C12" s="99" t="s">
        <v>282</v>
      </c>
      <c r="D12" s="1192">
        <f>'R7a - Financing input'!M459</f>
        <v>0</v>
      </c>
      <c r="E12" s="1193">
        <f>'R7a - Financing input'!N459</f>
        <v>0</v>
      </c>
      <c r="F12" s="1193">
        <f>'R7a - Financing input'!O459</f>
        <v>0</v>
      </c>
      <c r="G12" s="1193">
        <f>'R7a - Financing input'!P459</f>
        <v>0</v>
      </c>
      <c r="H12" s="1193">
        <f>'R7a - Financing input'!Q459</f>
        <v>0</v>
      </c>
      <c r="I12" s="1193">
        <f>'R7a - Financing input'!R459</f>
        <v>0</v>
      </c>
      <c r="J12" s="1193">
        <f>'R7a - Financing input'!S459</f>
        <v>0</v>
      </c>
      <c r="K12" s="1194">
        <f>'R7a - Financing input'!T459</f>
        <v>0</v>
      </c>
      <c r="L12" s="2"/>
      <c r="M12" s="2"/>
    </row>
    <row r="13" spans="1:14">
      <c r="B13" s="274" t="str">
        <f>'R7a - Financing input'!C460</f>
        <v>Dividends on preference shares</v>
      </c>
      <c r="C13" s="99" t="s">
        <v>282</v>
      </c>
      <c r="D13" s="1192">
        <f>'R7a - Financing input'!M460</f>
        <v>0</v>
      </c>
      <c r="E13" s="1193">
        <f>'R7a - Financing input'!N460</f>
        <v>0</v>
      </c>
      <c r="F13" s="1193">
        <f>'R7a - Financing input'!O460</f>
        <v>0</v>
      </c>
      <c r="G13" s="1193">
        <f>'R7a - Financing input'!P460</f>
        <v>0</v>
      </c>
      <c r="H13" s="1193">
        <f>'R7a - Financing input'!Q460</f>
        <v>0</v>
      </c>
      <c r="I13" s="1193">
        <f>'R7a - Financing input'!R460</f>
        <v>0</v>
      </c>
      <c r="J13" s="1193">
        <f>'R7a - Financing input'!S460</f>
        <v>0</v>
      </c>
      <c r="K13" s="1194">
        <f>'R7a - Financing input'!T460</f>
        <v>0</v>
      </c>
      <c r="L13" s="2"/>
      <c r="M13" s="2"/>
    </row>
    <row r="14" spans="1:14">
      <c r="B14" s="274" t="str">
        <f>'R7a - Financing input'!C461</f>
        <v>Costs of early redemption on long term debt</v>
      </c>
      <c r="C14" s="99" t="s">
        <v>282</v>
      </c>
      <c r="D14" s="1192">
        <f>'R7a - Financing input'!M461</f>
        <v>0</v>
      </c>
      <c r="E14" s="1193">
        <f>'R7a - Financing input'!N461</f>
        <v>0</v>
      </c>
      <c r="F14" s="1193">
        <f>'R7a - Financing input'!O461</f>
        <v>0</v>
      </c>
      <c r="G14" s="1193">
        <f>'R7a - Financing input'!P461</f>
        <v>0</v>
      </c>
      <c r="H14" s="1193">
        <f>'R7a - Financing input'!Q461</f>
        <v>0</v>
      </c>
      <c r="I14" s="1193">
        <f>'R7a - Financing input'!R461</f>
        <v>0</v>
      </c>
      <c r="J14" s="1193">
        <f>'R7a - Financing input'!S461</f>
        <v>0</v>
      </c>
      <c r="K14" s="1194">
        <f>'R7a - Financing input'!T461</f>
        <v>0</v>
      </c>
      <c r="L14" s="2"/>
      <c r="M14" s="2"/>
    </row>
    <row r="15" spans="1:14">
      <c r="B15" s="274" t="str">
        <f>'R7a - Financing input'!C462</f>
        <v>Swap Termination Costs paid</v>
      </c>
      <c r="C15" s="99" t="s">
        <v>282</v>
      </c>
      <c r="D15" s="1192">
        <f>'R7a - Financing input'!M462</f>
        <v>0</v>
      </c>
      <c r="E15" s="1193">
        <f>'R7a - Financing input'!N462</f>
        <v>0</v>
      </c>
      <c r="F15" s="1193">
        <f>'R7a - Financing input'!O462</f>
        <v>0</v>
      </c>
      <c r="G15" s="1193">
        <f>'R7a - Financing input'!P462</f>
        <v>0</v>
      </c>
      <c r="H15" s="1193">
        <f>'R7a - Financing input'!Q462</f>
        <v>0</v>
      </c>
      <c r="I15" s="1193">
        <f>'R7a - Financing input'!R462</f>
        <v>0</v>
      </c>
      <c r="J15" s="1193">
        <f>'R7a - Financing input'!S462</f>
        <v>0</v>
      </c>
      <c r="K15" s="1194">
        <f>'R7a - Financing input'!T462</f>
        <v>0</v>
      </c>
      <c r="L15" s="2"/>
      <c r="M15" s="2"/>
    </row>
    <row r="16" spans="1:14">
      <c r="B16" s="274" t="str">
        <f>'R7a - Financing input'!C463</f>
        <v>Movements relating to pension fund liabilities reported within net interest</v>
      </c>
      <c r="C16" s="99" t="s">
        <v>282</v>
      </c>
      <c r="D16" s="1192">
        <f>'R7a - Financing input'!M463</f>
        <v>0</v>
      </c>
      <c r="E16" s="1193">
        <f>'R7a - Financing input'!N463</f>
        <v>0</v>
      </c>
      <c r="F16" s="1193">
        <f>'R7a - Financing input'!O463</f>
        <v>0</v>
      </c>
      <c r="G16" s="1193">
        <f>'R7a - Financing input'!P463</f>
        <v>0</v>
      </c>
      <c r="H16" s="1193">
        <f>'R7a - Financing input'!Q463</f>
        <v>0</v>
      </c>
      <c r="I16" s="1193">
        <f>'R7a - Financing input'!R463</f>
        <v>0</v>
      </c>
      <c r="J16" s="1193">
        <f>'R7a - Financing input'!S463</f>
        <v>0</v>
      </c>
      <c r="K16" s="1194">
        <f>'R7a - Financing input'!T463</f>
        <v>0</v>
      </c>
      <c r="L16" s="2"/>
    </row>
    <row r="17" spans="2:12">
      <c r="B17" s="274" t="str">
        <f>'R7a - Financing input'!C464</f>
        <v>Debt issuance expenses (inc. amortisation to discounts that had previously benefitted from a tax deduction)</v>
      </c>
      <c r="C17" s="99" t="s">
        <v>282</v>
      </c>
      <c r="D17" s="1192">
        <f>'R7a - Financing input'!M464</f>
        <v>0</v>
      </c>
      <c r="E17" s="1193">
        <f>'R7a - Financing input'!N464</f>
        <v>0</v>
      </c>
      <c r="F17" s="1193">
        <f>'R7a - Financing input'!O464</f>
        <v>0</v>
      </c>
      <c r="G17" s="1193">
        <f>'R7a - Financing input'!P464</f>
        <v>0</v>
      </c>
      <c r="H17" s="1193">
        <f>'R7a - Financing input'!Q464</f>
        <v>0</v>
      </c>
      <c r="I17" s="1193">
        <f>'R7a - Financing input'!R464</f>
        <v>0</v>
      </c>
      <c r="J17" s="1193">
        <f>'R7a - Financing input'!S464</f>
        <v>0</v>
      </c>
      <c r="K17" s="1194">
        <f>'R7a - Financing input'!T464</f>
        <v>0</v>
      </c>
      <c r="L17" s="2"/>
    </row>
    <row r="18" spans="2:12" ht="12.75" customHeight="1">
      <c r="B18" s="274" t="str">
        <f>'R7a - Financing input'!C465</f>
        <v>Commitment fees for undrawn liquidity backup lines</v>
      </c>
      <c r="C18" s="99" t="s">
        <v>282</v>
      </c>
      <c r="D18" s="1192">
        <f>'R7a - Financing input'!M465</f>
        <v>0</v>
      </c>
      <c r="E18" s="1193">
        <f>'R7a - Financing input'!N465</f>
        <v>0</v>
      </c>
      <c r="F18" s="1193">
        <f>'R7a - Financing input'!O465</f>
        <v>0</v>
      </c>
      <c r="G18" s="1193">
        <f>'R7a - Financing input'!P465</f>
        <v>0</v>
      </c>
      <c r="H18" s="1193">
        <f>'R7a - Financing input'!Q465</f>
        <v>0</v>
      </c>
      <c r="I18" s="1193">
        <f>'R7a - Financing input'!R465</f>
        <v>0</v>
      </c>
      <c r="J18" s="1193">
        <f>'R7a - Financing input'!S465</f>
        <v>0</v>
      </c>
      <c r="K18" s="1194">
        <f>'R7a - Financing input'!T465</f>
        <v>0</v>
      </c>
      <c r="L18" s="2"/>
    </row>
    <row r="19" spans="2:12">
      <c r="B19" s="274" t="str">
        <f>'R7a - Financing input'!C466</f>
        <v>1. Capitalised Interest</v>
      </c>
      <c r="C19" s="99" t="s">
        <v>282</v>
      </c>
      <c r="D19" s="1192">
        <f>'R7a - Financing input'!M466</f>
        <v>0</v>
      </c>
      <c r="E19" s="1193">
        <f>'R7a - Financing input'!N466</f>
        <v>0</v>
      </c>
      <c r="F19" s="1193">
        <f>'R7a - Financing input'!O466</f>
        <v>0</v>
      </c>
      <c r="G19" s="1193">
        <f>'R7a - Financing input'!P466</f>
        <v>0</v>
      </c>
      <c r="H19" s="1193">
        <f>'R7a - Financing input'!Q466</f>
        <v>0</v>
      </c>
      <c r="I19" s="1193">
        <f>'R7a - Financing input'!R466</f>
        <v>0</v>
      </c>
      <c r="J19" s="1193">
        <f>'R7a - Financing input'!S466</f>
        <v>0.73341422000000001</v>
      </c>
      <c r="K19" s="1194">
        <f>'R7a - Financing input'!T466</f>
        <v>0.42778078999999997</v>
      </c>
      <c r="L19" s="2"/>
    </row>
    <row r="20" spans="2:12">
      <c r="B20" s="274" t="str">
        <f>'R7a - Financing input'!C467</f>
        <v>2. IFRS 16 Right of Use Lease Liability</v>
      </c>
      <c r="C20" s="99" t="s">
        <v>282</v>
      </c>
      <c r="D20" s="1192">
        <f>'R7a - Financing input'!M467</f>
        <v>0</v>
      </c>
      <c r="E20" s="1193">
        <f>'R7a - Financing input'!N467</f>
        <v>0</v>
      </c>
      <c r="F20" s="1193">
        <f>'R7a - Financing input'!O467</f>
        <v>0</v>
      </c>
      <c r="G20" s="1193">
        <f>'R7a - Financing input'!P467</f>
        <v>0</v>
      </c>
      <c r="H20" s="1193">
        <f>'R7a - Financing input'!Q467</f>
        <v>0</v>
      </c>
      <c r="I20" s="1193">
        <f>'R7a - Financing input'!R467</f>
        <v>0</v>
      </c>
      <c r="J20" s="1193">
        <f>'R7a - Financing input'!S467</f>
        <v>-1.35845E-3</v>
      </c>
      <c r="K20" s="1194">
        <f>'R7a - Financing input'!T467</f>
        <v>0</v>
      </c>
      <c r="L20" s="2"/>
    </row>
    <row r="21" spans="2:12">
      <c r="B21" s="274" t="str">
        <f>'R7a - Financing input'!C468</f>
        <v>3.Interest income Relating to TNUoS</v>
      </c>
      <c r="C21" s="99" t="s">
        <v>282</v>
      </c>
      <c r="D21" s="1192">
        <f>'R7a - Financing input'!M468</f>
        <v>0</v>
      </c>
      <c r="E21" s="1193">
        <f>'R7a - Financing input'!N468</f>
        <v>0</v>
      </c>
      <c r="F21" s="1193">
        <f>'R7a - Financing input'!O468</f>
        <v>0</v>
      </c>
      <c r="G21" s="1193">
        <f>'R7a - Financing input'!P468</f>
        <v>0</v>
      </c>
      <c r="H21" s="1193">
        <f>'R7a - Financing input'!Q468</f>
        <v>0</v>
      </c>
      <c r="I21" s="1193">
        <f>'R7a - Financing input'!R468</f>
        <v>0</v>
      </c>
      <c r="J21" s="1193">
        <f>'R7a - Financing input'!S468</f>
        <v>3.3400162219443805</v>
      </c>
      <c r="K21" s="1194">
        <f>'R7a - Financing input'!T468</f>
        <v>1.7565799616924203</v>
      </c>
      <c r="L21" s="2"/>
    </row>
    <row r="22" spans="2:12">
      <c r="B22" s="274" t="str">
        <f>'R7a - Financing input'!C469</f>
        <v>4. Facility Fees Relating to TNUoS</v>
      </c>
      <c r="C22" s="99" t="s">
        <v>282</v>
      </c>
      <c r="D22" s="1192">
        <f>'R7a - Financing input'!M469</f>
        <v>0</v>
      </c>
      <c r="E22" s="1193">
        <f>'R7a - Financing input'!N469</f>
        <v>0</v>
      </c>
      <c r="F22" s="1193">
        <f>'R7a - Financing input'!O469</f>
        <v>0</v>
      </c>
      <c r="G22" s="1193">
        <f>'R7a - Financing input'!P469</f>
        <v>0</v>
      </c>
      <c r="H22" s="1193">
        <f>'R7a - Financing input'!Q469</f>
        <v>0</v>
      </c>
      <c r="I22" s="1193">
        <f>'R7a - Financing input'!R469</f>
        <v>0</v>
      </c>
      <c r="J22" s="1193">
        <f>'R7a - Financing input'!S469</f>
        <v>-2.2860819800000001</v>
      </c>
      <c r="K22" s="1194">
        <f>'R7a - Financing input'!T469</f>
        <v>-0.90677748000000002</v>
      </c>
      <c r="L22" s="2"/>
    </row>
    <row r="23" spans="2:12">
      <c r="B23" s="274" t="str">
        <f>'R7a - Financing input'!C470</f>
        <v>5. Net interest charged to and from customers for cash received that is higher or lower than invoiced</v>
      </c>
      <c r="C23" s="99" t="s">
        <v>282</v>
      </c>
      <c r="D23" s="1192">
        <f>'R7a - Financing input'!M470</f>
        <v>0</v>
      </c>
      <c r="E23" s="1193">
        <f>'R7a - Financing input'!N470</f>
        <v>0</v>
      </c>
      <c r="F23" s="1193">
        <f>'R7a - Financing input'!O470</f>
        <v>0</v>
      </c>
      <c r="G23" s="1193">
        <f>'R7a - Financing input'!P470</f>
        <v>0</v>
      </c>
      <c r="H23" s="1193">
        <f>'R7a - Financing input'!Q470</f>
        <v>0</v>
      </c>
      <c r="I23" s="1193">
        <f>'R7a - Financing input'!R470</f>
        <v>0</v>
      </c>
      <c r="J23" s="1193">
        <f>'R7a - Financing input'!S470</f>
        <v>-0.41524007000000002</v>
      </c>
      <c r="K23" s="1194">
        <f>'R7a - Financing input'!T470</f>
        <v>0.35473916999999999</v>
      </c>
      <c r="L23" s="2"/>
    </row>
    <row r="24" spans="2:12">
      <c r="B24" s="274" t="str">
        <f>'R7a - Financing input'!C471</f>
        <v>6. Allocation from NGET</v>
      </c>
      <c r="C24" s="99" t="s">
        <v>282</v>
      </c>
      <c r="D24" s="1192">
        <f>'R7a - Financing input'!M471</f>
        <v>2.8530000000000002</v>
      </c>
      <c r="E24" s="1193">
        <f>'R7a - Financing input'!N471</f>
        <v>2.4700000000000002</v>
      </c>
      <c r="F24" s="1193">
        <f>'R7a - Financing input'!O471</f>
        <v>2.2999999999999998</v>
      </c>
      <c r="G24" s="1193">
        <f>'R7a - Financing input'!P471</f>
        <v>2.5150000000000001</v>
      </c>
      <c r="H24" s="1193">
        <f>'R7a - Financing input'!Q471</f>
        <v>3.43</v>
      </c>
      <c r="I24" s="1193">
        <f>'R7a - Financing input'!R471</f>
        <v>2.1377354855302975</v>
      </c>
      <c r="J24" s="1193">
        <f>'R7a - Financing input'!S471</f>
        <v>0</v>
      </c>
      <c r="K24" s="1194">
        <f>'R7a - Financing input'!T471</f>
        <v>0</v>
      </c>
      <c r="L24" s="2"/>
    </row>
    <row r="25" spans="2:12">
      <c r="B25" s="274" t="str">
        <f>'R7a - Financing input'!C472</f>
        <v>7. Other adjustment (Overwrite)</v>
      </c>
      <c r="C25" s="99" t="s">
        <v>282</v>
      </c>
      <c r="D25" s="1192">
        <f>'R7a - Financing input'!M472</f>
        <v>0</v>
      </c>
      <c r="E25" s="1193">
        <f>'R7a - Financing input'!N472</f>
        <v>0</v>
      </c>
      <c r="F25" s="1193">
        <f>'R7a - Financing input'!O472</f>
        <v>0</v>
      </c>
      <c r="G25" s="1193">
        <f>'R7a - Financing input'!P472</f>
        <v>0</v>
      </c>
      <c r="H25" s="1193">
        <f>'R7a - Financing input'!Q472</f>
        <v>0</v>
      </c>
      <c r="I25" s="1193">
        <f>'R7a - Financing input'!R472</f>
        <v>0</v>
      </c>
      <c r="J25" s="1193">
        <f>'R7a - Financing input'!S472</f>
        <v>0</v>
      </c>
      <c r="K25" s="1194">
        <f>'R7a - Financing input'!T472</f>
        <v>0</v>
      </c>
      <c r="L25" s="2"/>
    </row>
    <row r="26" spans="2:12">
      <c r="B26" s="274" t="str">
        <f>'R7a - Financing input'!C473</f>
        <v>8. Other adjustment (Overwrite)</v>
      </c>
      <c r="C26" s="99" t="s">
        <v>282</v>
      </c>
      <c r="D26" s="1192">
        <f>'R7a - Financing input'!M473</f>
        <v>0</v>
      </c>
      <c r="E26" s="1193">
        <f>'R7a - Financing input'!N473</f>
        <v>0</v>
      </c>
      <c r="F26" s="1193">
        <f>'R7a - Financing input'!O473</f>
        <v>0</v>
      </c>
      <c r="G26" s="1193">
        <f>'R7a - Financing input'!P473</f>
        <v>0</v>
      </c>
      <c r="H26" s="1193">
        <f>'R7a - Financing input'!Q473</f>
        <v>0</v>
      </c>
      <c r="I26" s="1193">
        <f>'R7a - Financing input'!R473</f>
        <v>0</v>
      </c>
      <c r="J26" s="1193">
        <f>'R7a - Financing input'!S473</f>
        <v>0</v>
      </c>
      <c r="K26" s="1194">
        <f>'R7a - Financing input'!T473</f>
        <v>0</v>
      </c>
      <c r="L26" s="2"/>
    </row>
    <row r="27" spans="2:12">
      <c r="B27" s="274" t="str">
        <f>'R7a - Financing input'!C474</f>
        <v>9. Other adjustment (Overwrite)</v>
      </c>
      <c r="C27" s="99" t="s">
        <v>282</v>
      </c>
      <c r="D27" s="1195">
        <f>'R7a - Financing input'!M474</f>
        <v>0</v>
      </c>
      <c r="E27" s="1196">
        <f>'R7a - Financing input'!N474</f>
        <v>0</v>
      </c>
      <c r="F27" s="1196">
        <f>'R7a - Financing input'!O474</f>
        <v>0</v>
      </c>
      <c r="G27" s="1196">
        <f>'R7a - Financing input'!P474</f>
        <v>0</v>
      </c>
      <c r="H27" s="1196">
        <f>'R7a - Financing input'!Q474</f>
        <v>0</v>
      </c>
      <c r="I27" s="1196">
        <f>'R7a - Financing input'!R474</f>
        <v>0</v>
      </c>
      <c r="J27" s="1196">
        <f>'R7a - Financing input'!S474</f>
        <v>0</v>
      </c>
      <c r="K27" s="1197">
        <f>'R7a - Financing input'!T474</f>
        <v>0</v>
      </c>
      <c r="L27" s="2"/>
    </row>
    <row r="28" spans="2:12">
      <c r="B28" s="1086" t="s">
        <v>388</v>
      </c>
      <c r="C28" s="99" t="s">
        <v>282</v>
      </c>
      <c r="D28" s="91">
        <f t="shared" ref="D28:K28" si="1">SUM(D8,D11:D27)</f>
        <v>2.8530000000000002</v>
      </c>
      <c r="E28" s="92">
        <f t="shared" si="1"/>
        <v>2.4700000000000002</v>
      </c>
      <c r="F28" s="92">
        <f t="shared" si="1"/>
        <v>2.2999999999999998</v>
      </c>
      <c r="G28" s="92">
        <f t="shared" si="1"/>
        <v>2.5150000000000001</v>
      </c>
      <c r="H28" s="92">
        <f t="shared" si="1"/>
        <v>3.43</v>
      </c>
      <c r="I28" s="92">
        <f t="shared" si="1"/>
        <v>2.1377354855302975</v>
      </c>
      <c r="J28" s="92">
        <f t="shared" si="1"/>
        <v>1.5772915719443812</v>
      </c>
      <c r="K28" s="93">
        <f t="shared" si="1"/>
        <v>2.1765954316924203</v>
      </c>
      <c r="L28" s="2"/>
    </row>
    <row r="29" spans="2:12">
      <c r="B29" s="275" t="s">
        <v>389</v>
      </c>
      <c r="C29" s="99" t="s">
        <v>282</v>
      </c>
      <c r="D29" s="281"/>
      <c r="E29" s="282"/>
      <c r="F29" s="282"/>
      <c r="G29" s="693"/>
      <c r="H29" s="693"/>
      <c r="I29" s="693"/>
      <c r="J29" s="693"/>
      <c r="K29" s="694"/>
      <c r="L29" s="2"/>
    </row>
    <row r="30" spans="2:12">
      <c r="B30" s="1086" t="s">
        <v>390</v>
      </c>
      <c r="C30" s="99" t="s">
        <v>282</v>
      </c>
      <c r="D30" s="1128">
        <f>SUM(D28:D29)</f>
        <v>2.8530000000000002</v>
      </c>
      <c r="E30" s="1129">
        <f t="shared" ref="E30:K30" si="2">SUM(E28:E29)</f>
        <v>2.4700000000000002</v>
      </c>
      <c r="F30" s="1129">
        <f t="shared" si="2"/>
        <v>2.2999999999999998</v>
      </c>
      <c r="G30" s="1129">
        <f t="shared" si="2"/>
        <v>2.5150000000000001</v>
      </c>
      <c r="H30" s="1129">
        <f t="shared" si="2"/>
        <v>3.43</v>
      </c>
      <c r="I30" s="1129">
        <f t="shared" si="2"/>
        <v>2.1377354855302975</v>
      </c>
      <c r="J30" s="1129">
        <f t="shared" si="2"/>
        <v>1.5772915719443812</v>
      </c>
      <c r="K30" s="1130">
        <f t="shared" si="2"/>
        <v>2.1765954316924203</v>
      </c>
    </row>
    <row r="31" spans="2:12">
      <c r="B31" s="118" t="s">
        <v>391</v>
      </c>
      <c r="C31" s="99" t="s">
        <v>282</v>
      </c>
      <c r="D31" s="1131">
        <v>2.8530000000000002</v>
      </c>
      <c r="E31" s="1131">
        <v>2.4700000000000002</v>
      </c>
      <c r="F31" s="1131">
        <v>2.2999999999999998</v>
      </c>
      <c r="G31" s="1131">
        <v>2.5150000000000001</v>
      </c>
      <c r="H31" s="1131">
        <v>3.43</v>
      </c>
      <c r="I31" s="1131">
        <v>2.1377354855302975</v>
      </c>
      <c r="J31" s="1131">
        <v>-1.4465276255618997E-2</v>
      </c>
      <c r="K31" s="1131">
        <v>1.7565799616924205</v>
      </c>
    </row>
    <row r="32" spans="2:12">
      <c r="B32" s="118" t="s">
        <v>392</v>
      </c>
      <c r="C32" s="99" t="s">
        <v>282</v>
      </c>
      <c r="D32" s="1131">
        <v>0</v>
      </c>
      <c r="E32" s="1131">
        <v>0</v>
      </c>
      <c r="F32" s="1131">
        <v>0</v>
      </c>
      <c r="G32" s="1131">
        <v>0</v>
      </c>
      <c r="H32" s="1131">
        <v>0</v>
      </c>
      <c r="I32" s="1131">
        <v>0</v>
      </c>
      <c r="J32" s="1131">
        <v>1.5917568482000002</v>
      </c>
      <c r="K32" s="1131">
        <v>0.42001546999999984</v>
      </c>
    </row>
    <row r="33" spans="1:14">
      <c r="B33" s="118"/>
      <c r="D33" s="141" t="str">
        <f>IF(ABS(D30-SUM(D31:D32))&lt;'RFPR cover'!$F$14,"OK","ERROR")</f>
        <v>OK</v>
      </c>
      <c r="E33" s="142" t="str">
        <f>IF(ABS(E30-SUM(E31:E32))&lt;'RFPR cover'!$F$14,"OK","ERROR")</f>
        <v>OK</v>
      </c>
      <c r="F33" s="142" t="str">
        <f>IF(ABS(F30-SUM(F31:F32))&lt;'RFPR cover'!$F$14,"OK","ERROR")</f>
        <v>OK</v>
      </c>
      <c r="G33" s="142" t="str">
        <f>IF(ABS(G30-SUM(G31:G32))&lt;'RFPR cover'!$F$14,"OK","ERROR")</f>
        <v>OK</v>
      </c>
      <c r="H33" s="142" t="str">
        <f>IF(ABS(H30-SUM(H31:H32))&lt;'RFPR cover'!$F$14,"OK","ERROR")</f>
        <v>OK</v>
      </c>
      <c r="I33" s="142" t="str">
        <f>IF(ABS(I30-SUM(I31:I32))&lt;'RFPR cover'!$F$14,"OK","ERROR")</f>
        <v>OK</v>
      </c>
      <c r="J33" s="142" t="str">
        <f>IF(ABS(J30-SUM(J31:J32))&lt;'RFPR cover'!$F$14,"OK","ERROR")</f>
        <v>OK</v>
      </c>
      <c r="K33" s="143" t="str">
        <f>IF(ABS(K30-SUM(K31:K32))&lt;'RFPR cover'!$F$14,"OK","ERROR")</f>
        <v>OK</v>
      </c>
    </row>
    <row r="34" spans="1:14" s="1398" customFormat="1">
      <c r="D34" s="1399"/>
      <c r="E34" s="1399"/>
      <c r="F34" s="1399"/>
      <c r="G34" s="1399"/>
      <c r="H34" s="1399"/>
      <c r="I34" s="1399"/>
      <c r="J34" s="1399"/>
      <c r="K34" s="1399"/>
    </row>
    <row r="35" spans="1:14">
      <c r="B35" s="118" t="s">
        <v>393</v>
      </c>
      <c r="C35" s="99" t="s">
        <v>282</v>
      </c>
      <c r="D35" s="1131">
        <v>0</v>
      </c>
      <c r="E35" s="1131">
        <v>0</v>
      </c>
      <c r="F35" s="1131">
        <v>0</v>
      </c>
      <c r="G35" s="1131">
        <v>0</v>
      </c>
      <c r="H35" s="1131">
        <v>0</v>
      </c>
      <c r="I35" s="1131">
        <v>0</v>
      </c>
      <c r="J35" s="1131">
        <v>0</v>
      </c>
      <c r="K35" s="1131">
        <v>0</v>
      </c>
    </row>
    <row r="36" spans="1:14">
      <c r="D36" s="12"/>
      <c r="E36" s="12"/>
      <c r="F36" s="12"/>
      <c r="G36" s="12"/>
      <c r="H36" s="12"/>
      <c r="I36" s="12"/>
      <c r="J36" s="12"/>
      <c r="K36" s="12"/>
    </row>
    <row r="37" spans="1:14">
      <c r="B37" s="118" t="s">
        <v>394</v>
      </c>
      <c r="C37" s="99" t="s">
        <v>282</v>
      </c>
      <c r="D37" s="890">
        <f>('R8 - Net Debt'!D54-AVERAGE('R8 - Net Debt'!D8,('R8 - Net Debt'!D10-'R8a - Net Debt input'!T18)))*(Data!C36-1)</f>
        <v>0.93321082251966947</v>
      </c>
      <c r="E37" s="890">
        <f>('R8 - Net Debt'!E54-AVERAGE(('R8 - Net Debt'!E8-'R8a - Net Debt input'!T18),('R8 - Net Debt'!E10-'R8a - Net Debt input'!U18)))*(Data!D36-1)</f>
        <v>1.3491946784887054</v>
      </c>
      <c r="F37" s="890">
        <f>('R8 - Net Debt'!F54-AVERAGE(('R8 - Net Debt'!F8-'R8a - Net Debt input'!U18),('R8 - Net Debt'!F10-'R8a - Net Debt input'!V18)))*(Data!E36-1)</f>
        <v>0.8102393763125052</v>
      </c>
      <c r="G37" s="890">
        <f>('R8 - Net Debt'!G54-AVERAGE(('R8 - Net Debt'!G8-'R8a - Net Debt input'!V18),('R8 - Net Debt'!G10-'R8a - Net Debt input'!W18)))*(Data!F36-1)</f>
        <v>1.7558762956139049</v>
      </c>
      <c r="H37" s="890">
        <f>('R8 - Net Debt'!H54-AVERAGE(('R8 - Net Debt'!H8-'R8a - Net Debt input'!W18),('R8 - Net Debt'!H10-'R8a - Net Debt input'!X18)))*(Data!G36-1)</f>
        <v>3.413077979712603</v>
      </c>
      <c r="I37" s="890">
        <f>('R8 - Net Debt'!I54-AVERAGE(('R8 - Net Debt'!I8-'R8a - Net Debt input'!X18),('R8 - Net Debt'!I10-'R8a - Net Debt input'!Y18)))*(Data!H36-1)</f>
        <v>2.9827432328068051</v>
      </c>
      <c r="J37" s="890">
        <f>('R8 - Net Debt'!J54-AVERAGE(('R8 - Net Debt'!J8-'R8a - Net Debt input'!Y18),('R8 - Net Debt'!J10-'R8a - Net Debt input'!Z18)))*(Data!I36-1)</f>
        <v>2.2389985314277028</v>
      </c>
      <c r="K37" s="890">
        <f>('R8 - Net Debt'!K54-AVERAGE(('R8 - Net Debt'!K8-'R8a - Net Debt input'!Z18),('R8 - Net Debt'!K10-'R8a - Net Debt input'!AA18)))*(Data!J36-1)</f>
        <v>1.1819108532965854</v>
      </c>
      <c r="N37" s="209"/>
    </row>
    <row r="38" spans="1:14">
      <c r="B38" s="118"/>
      <c r="C38" s="99"/>
      <c r="D38" s="821"/>
      <c r="E38" s="821"/>
      <c r="F38" s="821"/>
      <c r="G38" s="821"/>
      <c r="H38" s="821"/>
      <c r="I38" s="821"/>
      <c r="J38" s="821"/>
      <c r="K38" s="821"/>
      <c r="N38" s="209"/>
    </row>
    <row r="39" spans="1:14">
      <c r="B39" s="118" t="s">
        <v>395</v>
      </c>
      <c r="C39" s="99" t="s">
        <v>282</v>
      </c>
      <c r="D39" s="63">
        <f t="shared" ref="D39:K39" si="3">D30-D37</f>
        <v>1.9197891774803306</v>
      </c>
      <c r="E39" s="63">
        <f t="shared" si="3"/>
        <v>1.1208053215112947</v>
      </c>
      <c r="F39" s="63">
        <f t="shared" si="3"/>
        <v>1.4897606236874945</v>
      </c>
      <c r="G39" s="63">
        <f t="shared" si="3"/>
        <v>0.75912370438609522</v>
      </c>
      <c r="H39" s="63">
        <f t="shared" si="3"/>
        <v>1.6922020287397199E-2</v>
      </c>
      <c r="I39" s="63">
        <f t="shared" si="3"/>
        <v>-0.84500774727650763</v>
      </c>
      <c r="J39" s="63">
        <f t="shared" si="3"/>
        <v>-0.66170695948332159</v>
      </c>
      <c r="K39" s="63">
        <f t="shared" si="3"/>
        <v>0.99468457839583491</v>
      </c>
    </row>
    <row r="40" spans="1:14">
      <c r="B40" s="118"/>
      <c r="C40" s="99"/>
      <c r="D40" s="99"/>
      <c r="E40" s="99"/>
      <c r="F40" s="99"/>
      <c r="G40" s="99"/>
      <c r="H40" s="99"/>
      <c r="I40" s="99"/>
      <c r="J40" s="99"/>
      <c r="K40" s="99"/>
      <c r="L40" s="99"/>
      <c r="N40" s="209"/>
    </row>
    <row r="41" spans="1:14">
      <c r="B41" s="868" t="s">
        <v>44</v>
      </c>
      <c r="C41" s="99" t="s">
        <v>280</v>
      </c>
      <c r="D41" s="561">
        <f>Data!C34</f>
        <v>1.1666890673736021</v>
      </c>
      <c r="E41" s="561">
        <f>Data!D34</f>
        <v>1.1895563269638081</v>
      </c>
      <c r="F41" s="561">
        <f>Data!E34</f>
        <v>1.2023757108362261</v>
      </c>
      <c r="G41" s="561">
        <f>Data!F34</f>
        <v>1.2281396135646323</v>
      </c>
      <c r="H41" s="561">
        <f>Data!G34</f>
        <v>1.2740965949380583</v>
      </c>
      <c r="I41" s="561">
        <f>Data!H34</f>
        <v>1.3130274787154661</v>
      </c>
      <c r="J41" s="561">
        <f>Data!I34</f>
        <v>1.3470178479563604</v>
      </c>
      <c r="K41" s="561">
        <f>Data!J34</f>
        <v>1.3633549152558082</v>
      </c>
      <c r="L41" s="99"/>
      <c r="N41" s="209"/>
    </row>
    <row r="42" spans="1:14">
      <c r="L42" s="37"/>
      <c r="M42" s="37"/>
      <c r="N42" s="37"/>
    </row>
    <row r="43" spans="1:14">
      <c r="B43" s="151" t="s">
        <v>396</v>
      </c>
      <c r="C43" s="101" t="str">
        <f>'RFPR cover'!$C$14</f>
        <v>£m 09/10</v>
      </c>
      <c r="D43" s="94">
        <f t="shared" ref="D43:K43" si="4">D39/D41</f>
        <v>1.6455019860622107</v>
      </c>
      <c r="E43" s="95">
        <f t="shared" si="4"/>
        <v>0.9422044976819286</v>
      </c>
      <c r="F43" s="95">
        <f t="shared" si="4"/>
        <v>1.2390142367824435</v>
      </c>
      <c r="G43" s="95">
        <f t="shared" si="4"/>
        <v>0.61810863846559372</v>
      </c>
      <c r="H43" s="95">
        <f t="shared" si="4"/>
        <v>1.3281583480112734E-2</v>
      </c>
      <c r="I43" s="95">
        <f t="shared" si="4"/>
        <v>-0.64355678839499852</v>
      </c>
      <c r="J43" s="95">
        <f t="shared" si="4"/>
        <v>-0.49123844980022791</v>
      </c>
      <c r="K43" s="96">
        <f t="shared" si="4"/>
        <v>0.72958594073004157</v>
      </c>
      <c r="L43" s="700">
        <f>SUM(D43:INDEX(D43:K43,0,MATCH('RFPR cover'!$C$7,$D$6:$K$6,0)))</f>
        <v>4.052901645007104</v>
      </c>
      <c r="M43" s="701">
        <f>SUM(D43:K43)</f>
        <v>4.052901645007104</v>
      </c>
    </row>
    <row r="44" spans="1:14" s="1398" customFormat="1">
      <c r="A44" s="1398" t="s">
        <v>308</v>
      </c>
      <c r="D44" s="1399">
        <v>0</v>
      </c>
      <c r="E44" s="1399">
        <v>0</v>
      </c>
      <c r="F44" s="1399">
        <v>0</v>
      </c>
      <c r="G44" s="1399">
        <v>0</v>
      </c>
      <c r="H44" s="1399">
        <v>0</v>
      </c>
      <c r="I44" s="1399">
        <v>0</v>
      </c>
      <c r="J44" s="1399">
        <v>0</v>
      </c>
      <c r="K44" s="1399">
        <v>0</v>
      </c>
      <c r="L44" s="1399">
        <v>0</v>
      </c>
      <c r="M44" s="1399">
        <v>0</v>
      </c>
    </row>
    <row r="45" spans="1:14">
      <c r="B45" s="151" t="s">
        <v>397</v>
      </c>
      <c r="C45" s="99"/>
      <c r="D45" s="773"/>
      <c r="E45" s="773"/>
      <c r="F45" s="773"/>
      <c r="G45" s="773"/>
      <c r="H45" s="773"/>
      <c r="I45" s="773"/>
      <c r="J45" s="773"/>
      <c r="K45" s="773"/>
      <c r="L45" s="825"/>
      <c r="M45" s="825"/>
    </row>
    <row r="46" spans="1:14">
      <c r="B46" s="274" t="str">
        <f>'R7a - Financing input'!C477</f>
        <v>Add back Debt Issuance expenses</v>
      </c>
      <c r="C46" s="99" t="s">
        <v>282</v>
      </c>
      <c r="D46" s="1199">
        <f>'R7a - Financing input'!M477</f>
        <v>0</v>
      </c>
      <c r="E46" s="1199">
        <f>'R7a - Financing input'!N477</f>
        <v>0</v>
      </c>
      <c r="F46" s="1199">
        <f>'R7a - Financing input'!O477</f>
        <v>0</v>
      </c>
      <c r="G46" s="1199">
        <f>'R7a - Financing input'!P477</f>
        <v>0</v>
      </c>
      <c r="H46" s="1199">
        <f>'R7a - Financing input'!Q477</f>
        <v>0</v>
      </c>
      <c r="I46" s="1199">
        <f>'R7a - Financing input'!R477</f>
        <v>0</v>
      </c>
      <c r="J46" s="1199">
        <f>'R7a - Financing input'!S477</f>
        <v>0</v>
      </c>
      <c r="K46" s="1199">
        <f>'R7a - Financing input'!T477</f>
        <v>0</v>
      </c>
      <c r="L46" s="1198">
        <f>SUM(D46:INDEX(D46:K46,0,MATCH('RFPR cover'!$C$7,$D$6:$K$6,0)))</f>
        <v>0</v>
      </c>
      <c r="M46" s="1198">
        <f>SUM(D46:K46)</f>
        <v>0</v>
      </c>
    </row>
    <row r="47" spans="1:14">
      <c r="B47" s="274" t="s">
        <v>398</v>
      </c>
      <c r="C47" s="99" t="s">
        <v>282</v>
      </c>
      <c r="D47" s="1200"/>
      <c r="E47" s="1201"/>
      <c r="F47" s="1201"/>
      <c r="G47" s="1201"/>
      <c r="H47" s="1201"/>
      <c r="I47" s="1201"/>
      <c r="J47" s="1201"/>
      <c r="K47" s="1201"/>
      <c r="L47" s="1198">
        <f>SUM(D47:INDEX(D47:K47,0,MATCH('RFPR cover'!$C$7,$D$6:$K$6,0)))</f>
        <v>0</v>
      </c>
      <c r="M47" s="1198">
        <f>SUM(D47:K47)</f>
        <v>0</v>
      </c>
    </row>
    <row r="48" spans="1:14">
      <c r="B48" s="274" t="str">
        <f>'R7a - Financing input'!C478</f>
        <v>Costs of early redemption on long term debt (excluding exceptional costs of buy backs associated with M&amp;A activity)</v>
      </c>
      <c r="C48" s="99" t="s">
        <v>282</v>
      </c>
      <c r="D48" s="1199">
        <f>'R7a - Financing input'!M478</f>
        <v>0</v>
      </c>
      <c r="E48" s="1199">
        <f>'R7a - Financing input'!N478</f>
        <v>0</v>
      </c>
      <c r="F48" s="1199">
        <f>'R7a - Financing input'!O478</f>
        <v>0</v>
      </c>
      <c r="G48" s="1199">
        <f>'R7a - Financing input'!P478</f>
        <v>0</v>
      </c>
      <c r="H48" s="1199">
        <f>'R7a - Financing input'!Q478</f>
        <v>0</v>
      </c>
      <c r="I48" s="1199">
        <f>'R7a - Financing input'!R478</f>
        <v>0</v>
      </c>
      <c r="J48" s="1199">
        <f>'R7a - Financing input'!S478</f>
        <v>0</v>
      </c>
      <c r="K48" s="1199">
        <f>'R7a - Financing input'!T478</f>
        <v>0</v>
      </c>
      <c r="L48" s="1198">
        <f>SUM(D48:INDEX(D48:K48,0,MATCH('RFPR cover'!$C$7,$D$6:$K$6,0)))</f>
        <v>0</v>
      </c>
      <c r="M48" s="1198">
        <f t="shared" ref="M48:M55" si="5">SUM(D48:K48)</f>
        <v>0</v>
      </c>
    </row>
    <row r="49" spans="1:14">
      <c r="B49" s="274" t="str">
        <f>'R7a - Financing input'!C479</f>
        <v>Add accrual for inflation accretion on index-linked swaps (if applicable)</v>
      </c>
      <c r="C49" s="99" t="s">
        <v>282</v>
      </c>
      <c r="D49" s="1199">
        <f>'R7a - Financing input'!M479</f>
        <v>0</v>
      </c>
      <c r="E49" s="1199">
        <f>'R7a - Financing input'!N479</f>
        <v>0</v>
      </c>
      <c r="F49" s="1199">
        <f>'R7a - Financing input'!O479</f>
        <v>0</v>
      </c>
      <c r="G49" s="1199">
        <f>'R7a - Financing input'!P479</f>
        <v>0</v>
      </c>
      <c r="H49" s="1199">
        <f>'R7a - Financing input'!Q479</f>
        <v>0</v>
      </c>
      <c r="I49" s="1199">
        <f>'R7a - Financing input'!R479</f>
        <v>0</v>
      </c>
      <c r="J49" s="1199">
        <f>'R7a - Financing input'!S479</f>
        <v>0</v>
      </c>
      <c r="K49" s="1199">
        <f>'R7a - Financing input'!T479</f>
        <v>0</v>
      </c>
      <c r="L49" s="1198">
        <f>SUM(D49:INDEX(D49:K49,0,MATCH('RFPR cover'!$C$7,$D$6:$K$6,0)))</f>
        <v>0</v>
      </c>
      <c r="M49" s="1198">
        <f t="shared" si="5"/>
        <v>0</v>
      </c>
    </row>
    <row r="50" spans="1:14">
      <c r="B50" s="274" t="str">
        <f>'R7a - Financing input'!C480</f>
        <v>Other Adjustments [please specify]</v>
      </c>
      <c r="C50" s="99" t="s">
        <v>282</v>
      </c>
      <c r="D50" s="1199">
        <f>'R7a - Financing input'!M480</f>
        <v>0</v>
      </c>
      <c r="E50" s="1199">
        <f>'R7a - Financing input'!N480</f>
        <v>0</v>
      </c>
      <c r="F50" s="1199">
        <f>'R7a - Financing input'!O480</f>
        <v>0</v>
      </c>
      <c r="G50" s="1199">
        <f>'R7a - Financing input'!P480</f>
        <v>0</v>
      </c>
      <c r="H50" s="1199">
        <f>'R7a - Financing input'!Q480</f>
        <v>0</v>
      </c>
      <c r="I50" s="1199">
        <f>'R7a - Financing input'!R480</f>
        <v>0</v>
      </c>
      <c r="J50" s="1199">
        <f>'R7a - Financing input'!S480</f>
        <v>0</v>
      </c>
      <c r="K50" s="1199">
        <f>'R7a - Financing input'!T480</f>
        <v>0</v>
      </c>
      <c r="L50" s="1198">
        <f>SUM(D50:INDEX(D50:K50,0,MATCH('RFPR cover'!$C$7,$D$6:$K$6,0)))</f>
        <v>0</v>
      </c>
      <c r="M50" s="1198">
        <f t="shared" si="5"/>
        <v>0</v>
      </c>
    </row>
    <row r="51" spans="1:14">
      <c r="B51" s="274" t="str">
        <f>'R7a - Financing input'!C481</f>
        <v>Other Adjustments [please specify]</v>
      </c>
      <c r="C51" s="99" t="s">
        <v>282</v>
      </c>
      <c r="D51" s="1199">
        <f>'R7a - Financing input'!M481</f>
        <v>0</v>
      </c>
      <c r="E51" s="1199">
        <f>'R7a - Financing input'!N481</f>
        <v>0</v>
      </c>
      <c r="F51" s="1199">
        <f>'R7a - Financing input'!O481</f>
        <v>0</v>
      </c>
      <c r="G51" s="1199">
        <f>'R7a - Financing input'!P481</f>
        <v>0</v>
      </c>
      <c r="H51" s="1199">
        <f>'R7a - Financing input'!Q481</f>
        <v>0</v>
      </c>
      <c r="I51" s="1199">
        <f>'R7a - Financing input'!R481</f>
        <v>0</v>
      </c>
      <c r="J51" s="1199">
        <f>'R7a - Financing input'!S481</f>
        <v>0</v>
      </c>
      <c r="K51" s="1199">
        <f>'R7a - Financing input'!T481</f>
        <v>0</v>
      </c>
      <c r="L51" s="1198">
        <f>SUM(D51:INDEX(D51:K51,0,MATCH('RFPR cover'!$C$7,$D$6:$K$6,0)))</f>
        <v>0</v>
      </c>
      <c r="M51" s="1198">
        <f t="shared" si="5"/>
        <v>0</v>
      </c>
    </row>
    <row r="52" spans="1:14">
      <c r="B52" s="274" t="str">
        <f>'R7a - Financing input'!C482</f>
        <v>Other Adjustments [please specify]</v>
      </c>
      <c r="C52" s="99" t="s">
        <v>282</v>
      </c>
      <c r="D52" s="1199">
        <f>'R7a - Financing input'!M482</f>
        <v>0</v>
      </c>
      <c r="E52" s="1199">
        <f>'R7a - Financing input'!N482</f>
        <v>0</v>
      </c>
      <c r="F52" s="1199">
        <f>'R7a - Financing input'!O482</f>
        <v>0</v>
      </c>
      <c r="G52" s="1199">
        <f>'R7a - Financing input'!P482</f>
        <v>0</v>
      </c>
      <c r="H52" s="1199">
        <f>'R7a - Financing input'!Q482</f>
        <v>0</v>
      </c>
      <c r="I52" s="1199">
        <f>'R7a - Financing input'!R482</f>
        <v>0</v>
      </c>
      <c r="J52" s="1199">
        <f>'R7a - Financing input'!S482</f>
        <v>0</v>
      </c>
      <c r="K52" s="1199">
        <f>'R7a - Financing input'!T482</f>
        <v>0</v>
      </c>
      <c r="L52" s="1198">
        <f>SUM(D52:INDEX(D52:K52,0,MATCH('RFPR cover'!$C$7,$D$6:$K$6,0)))</f>
        <v>0</v>
      </c>
      <c r="M52" s="1198">
        <f t="shared" si="5"/>
        <v>0</v>
      </c>
    </row>
    <row r="53" spans="1:14">
      <c r="B53" s="274" t="str">
        <f>'R7a - Financing input'!C483</f>
        <v>Other Adjustments [please specify]</v>
      </c>
      <c r="C53" s="99" t="s">
        <v>282</v>
      </c>
      <c r="D53" s="1199">
        <f>'R7a - Financing input'!M483</f>
        <v>0</v>
      </c>
      <c r="E53" s="1199">
        <f>'R7a - Financing input'!N483</f>
        <v>0</v>
      </c>
      <c r="F53" s="1199">
        <f>'R7a - Financing input'!O483</f>
        <v>0</v>
      </c>
      <c r="G53" s="1199">
        <f>'R7a - Financing input'!P483</f>
        <v>0</v>
      </c>
      <c r="H53" s="1199">
        <f>'R7a - Financing input'!Q483</f>
        <v>0</v>
      </c>
      <c r="I53" s="1199">
        <f>'R7a - Financing input'!R483</f>
        <v>0</v>
      </c>
      <c r="J53" s="1199">
        <f>'R7a - Financing input'!S483</f>
        <v>0</v>
      </c>
      <c r="K53" s="1199">
        <f>'R7a - Financing input'!T483</f>
        <v>0</v>
      </c>
      <c r="L53" s="1198">
        <f>SUM(D53:INDEX(D53:K53,0,MATCH('RFPR cover'!$C$7,$D$6:$K$6,0)))</f>
        <v>0</v>
      </c>
      <c r="M53" s="1198">
        <f t="shared" si="5"/>
        <v>0</v>
      </c>
    </row>
    <row r="54" spans="1:14" s="25" customFormat="1">
      <c r="B54" s="879"/>
      <c r="C54" s="880"/>
      <c r="D54" s="1005"/>
      <c r="E54" s="1005"/>
      <c r="F54" s="1005"/>
      <c r="G54" s="1005"/>
      <c r="H54" s="1005"/>
      <c r="I54" s="1005"/>
      <c r="J54" s="1005"/>
      <c r="K54" s="1005"/>
      <c r="L54" s="1006"/>
      <c r="M54" s="1006"/>
    </row>
    <row r="55" spans="1:14">
      <c r="B55" s="871" t="s">
        <v>399</v>
      </c>
      <c r="C55" s="149" t="s">
        <v>282</v>
      </c>
      <c r="D55" s="1170">
        <f>SUM(D46:D53)</f>
        <v>0</v>
      </c>
      <c r="E55" s="1170">
        <f t="shared" ref="E55:K55" si="6">SUM(E46:E53)</f>
        <v>0</v>
      </c>
      <c r="F55" s="1170">
        <f t="shared" si="6"/>
        <v>0</v>
      </c>
      <c r="G55" s="1170">
        <f t="shared" si="6"/>
        <v>0</v>
      </c>
      <c r="H55" s="1170">
        <f t="shared" si="6"/>
        <v>0</v>
      </c>
      <c r="I55" s="1170">
        <f t="shared" si="6"/>
        <v>0</v>
      </c>
      <c r="J55" s="1170">
        <f t="shared" si="6"/>
        <v>0</v>
      </c>
      <c r="K55" s="1170">
        <f t="shared" si="6"/>
        <v>0</v>
      </c>
      <c r="L55" s="1198">
        <f>SUM(D55:INDEX(D55:K55,0,MATCH('RFPR cover'!$C$7,$D$6:$K$6,0)))</f>
        <v>0</v>
      </c>
      <c r="M55" s="1202">
        <f t="shared" si="5"/>
        <v>0</v>
      </c>
    </row>
    <row r="56" spans="1:14">
      <c r="B56" s="871" t="s">
        <v>399</v>
      </c>
      <c r="C56" s="101" t="str">
        <f>'RFPR cover'!$C$14</f>
        <v>£m 09/10</v>
      </c>
      <c r="D56" s="1170">
        <f>D55/D41</f>
        <v>0</v>
      </c>
      <c r="E56" s="1170">
        <f t="shared" ref="E56:K56" si="7">E55/E41</f>
        <v>0</v>
      </c>
      <c r="F56" s="1170">
        <f t="shared" si="7"/>
        <v>0</v>
      </c>
      <c r="G56" s="1170">
        <f t="shared" si="7"/>
        <v>0</v>
      </c>
      <c r="H56" s="1170">
        <f t="shared" si="7"/>
        <v>0</v>
      </c>
      <c r="I56" s="1170">
        <f t="shared" si="7"/>
        <v>0</v>
      </c>
      <c r="J56" s="1170">
        <f t="shared" si="7"/>
        <v>0</v>
      </c>
      <c r="K56" s="1170">
        <f t="shared" si="7"/>
        <v>0</v>
      </c>
      <c r="L56" s="1198">
        <f>SUM(D56:INDEX(D56:K56,0,MATCH('RFPR cover'!$C$7,$D$6:$K$6,0)))</f>
        <v>0</v>
      </c>
      <c r="M56" s="1202">
        <f>SUM(D56:K56)</f>
        <v>0</v>
      </c>
    </row>
    <row r="57" spans="1:14">
      <c r="B57" s="118"/>
      <c r="C57" s="37"/>
      <c r="D57" s="773"/>
      <c r="E57" s="773"/>
      <c r="F57" s="773"/>
      <c r="G57" s="773"/>
      <c r="H57" s="773"/>
      <c r="I57" s="773"/>
      <c r="J57" s="773"/>
      <c r="K57" s="773"/>
      <c r="L57" s="825"/>
      <c r="M57" s="825"/>
    </row>
    <row r="58" spans="1:14" s="2" customFormat="1">
      <c r="A58" s="1"/>
    </row>
    <row r="59" spans="1:14" s="2" customFormat="1">
      <c r="A59" s="1"/>
      <c r="B59" s="826" t="s">
        <v>400</v>
      </c>
      <c r="C59" s="48"/>
      <c r="D59" s="48"/>
      <c r="E59" s="48"/>
      <c r="F59" s="48"/>
      <c r="G59" s="48"/>
      <c r="H59" s="48"/>
      <c r="I59" s="48"/>
      <c r="J59" s="48"/>
      <c r="K59" s="48"/>
      <c r="L59" s="48"/>
      <c r="M59" s="48"/>
      <c r="N59" s="48"/>
    </row>
    <row r="60" spans="1:14" s="2" customFormat="1">
      <c r="A60" s="1"/>
      <c r="B60" s="273" t="s">
        <v>401</v>
      </c>
    </row>
    <row r="61" spans="1:14" s="2" customFormat="1">
      <c r="A61" s="1"/>
    </row>
    <row r="62" spans="1:14">
      <c r="B62" s="118" t="s">
        <v>16</v>
      </c>
      <c r="C62" s="37" t="s">
        <v>257</v>
      </c>
      <c r="D62" s="897">
        <f>'RFPR cover'!$C$12</f>
        <v>0.6</v>
      </c>
      <c r="E62" s="898">
        <f>'RFPR cover'!$C$12</f>
        <v>0.6</v>
      </c>
      <c r="F62" s="898">
        <f>'RFPR cover'!$C$12</f>
        <v>0.6</v>
      </c>
      <c r="G62" s="898">
        <f>'RFPR cover'!$C$12</f>
        <v>0.6</v>
      </c>
      <c r="H62" s="898">
        <f>'RFPR cover'!$C$12</f>
        <v>0.6</v>
      </c>
      <c r="I62" s="898">
        <f>'RFPR cover'!$C$12</f>
        <v>0.6</v>
      </c>
      <c r="J62" s="898">
        <f>'RFPR cover'!$C$12</f>
        <v>0.6</v>
      </c>
      <c r="K62" s="899">
        <f>'RFPR cover'!$C$12</f>
        <v>0.6</v>
      </c>
      <c r="N62" s="209"/>
    </row>
    <row r="63" spans="1:14">
      <c r="B63" s="118" t="s">
        <v>402</v>
      </c>
      <c r="C63" s="37" t="s">
        <v>257</v>
      </c>
      <c r="D63" s="898">
        <f>'R8 - Net Debt'!D64</f>
        <v>0.32992715153028762</v>
      </c>
      <c r="E63" s="898">
        <f>'R8 - Net Debt'!E64</f>
        <v>0.58290751048610367</v>
      </c>
      <c r="F63" s="898">
        <f>'R8 - Net Debt'!F64</f>
        <v>0.56658014619100794</v>
      </c>
      <c r="G63" s="898">
        <f>'R8 - Net Debt'!G64</f>
        <v>0.54751307349196487</v>
      </c>
      <c r="H63" s="898">
        <f>'R8 - Net Debt'!H64</f>
        <v>0.53955636643018867</v>
      </c>
      <c r="I63" s="898">
        <f>'R8 - Net Debt'!I64</f>
        <v>0.5136400369116253</v>
      </c>
      <c r="J63" s="898">
        <f>'R8 - Net Debt'!J64</f>
        <v>0.37004182147532261</v>
      </c>
      <c r="K63" s="899">
        <f>'R8 - Net Debt'!K64</f>
        <v>0.3311197697041266</v>
      </c>
      <c r="N63" s="209"/>
    </row>
    <row r="64" spans="1:14">
      <c r="B64" s="118"/>
      <c r="C64" s="37"/>
      <c r="D64" s="37"/>
      <c r="E64" s="37"/>
      <c r="F64" s="37"/>
      <c r="G64" s="37"/>
      <c r="H64" s="37"/>
      <c r="I64" s="37"/>
      <c r="J64" s="37"/>
      <c r="K64" s="37"/>
      <c r="N64" s="209"/>
    </row>
    <row r="65" spans="1:14">
      <c r="B65" s="118" t="s">
        <v>396</v>
      </c>
      <c r="C65" s="99" t="s">
        <v>282</v>
      </c>
      <c r="D65" s="56">
        <f t="shared" ref="D65:K65" si="8">D39</f>
        <v>1.9197891774803306</v>
      </c>
      <c r="E65" s="57">
        <f t="shared" si="8"/>
        <v>1.1208053215112947</v>
      </c>
      <c r="F65" s="57">
        <f t="shared" si="8"/>
        <v>1.4897606236874945</v>
      </c>
      <c r="G65" s="57">
        <f t="shared" si="8"/>
        <v>0.75912370438609522</v>
      </c>
      <c r="H65" s="57">
        <f t="shared" si="8"/>
        <v>1.6922020287397199E-2</v>
      </c>
      <c r="I65" s="57">
        <f t="shared" si="8"/>
        <v>-0.84500774727650763</v>
      </c>
      <c r="J65" s="57">
        <f t="shared" si="8"/>
        <v>-0.66170695948332159</v>
      </c>
      <c r="K65" s="58">
        <f t="shared" si="8"/>
        <v>0.99468457839583491</v>
      </c>
    </row>
    <row r="66" spans="1:14">
      <c r="B66" s="118" t="s">
        <v>403</v>
      </c>
      <c r="C66" s="99" t="s">
        <v>282</v>
      </c>
      <c r="D66" s="56">
        <f>((D62-D63)/D63)*D65</f>
        <v>1.5715073137163185</v>
      </c>
      <c r="E66" s="56">
        <f t="shared" ref="E66:K66" si="9">((E62-E63)/E63)*E65</f>
        <v>3.2865167904724886E-2</v>
      </c>
      <c r="F66" s="56">
        <f t="shared" si="9"/>
        <v>8.7873856132693121E-2</v>
      </c>
      <c r="G66" s="56">
        <f t="shared" si="9"/>
        <v>7.2772819521002882E-2</v>
      </c>
      <c r="H66" s="56">
        <f t="shared" si="9"/>
        <v>1.8956840418353018E-3</v>
      </c>
      <c r="I66" s="56">
        <f t="shared" si="9"/>
        <v>-0.14207388953354813</v>
      </c>
      <c r="J66" s="56">
        <f t="shared" si="9"/>
        <v>-0.41121008029097794</v>
      </c>
      <c r="K66" s="56">
        <f t="shared" si="9"/>
        <v>0.80771685348116706</v>
      </c>
      <c r="N66" s="209"/>
    </row>
    <row r="67" spans="1:14">
      <c r="B67" s="118" t="s">
        <v>404</v>
      </c>
      <c r="C67" s="99" t="s">
        <v>282</v>
      </c>
      <c r="D67" s="63">
        <f>SUM(D65:D66)</f>
        <v>3.4912964911966489</v>
      </c>
      <c r="E67" s="64">
        <f t="shared" ref="E67:K67" si="10">SUM(E65:E66)</f>
        <v>1.1536704894160197</v>
      </c>
      <c r="F67" s="64">
        <f t="shared" si="10"/>
        <v>1.5776344798201876</v>
      </c>
      <c r="G67" s="64">
        <f t="shared" si="10"/>
        <v>0.83189652390709812</v>
      </c>
      <c r="H67" s="64">
        <f t="shared" si="10"/>
        <v>1.88177043292325E-2</v>
      </c>
      <c r="I67" s="64">
        <f t="shared" si="10"/>
        <v>-0.98708163681005578</v>
      </c>
      <c r="J67" s="64">
        <f t="shared" si="10"/>
        <v>-1.0729170397742995</v>
      </c>
      <c r="K67" s="65">
        <f t="shared" si="10"/>
        <v>1.8024014318770019</v>
      </c>
    </row>
    <row r="68" spans="1:14">
      <c r="B68" s="118"/>
      <c r="C68" s="99"/>
      <c r="D68" s="99"/>
      <c r="E68" s="99"/>
      <c r="F68" s="99"/>
      <c r="G68" s="99"/>
      <c r="H68" s="99"/>
      <c r="I68" s="99"/>
      <c r="J68" s="99"/>
      <c r="K68" s="99"/>
      <c r="L68" s="99"/>
      <c r="M68" s="99"/>
      <c r="N68" s="99"/>
    </row>
    <row r="69" spans="1:14">
      <c r="B69" s="151" t="s">
        <v>404</v>
      </c>
      <c r="C69" s="101" t="str">
        <f>'RFPR cover'!$C$14</f>
        <v>£m 09/10</v>
      </c>
      <c r="D69" s="1170">
        <f t="shared" ref="D69:K69" si="11">D67/D41</f>
        <v>2.9924823921219201</v>
      </c>
      <c r="E69" s="1172">
        <f t="shared" si="11"/>
        <v>0.9698325865414188</v>
      </c>
      <c r="F69" s="1172">
        <f t="shared" si="11"/>
        <v>1.3120977624564432</v>
      </c>
      <c r="G69" s="1172">
        <f t="shared" si="11"/>
        <v>0.67736315539285274</v>
      </c>
      <c r="H69" s="1172">
        <f t="shared" si="11"/>
        <v>1.4769448724684289E-2</v>
      </c>
      <c r="I69" s="1172">
        <f t="shared" si="11"/>
        <v>-0.75176007571122361</v>
      </c>
      <c r="J69" s="1172">
        <f t="shared" si="11"/>
        <v>-0.79651286091129736</v>
      </c>
      <c r="K69" s="1171">
        <f t="shared" si="11"/>
        <v>1.3220339118657263</v>
      </c>
      <c r="L69" s="1198">
        <f>SUM(D69:INDEX(D69:K69,0,MATCH('RFPR cover'!$C$7,$D$6:$K$6,0)))</f>
        <v>5.7403063204805242</v>
      </c>
      <c r="M69" s="1202">
        <f>SUM(D69:K69)</f>
        <v>5.7403063204805242</v>
      </c>
    </row>
    <row r="70" spans="1:14">
      <c r="B70" s="118" t="s">
        <v>405</v>
      </c>
      <c r="C70" s="37" t="str">
        <f>'RFPR cover'!$C$14</f>
        <v>£m 09/10</v>
      </c>
      <c r="D70" s="1167">
        <f>D56*((D62-D63)/D63)+D56</f>
        <v>0</v>
      </c>
      <c r="E70" s="1167">
        <f t="shared" ref="E70:K70" si="12">E56*((E62-E63)/E63)+E56</f>
        <v>0</v>
      </c>
      <c r="F70" s="1167">
        <f t="shared" si="12"/>
        <v>0</v>
      </c>
      <c r="G70" s="1167">
        <f t="shared" si="12"/>
        <v>0</v>
      </c>
      <c r="H70" s="1167">
        <f t="shared" si="12"/>
        <v>0</v>
      </c>
      <c r="I70" s="1167">
        <f t="shared" si="12"/>
        <v>0</v>
      </c>
      <c r="J70" s="1167">
        <f t="shared" si="12"/>
        <v>0</v>
      </c>
      <c r="K70" s="1167">
        <f t="shared" si="12"/>
        <v>0</v>
      </c>
      <c r="L70" s="1203">
        <f>SUM(D70:INDEX(D70:K70,0,MATCH('RFPR cover'!$C$7,$D$6:$K$6,0)))</f>
        <v>0</v>
      </c>
      <c r="M70" s="1204">
        <f>SUM(D70:K70)</f>
        <v>0</v>
      </c>
      <c r="N70" s="37"/>
    </row>
    <row r="71" spans="1:14" s="1398" customFormat="1">
      <c r="A71" s="1398" t="s">
        <v>308</v>
      </c>
      <c r="D71" s="1399">
        <v>0</v>
      </c>
      <c r="E71" s="1399">
        <v>0</v>
      </c>
      <c r="F71" s="1399">
        <v>0</v>
      </c>
      <c r="G71" s="1399">
        <v>0</v>
      </c>
      <c r="H71" s="1399">
        <v>0</v>
      </c>
      <c r="I71" s="1399">
        <v>0</v>
      </c>
      <c r="J71" s="1399">
        <v>0</v>
      </c>
      <c r="K71" s="1399">
        <v>0</v>
      </c>
      <c r="L71" s="1399">
        <v>0</v>
      </c>
      <c r="M71" s="1399">
        <v>0</v>
      </c>
    </row>
    <row r="72" spans="1:14">
      <c r="B72" s="822" t="s">
        <v>406</v>
      </c>
      <c r="C72" s="823"/>
      <c r="D72" s="823"/>
      <c r="E72" s="823"/>
      <c r="F72" s="823"/>
      <c r="G72" s="823"/>
      <c r="H72" s="823"/>
      <c r="I72" s="823"/>
      <c r="J72" s="823"/>
      <c r="K72" s="823"/>
      <c r="L72" s="823"/>
      <c r="M72" s="823"/>
      <c r="N72" s="823"/>
    </row>
    <row r="73" spans="1:14">
      <c r="B73" s="824"/>
      <c r="C73" s="37"/>
      <c r="D73" s="37"/>
      <c r="E73" s="37"/>
      <c r="F73" s="37"/>
      <c r="G73" s="37"/>
      <c r="H73" s="37"/>
      <c r="I73" s="37"/>
      <c r="J73" s="37"/>
      <c r="K73" s="37"/>
      <c r="L73" s="37"/>
      <c r="M73" s="37"/>
      <c r="N73" s="37"/>
    </row>
    <row r="74" spans="1:14">
      <c r="B74" s="273" t="s">
        <v>407</v>
      </c>
      <c r="C74" s="272"/>
      <c r="D74" s="272"/>
      <c r="E74" s="272"/>
      <c r="F74" s="272"/>
      <c r="G74" s="272"/>
      <c r="H74" s="272"/>
      <c r="I74" s="272"/>
      <c r="J74" s="272"/>
      <c r="K74" s="272"/>
      <c r="L74" s="272"/>
      <c r="M74" s="272"/>
      <c r="N74" s="272"/>
    </row>
    <row r="75" spans="1:14">
      <c r="B75" s="273" t="s">
        <v>408</v>
      </c>
      <c r="C75" s="272"/>
      <c r="D75" s="272"/>
      <c r="E75" s="272"/>
      <c r="F75" s="272"/>
      <c r="G75" s="272"/>
      <c r="H75" s="272"/>
      <c r="I75" s="272"/>
      <c r="J75" s="272"/>
      <c r="K75" s="272"/>
      <c r="L75" s="272"/>
      <c r="M75" s="272"/>
      <c r="N75" s="272"/>
    </row>
    <row r="76" spans="1:14">
      <c r="B76" s="273" t="s">
        <v>409</v>
      </c>
      <c r="C76" s="272"/>
      <c r="D76" s="272"/>
      <c r="E76" s="272"/>
      <c r="F76" s="272"/>
      <c r="G76" s="272"/>
      <c r="H76" s="272"/>
      <c r="I76" s="272"/>
      <c r="J76" s="272"/>
      <c r="K76" s="272"/>
      <c r="L76" s="272"/>
      <c r="M76" s="272"/>
      <c r="N76" s="272"/>
    </row>
    <row r="77" spans="1:14">
      <c r="B77" s="273" t="s">
        <v>410</v>
      </c>
      <c r="C77" s="272"/>
      <c r="D77" s="272"/>
      <c r="E77" s="272"/>
      <c r="F77" s="272"/>
      <c r="G77" s="272"/>
      <c r="H77" s="272"/>
      <c r="I77" s="272"/>
      <c r="J77" s="272"/>
      <c r="K77" s="272"/>
      <c r="L77" s="272"/>
      <c r="M77" s="272"/>
      <c r="N77" s="272"/>
    </row>
    <row r="78" spans="1:14">
      <c r="B78" s="276"/>
      <c r="C78" s="276"/>
      <c r="D78" s="276"/>
      <c r="E78" s="276"/>
      <c r="F78" s="276"/>
      <c r="G78" s="276"/>
      <c r="H78" s="276"/>
      <c r="I78" s="276"/>
      <c r="J78" s="276"/>
      <c r="K78" s="276"/>
      <c r="L78" s="276"/>
      <c r="M78" s="276"/>
      <c r="N78" s="276"/>
    </row>
    <row r="79" spans="1:14">
      <c r="B79" s="118" t="s">
        <v>411</v>
      </c>
      <c r="C79" s="37" t="str">
        <f>'RFPR cover'!$C$14</f>
        <v>£m 09/10</v>
      </c>
      <c r="D79" s="1131">
        <v>1.4445061486812585</v>
      </c>
      <c r="E79" s="1131">
        <v>1.6127162157908965</v>
      </c>
      <c r="F79" s="1131">
        <v>1.6839285853196426</v>
      </c>
      <c r="G79" s="1131">
        <v>1.7198909619153515</v>
      </c>
      <c r="H79" s="1131">
        <v>1.7398394928909957</v>
      </c>
      <c r="I79" s="1131">
        <v>1.6309292725951894</v>
      </c>
      <c r="J79" s="1131">
        <v>1.4438140350814901</v>
      </c>
      <c r="K79" s="1131">
        <v>1.0186136870607638</v>
      </c>
      <c r="L79" s="934"/>
      <c r="M79" s="934"/>
    </row>
    <row r="80" spans="1:14">
      <c r="B80" s="118" t="s">
        <v>412</v>
      </c>
      <c r="C80" s="37" t="str">
        <f>'RFPR cover'!$C$14</f>
        <v>£m 09/10</v>
      </c>
      <c r="D80" s="698">
        <f>'R9 - RAV'!D49</f>
        <v>1.4322186413163986</v>
      </c>
      <c r="E80" s="699">
        <f>'R9 - RAV'!E49</f>
        <v>1.5849212526181149</v>
      </c>
      <c r="F80" s="699">
        <f>'R9 - RAV'!F49</f>
        <v>1.6516071743950975</v>
      </c>
      <c r="G80" s="699">
        <f>'R9 - RAV'!G49</f>
        <v>1.6978737595407749</v>
      </c>
      <c r="H80" s="699">
        <f>'R9 - RAV'!H49</f>
        <v>1.7324565949258437</v>
      </c>
      <c r="I80" s="699">
        <f>'R9 - RAV'!I49</f>
        <v>1.6274842518983972</v>
      </c>
      <c r="J80" s="699">
        <f>'R9 - RAV'!J49</f>
        <v>1.4458802434754527</v>
      </c>
      <c r="K80" s="935">
        <f>'R9 - RAV'!K49</f>
        <v>1.0362810778173508</v>
      </c>
      <c r="L80" s="1054">
        <f>SUM(D80:INDEX(D80:K80,0,MATCH('RFPR cover'!$C$7,$D$6:$K$6,0)))</f>
        <v>12.208722995987429</v>
      </c>
      <c r="M80" s="1054">
        <f>SUM(D80:K80)</f>
        <v>12.208722995987429</v>
      </c>
    </row>
    <row r="81" spans="1:14" s="1398" customFormat="1">
      <c r="A81" s="1398" t="s">
        <v>308</v>
      </c>
      <c r="D81" s="1399">
        <v>-1.2301948897697201E-2</v>
      </c>
      <c r="E81" s="1399">
        <v>-2.7834959885603139E-2</v>
      </c>
      <c r="F81" s="1399">
        <v>-3.2380517682953247E-2</v>
      </c>
      <c r="G81" s="1399">
        <v>-2.2092809038677386E-2</v>
      </c>
      <c r="H81" s="1399">
        <v>-7.4739993726176124E-3</v>
      </c>
      <c r="I81" s="1399">
        <v>-3.523893220983787E-3</v>
      </c>
      <c r="J81" s="1399">
        <v>2.0826714787811618E-3</v>
      </c>
      <c r="K81" s="1399">
        <v>2.9780610154841458E-3</v>
      </c>
      <c r="L81" s="1399">
        <v>-0.10054739560426995</v>
      </c>
      <c r="M81" s="1399">
        <v>-0.10054739560426995</v>
      </c>
    </row>
    <row r="82" spans="1:14">
      <c r="B82" s="118"/>
      <c r="C82" s="37"/>
      <c r="D82" s="827"/>
      <c r="E82" s="828"/>
      <c r="F82" s="828"/>
      <c r="G82" s="828"/>
      <c r="H82" s="828"/>
      <c r="I82" s="828"/>
      <c r="J82" s="828"/>
      <c r="K82" s="828"/>
      <c r="L82" s="825"/>
      <c r="M82" s="825"/>
    </row>
    <row r="83" spans="1:14">
      <c r="B83" s="829" t="s">
        <v>413</v>
      </c>
      <c r="C83" s="823"/>
      <c r="D83" s="823"/>
      <c r="E83" s="823"/>
      <c r="F83" s="823"/>
      <c r="G83" s="823"/>
      <c r="H83" s="823"/>
      <c r="I83" s="823"/>
      <c r="J83" s="823"/>
      <c r="K83" s="823"/>
      <c r="L83" s="823"/>
      <c r="M83" s="823"/>
      <c r="N83" s="823"/>
    </row>
    <row r="84" spans="1:14">
      <c r="B84" s="118"/>
      <c r="C84" s="37"/>
      <c r="D84" s="37"/>
      <c r="E84" s="37"/>
      <c r="F84" s="37"/>
      <c r="G84" s="37"/>
      <c r="H84" s="37"/>
      <c r="I84" s="37"/>
      <c r="J84" s="37"/>
      <c r="K84" s="37"/>
      <c r="L84" s="37"/>
      <c r="M84" s="37"/>
      <c r="N84" s="37"/>
    </row>
    <row r="85" spans="1:14">
      <c r="B85" s="8" t="s">
        <v>414</v>
      </c>
      <c r="C85" s="37"/>
      <c r="D85" s="37"/>
      <c r="E85" s="37"/>
      <c r="F85" s="37"/>
      <c r="G85" s="37"/>
      <c r="H85" s="37"/>
      <c r="I85" s="37"/>
      <c r="J85" s="37"/>
      <c r="K85" s="37"/>
      <c r="L85" s="37"/>
      <c r="M85" s="37"/>
      <c r="N85" s="37"/>
    </row>
    <row r="86" spans="1:14">
      <c r="B86" s="118" t="s">
        <v>415</v>
      </c>
      <c r="C86" s="37" t="str">
        <f>'RFPR cover'!$C$14</f>
        <v>£m 09/10</v>
      </c>
      <c r="D86" s="94">
        <f>D80-D43-D56</f>
        <v>-0.21328334474581201</v>
      </c>
      <c r="E86" s="94">
        <f t="shared" ref="E86:K86" si="13">E80-E43-E56</f>
        <v>0.6427167549361863</v>
      </c>
      <c r="F86" s="94">
        <f t="shared" si="13"/>
        <v>0.41259293761265403</v>
      </c>
      <c r="G86" s="94">
        <f t="shared" si="13"/>
        <v>1.0797651210751811</v>
      </c>
      <c r="H86" s="94">
        <f t="shared" si="13"/>
        <v>1.7191750114457309</v>
      </c>
      <c r="I86" s="94">
        <f t="shared" si="13"/>
        <v>2.2710410402933956</v>
      </c>
      <c r="J86" s="94">
        <f t="shared" si="13"/>
        <v>1.9371186932756808</v>
      </c>
      <c r="K86" s="94">
        <f t="shared" si="13"/>
        <v>0.30669513708730922</v>
      </c>
      <c r="L86" s="700">
        <f>SUM(D86:INDEX(D86:K86,0,MATCH('RFPR cover'!$C$7,$D$6:$K$6,0)))</f>
        <v>8.155821350980327</v>
      </c>
      <c r="M86" s="701">
        <f>SUM(D86:K86)</f>
        <v>8.155821350980327</v>
      </c>
    </row>
    <row r="87" spans="1:14">
      <c r="B87" s="118"/>
    </row>
    <row r="88" spans="1:14">
      <c r="B88" s="118" t="s">
        <v>416</v>
      </c>
      <c r="C88" s="37" t="str">
        <f>'RFPR cover'!$C$14</f>
        <v>£m 09/10</v>
      </c>
      <c r="D88" s="94">
        <f>D80-D69-D70</f>
        <v>-1.5602637508055215</v>
      </c>
      <c r="E88" s="94">
        <f t="shared" ref="E88:K88" si="14">E80-E69-E70</f>
        <v>0.6150886660766961</v>
      </c>
      <c r="F88" s="94">
        <f t="shared" si="14"/>
        <v>0.33950941193865436</v>
      </c>
      <c r="G88" s="94">
        <f t="shared" si="14"/>
        <v>1.0205106041479222</v>
      </c>
      <c r="H88" s="94">
        <f t="shared" si="14"/>
        <v>1.7176871462011594</v>
      </c>
      <c r="I88" s="94">
        <f t="shared" si="14"/>
        <v>2.3792443276096207</v>
      </c>
      <c r="J88" s="94">
        <f t="shared" si="14"/>
        <v>2.2423931043867502</v>
      </c>
      <c r="K88" s="94">
        <f t="shared" si="14"/>
        <v>-0.28575283404837548</v>
      </c>
      <c r="L88" s="700">
        <f>SUM(D88:INDEX(D88:K88,0,MATCH('RFPR cover'!$C$7,$D$6:$K$6,0)))</f>
        <v>6.468416675506905</v>
      </c>
      <c r="M88" s="701">
        <f>SUM(D88:K88)</f>
        <v>6.468416675506905</v>
      </c>
    </row>
    <row r="89" spans="1:14">
      <c r="B89" s="118"/>
    </row>
    <row r="90" spans="1:14">
      <c r="B90" s="118" t="s">
        <v>417</v>
      </c>
      <c r="C90" s="37" t="str">
        <f>'RFPR cover'!$C$14</f>
        <v>£m 09/10</v>
      </c>
      <c r="D90" s="94">
        <f t="shared" ref="D90:K90" si="15">D86-D88</f>
        <v>1.3469804060597095</v>
      </c>
      <c r="E90" s="94">
        <f t="shared" si="15"/>
        <v>2.7628088859490196E-2</v>
      </c>
      <c r="F90" s="94">
        <f t="shared" si="15"/>
        <v>7.3083525673999672E-2</v>
      </c>
      <c r="G90" s="94">
        <f t="shared" si="15"/>
        <v>5.9254516927258916E-2</v>
      </c>
      <c r="H90" s="94">
        <f t="shared" si="15"/>
        <v>1.4878652445715623E-3</v>
      </c>
      <c r="I90" s="94">
        <f t="shared" si="15"/>
        <v>-0.10820328731622508</v>
      </c>
      <c r="J90" s="94">
        <f t="shared" si="15"/>
        <v>-0.30527441111106945</v>
      </c>
      <c r="K90" s="94">
        <f t="shared" si="15"/>
        <v>0.5924479711356847</v>
      </c>
      <c r="L90" s="700">
        <f>SUM(D90:INDEX(D90:K90,0,MATCH('RFPR cover'!$C$7,$D$6:$K$6,0)))</f>
        <v>1.68740467547342</v>
      </c>
      <c r="M90" s="701">
        <f>SUM(D90:K90)</f>
        <v>1.68740467547342</v>
      </c>
    </row>
    <row r="91" spans="1:14" s="1398" customFormat="1">
      <c r="D91" s="1399"/>
      <c r="E91" s="1399"/>
      <c r="F91" s="1399"/>
      <c r="G91" s="1399"/>
      <c r="H91" s="1399"/>
      <c r="I91" s="1399"/>
      <c r="J91" s="1399"/>
      <c r="K91" s="1399"/>
      <c r="L91" s="1399"/>
      <c r="M91" s="1399"/>
    </row>
  </sheetData>
  <sheetProtection algorithmName="SHA-512" hashValue="huyJCSqvkiNdJgttV7mfl9cJFhZEFZQTNAAwJIPteWIkPVtrgtPrwWxE2TjQDfzlm37q+ui05rljpzMY0PtqRw==" saltValue="fMMG+XK+iQvOR5xiV/0cvg==" spinCount="100000" sheet="1" objects="1" scenarios="1"/>
  <conditionalFormatting sqref="D6:K6">
    <cfRule type="expression" dxfId="166" priority="110">
      <formula>AND(D$5="Actuals",E$5="Forecast")</formula>
    </cfRule>
  </conditionalFormatting>
  <conditionalFormatting sqref="D5:K5">
    <cfRule type="expression" dxfId="165" priority="103">
      <formula>AND(D$5="Actuals",E$5="Forecast")</formula>
    </cfRule>
  </conditionalFormatting>
  <conditionalFormatting sqref="D29:G29 I29:K29">
    <cfRule type="expression" dxfId="164" priority="101">
      <formula>D$5="Forecast"</formula>
    </cfRule>
    <cfRule type="expression" dxfId="163" priority="102">
      <formula>D$5="Actuals"</formula>
    </cfRule>
  </conditionalFormatting>
  <conditionalFormatting sqref="D47:G47">
    <cfRule type="expression" dxfId="162" priority="95">
      <formula>D$5="Forecast"</formula>
    </cfRule>
    <cfRule type="expression" dxfId="161" priority="96">
      <formula>D$5="Actuals"</formula>
    </cfRule>
  </conditionalFormatting>
  <conditionalFormatting sqref="I47:K47">
    <cfRule type="expression" dxfId="160" priority="93">
      <formula>I$5="Forecast"</formula>
    </cfRule>
    <cfRule type="expression" dxfId="159" priority="94">
      <formula>I$5="Actuals"</formula>
    </cfRule>
  </conditionalFormatting>
  <conditionalFormatting sqref="H47">
    <cfRule type="expression" dxfId="158" priority="91">
      <formula>H$5="Forecast"</formula>
    </cfRule>
    <cfRule type="expression" dxfId="157" priority="92">
      <formula>H$5="Actuals"</formula>
    </cfRule>
  </conditionalFormatting>
  <conditionalFormatting sqref="H29">
    <cfRule type="expression" dxfId="156" priority="89">
      <formula>H$5="Forecast"</formula>
    </cfRule>
    <cfRule type="expression" dxfId="155" priority="90">
      <formula>H$5="Actuals"</formula>
    </cfRule>
  </conditionalFormatting>
  <pageMargins left="0.70866141732283472" right="0.70866141732283472" top="0.74803149606299213" bottom="0.74803149606299213" header="0.31496062992125984" footer="0.31496062992125984"/>
  <pageSetup paperSize="8" scale="61" orientation="landscape"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CC"/>
  </sheetPr>
  <dimension ref="A1:XES538"/>
  <sheetViews>
    <sheetView showGridLines="0" topLeftCell="B1" zoomScale="80" zoomScaleNormal="80" zoomScaleSheetLayoutView="70" workbookViewId="0">
      <pane ySplit="9" topLeftCell="A484" activePane="bottomLeft" state="frozen"/>
      <selection activeCell="B3" sqref="B3"/>
      <selection pane="bottomLeft" activeCell="S411" sqref="S411"/>
    </sheetView>
  </sheetViews>
  <sheetFormatPr defaultColWidth="0" defaultRowHeight="12.75" outlineLevelRow="1" outlineLevelCol="1"/>
  <cols>
    <col min="1" max="1" width="9.375" style="235" customWidth="1"/>
    <col min="2" max="2" width="5.375" style="235" customWidth="1"/>
    <col min="3" max="3" width="13.125" style="235" customWidth="1"/>
    <col min="4" max="4" width="16.375" style="235" customWidth="1"/>
    <col min="5" max="5" width="17.125" style="235" customWidth="1"/>
    <col min="6" max="6" width="16.625" style="235" customWidth="1"/>
    <col min="7" max="7" width="16.5" style="235" customWidth="1"/>
    <col min="8" max="8" width="15.75" style="235" customWidth="1"/>
    <col min="9" max="9" width="14.75" style="235" customWidth="1"/>
    <col min="10" max="11" width="2.875" style="235" customWidth="1"/>
    <col min="12" max="12" width="9.125" style="235" customWidth="1"/>
    <col min="13" max="20" width="10.875" style="235" customWidth="1" outlineLevel="1"/>
    <col min="21" max="21" width="10.875" style="235" customWidth="1"/>
    <col min="22" max="25" width="10.875" style="235" customWidth="1" outlineLevel="1"/>
    <col min="26" max="26" width="11.625" style="235" customWidth="1"/>
    <col min="27" max="16373" width="0" style="235" hidden="1"/>
    <col min="16374" max="16384" width="9.125" style="235" hidden="1"/>
  </cols>
  <sheetData>
    <row r="1" spans="1:37" customFormat="1" ht="20.25">
      <c r="A1" s="981" t="s">
        <v>202</v>
      </c>
      <c r="B1" s="947"/>
      <c r="C1" s="947"/>
      <c r="D1" s="157"/>
      <c r="E1" s="157"/>
      <c r="F1" s="157"/>
      <c r="G1" s="157"/>
      <c r="H1" s="158"/>
      <c r="I1" s="158"/>
      <c r="J1" s="159"/>
      <c r="K1" s="159"/>
      <c r="L1" s="159"/>
      <c r="M1" s="159"/>
      <c r="N1" s="159"/>
      <c r="O1" s="159"/>
      <c r="P1" s="159"/>
      <c r="Q1" s="159"/>
      <c r="R1" s="159"/>
      <c r="S1" s="159"/>
      <c r="T1" s="159"/>
      <c r="U1" s="159"/>
      <c r="V1" s="159"/>
      <c r="W1" s="159"/>
      <c r="X1" s="159"/>
      <c r="Y1" s="159"/>
      <c r="Z1" s="992"/>
    </row>
    <row r="2" spans="1:37" customFormat="1" ht="20.25">
      <c r="A2" s="941" t="str">
        <f>'RFPR cover'!C5</f>
        <v>NGESO</v>
      </c>
      <c r="B2" s="936"/>
      <c r="C2" s="936"/>
      <c r="D2" s="16"/>
      <c r="E2" s="16"/>
      <c r="F2" s="16"/>
      <c r="G2" s="16"/>
      <c r="H2" s="15"/>
      <c r="I2" s="15"/>
      <c r="J2" s="15"/>
      <c r="K2" s="15"/>
      <c r="L2" s="15"/>
      <c r="M2" s="15"/>
      <c r="N2" s="15"/>
      <c r="O2" s="15"/>
      <c r="P2" s="15"/>
      <c r="Q2" s="15"/>
      <c r="R2" s="15"/>
      <c r="S2" s="15"/>
      <c r="T2" s="15"/>
      <c r="U2" s="15"/>
      <c r="V2" s="15"/>
      <c r="W2" s="15"/>
      <c r="X2" s="15"/>
      <c r="Y2" s="15"/>
      <c r="Z2" s="81"/>
    </row>
    <row r="3" spans="1:37" customFormat="1" ht="23.25">
      <c r="A3" s="955" t="str">
        <f>'RFPR cover'!C6</f>
        <v>ET1</v>
      </c>
      <c r="B3" s="949"/>
      <c r="C3" s="950"/>
      <c r="D3" s="160"/>
      <c r="E3" s="160"/>
      <c r="F3" s="160"/>
      <c r="G3" s="160"/>
      <c r="H3" s="156"/>
      <c r="I3" s="156"/>
      <c r="J3" s="156"/>
      <c r="K3" s="156"/>
      <c r="L3" s="156"/>
      <c r="M3" s="156"/>
      <c r="N3" s="156"/>
      <c r="O3" s="156"/>
      <c r="P3" s="156"/>
      <c r="Q3" s="156"/>
      <c r="R3" s="156"/>
      <c r="S3" s="156"/>
      <c r="T3" s="156"/>
      <c r="U3" s="156"/>
      <c r="V3" s="156"/>
      <c r="W3" s="156"/>
      <c r="X3" s="156"/>
      <c r="Y3" s="156"/>
      <c r="Z3" s="161"/>
    </row>
    <row r="4" spans="1:37" s="225" customFormat="1" ht="15">
      <c r="A4" s="223"/>
      <c r="B4" s="224"/>
      <c r="D4" s="223"/>
      <c r="E4" s="226"/>
      <c r="F4" s="226"/>
      <c r="G4" s="226"/>
      <c r="H4" s="226"/>
      <c r="I4" s="226"/>
      <c r="J4" s="226"/>
      <c r="K4" s="226"/>
      <c r="L4" s="227"/>
      <c r="M4" s="227"/>
      <c r="N4" s="227"/>
      <c r="O4" s="227"/>
      <c r="P4" s="227"/>
      <c r="R4" s="227"/>
      <c r="T4" s="228"/>
      <c r="U4" s="228"/>
      <c r="V4" s="228"/>
      <c r="W4" s="228"/>
      <c r="X4" s="228"/>
    </row>
    <row r="5" spans="1:37" s="232" customFormat="1" ht="15">
      <c r="A5" s="229"/>
      <c r="B5" s="230" t="s">
        <v>418</v>
      </c>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1"/>
      <c r="AC5" s="231"/>
      <c r="AD5" s="231"/>
      <c r="AE5" s="231"/>
      <c r="AF5" s="231"/>
      <c r="AG5" s="231"/>
      <c r="AH5" s="231"/>
      <c r="AI5" s="231"/>
      <c r="AJ5" s="231"/>
      <c r="AK5" s="231"/>
    </row>
    <row r="6" spans="1:37" s="229" customFormat="1" ht="15">
      <c r="B6" s="379"/>
      <c r="C6" s="379"/>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row>
    <row r="7" spans="1:37" s="225" customFormat="1" ht="15">
      <c r="A7" s="223"/>
      <c r="B7" s="224" t="s">
        <v>282</v>
      </c>
      <c r="D7" s="223"/>
      <c r="E7" s="226"/>
      <c r="F7" s="226"/>
      <c r="G7" s="226"/>
      <c r="H7" s="226"/>
      <c r="I7" s="226"/>
      <c r="J7" s="226"/>
      <c r="K7" s="226"/>
      <c r="L7" s="227"/>
      <c r="M7" s="1339" t="s">
        <v>419</v>
      </c>
      <c r="N7" s="1340"/>
      <c r="O7" s="1340"/>
      <c r="P7" s="1340"/>
      <c r="Q7" s="1340"/>
      <c r="R7" s="1340"/>
      <c r="S7" s="1340"/>
      <c r="T7" s="1340"/>
      <c r="U7" s="1325" t="s">
        <v>420</v>
      </c>
      <c r="V7" s="1326"/>
      <c r="W7" s="1326"/>
      <c r="X7" s="1326"/>
      <c r="Y7" s="1327"/>
    </row>
    <row r="8" spans="1:37" s="225" customFormat="1" ht="15">
      <c r="B8" s="233"/>
      <c r="C8" s="234"/>
      <c r="D8" s="235"/>
      <c r="E8" s="235"/>
      <c r="F8" s="235"/>
      <c r="G8" s="235"/>
      <c r="H8" s="235"/>
      <c r="I8" s="235"/>
      <c r="J8" s="235"/>
      <c r="K8" s="235"/>
      <c r="L8" s="235"/>
      <c r="M8" s="352" t="str">
        <f>IF(M9&lt;='RFPR cover'!$C$7,"Actuals","Forecast")</f>
        <v>Actuals</v>
      </c>
      <c r="N8" s="353" t="str">
        <f>IF(N9&lt;='RFPR cover'!$C$7,"Actuals","Forecast")</f>
        <v>Actuals</v>
      </c>
      <c r="O8" s="353" t="str">
        <f>IF(O9&lt;='RFPR cover'!$C$7,"Actuals","Forecast")</f>
        <v>Actuals</v>
      </c>
      <c r="P8" s="353" t="str">
        <f>IF(P9&lt;='RFPR cover'!$C$7,"Actuals","Forecast")</f>
        <v>Actuals</v>
      </c>
      <c r="Q8" s="353" t="str">
        <f>IF(Q9&lt;='RFPR cover'!$C$7,"Actuals","Forecast")</f>
        <v>Actuals</v>
      </c>
      <c r="R8" s="353" t="str">
        <f>IF(R9&lt;='RFPR cover'!$C$7,"Actuals","Forecast")</f>
        <v>Actuals</v>
      </c>
      <c r="S8" s="353" t="str">
        <f>IF(S9&lt;='RFPR cover'!$C$7,"Actuals","Forecast")</f>
        <v>Actuals</v>
      </c>
      <c r="T8" s="406" t="str">
        <f>IF(T9&lt;='RFPR cover'!$C$7,"Actuals","Forecast")</f>
        <v>Actuals</v>
      </c>
      <c r="U8" s="408" t="str">
        <f>IF(U9&lt;='RFPR cover'!$C$7,"Actuals","Forecast")</f>
        <v>Forecast</v>
      </c>
      <c r="V8" s="353" t="str">
        <f>IF(V9&lt;='RFPR cover'!$C$7,"Actuals","Forecast")</f>
        <v>Forecast</v>
      </c>
      <c r="W8" s="353" t="str">
        <f>IF(W9&lt;='RFPR cover'!$C$7,"Actuals","Forecast")</f>
        <v>Forecast</v>
      </c>
      <c r="X8" s="353" t="str">
        <f>IF(X9&lt;='RFPR cover'!$C$7,"Actuals","Forecast")</f>
        <v>Forecast</v>
      </c>
      <c r="Y8" s="354" t="str">
        <f>IF(Y9&lt;='RFPR cover'!$C$7,"Actuals","Forecast")</f>
        <v>Forecast</v>
      </c>
    </row>
    <row r="9" spans="1:37" s="225" customFormat="1" ht="15">
      <c r="A9" s="235"/>
      <c r="B9" s="235"/>
      <c r="C9" s="234"/>
      <c r="D9" s="235"/>
      <c r="E9" s="235"/>
      <c r="F9" s="235"/>
      <c r="G9" s="235"/>
      <c r="H9" s="235"/>
      <c r="I9" s="235"/>
      <c r="J9" s="235"/>
      <c r="K9" s="235"/>
      <c r="L9" s="376" t="s">
        <v>421</v>
      </c>
      <c r="M9" s="355">
        <f>'RFPR cover'!$C$13</f>
        <v>2014</v>
      </c>
      <c r="N9" s="356">
        <f>M9+1</f>
        <v>2015</v>
      </c>
      <c r="O9" s="356">
        <f t="shared" ref="O9:T9" si="0">N9+1</f>
        <v>2016</v>
      </c>
      <c r="P9" s="356">
        <f t="shared" si="0"/>
        <v>2017</v>
      </c>
      <c r="Q9" s="356">
        <f t="shared" si="0"/>
        <v>2018</v>
      </c>
      <c r="R9" s="356">
        <f t="shared" si="0"/>
        <v>2019</v>
      </c>
      <c r="S9" s="356">
        <f t="shared" si="0"/>
        <v>2020</v>
      </c>
      <c r="T9" s="407">
        <f t="shared" si="0"/>
        <v>2021</v>
      </c>
      <c r="U9" s="409">
        <f>T9+1</f>
        <v>2022</v>
      </c>
      <c r="V9" s="356">
        <f>U9+1</f>
        <v>2023</v>
      </c>
      <c r="W9" s="356">
        <f>V9+1</f>
        <v>2024</v>
      </c>
      <c r="X9" s="356">
        <f>W9+1</f>
        <v>2025</v>
      </c>
      <c r="Y9" s="357">
        <f>X9+1</f>
        <v>2026</v>
      </c>
    </row>
    <row r="10" spans="1:37">
      <c r="O10" s="236"/>
      <c r="P10" s="236"/>
      <c r="Q10" s="236"/>
      <c r="R10" s="236"/>
      <c r="S10" s="236"/>
      <c r="T10" s="236"/>
      <c r="U10" s="1007"/>
      <c r="V10" s="236"/>
    </row>
    <row r="11" spans="1:37" ht="14.25">
      <c r="B11" s="359" t="s">
        <v>422</v>
      </c>
      <c r="C11" s="360" t="s">
        <v>423</v>
      </c>
      <c r="D11" s="361"/>
      <c r="E11" s="361"/>
      <c r="F11" s="361"/>
      <c r="G11" s="361"/>
      <c r="H11" s="361"/>
      <c r="I11" s="361"/>
      <c r="J11" s="361"/>
      <c r="K11" s="361"/>
      <c r="L11" s="361"/>
      <c r="M11" s="361"/>
      <c r="N11" s="361"/>
      <c r="O11" s="361"/>
      <c r="P11" s="361"/>
      <c r="Q11" s="361"/>
      <c r="R11" s="361"/>
      <c r="S11" s="361"/>
      <c r="T11" s="361"/>
      <c r="U11" s="385"/>
      <c r="V11" s="361"/>
      <c r="W11" s="361"/>
      <c r="X11" s="361"/>
      <c r="Y11" s="361"/>
    </row>
    <row r="12" spans="1:37" ht="14.25">
      <c r="B12" s="364"/>
      <c r="C12" s="365"/>
      <c r="D12" s="366"/>
      <c r="E12" s="366"/>
      <c r="F12" s="366"/>
      <c r="G12" s="366"/>
      <c r="H12" s="366"/>
      <c r="I12" s="366"/>
      <c r="J12" s="366"/>
      <c r="K12" s="366"/>
      <c r="L12" s="366"/>
      <c r="M12" s="366"/>
      <c r="N12" s="366"/>
      <c r="O12" s="366"/>
      <c r="P12" s="366"/>
      <c r="Q12" s="366"/>
      <c r="R12" s="366"/>
      <c r="S12" s="366"/>
      <c r="T12" s="366"/>
      <c r="U12" s="386"/>
      <c r="V12" s="366"/>
      <c r="W12" s="366"/>
      <c r="X12" s="366"/>
      <c r="Y12" s="366"/>
    </row>
    <row r="13" spans="1:37" ht="18" outlineLevel="1">
      <c r="B13" s="237"/>
      <c r="C13" s="367" t="s">
        <v>424</v>
      </c>
      <c r="D13" s="368"/>
      <c r="E13" s="368"/>
      <c r="F13" s="368"/>
      <c r="G13" s="368"/>
      <c r="H13" s="368"/>
      <c r="I13" s="368"/>
      <c r="J13" s="368"/>
      <c r="K13" s="368"/>
      <c r="L13" s="368"/>
      <c r="M13" s="368"/>
      <c r="N13" s="368"/>
      <c r="O13" s="368"/>
      <c r="P13" s="368"/>
      <c r="Q13" s="368"/>
      <c r="R13" s="368"/>
      <c r="S13" s="368"/>
      <c r="T13" s="368"/>
      <c r="U13" s="387"/>
      <c r="V13" s="368"/>
      <c r="W13" s="368"/>
      <c r="X13" s="368"/>
      <c r="Y13" s="368"/>
    </row>
    <row r="14" spans="1:37" ht="18" outlineLevel="1">
      <c r="B14" s="237"/>
      <c r="C14" s="238"/>
      <c r="U14" s="388"/>
    </row>
    <row r="15" spans="1:37" ht="18" outlineLevel="1">
      <c r="D15" s="370" t="s">
        <v>425</v>
      </c>
      <c r="E15" s="371"/>
      <c r="F15" s="371"/>
      <c r="G15" s="371"/>
      <c r="H15" s="371"/>
      <c r="I15" s="371"/>
      <c r="J15" s="371"/>
      <c r="K15" s="371"/>
      <c r="L15" s="371"/>
      <c r="M15" s="371"/>
      <c r="N15" s="371"/>
      <c r="O15" s="371"/>
      <c r="P15" s="371"/>
      <c r="Q15" s="371"/>
      <c r="R15" s="371"/>
      <c r="S15" s="371"/>
      <c r="T15" s="371"/>
      <c r="U15" s="389"/>
      <c r="V15" s="371"/>
      <c r="W15" s="371"/>
      <c r="X15" s="371"/>
      <c r="Y15" s="371"/>
      <c r="Z15" s="1132" t="s">
        <v>875</v>
      </c>
    </row>
    <row r="16" spans="1:37" ht="18" outlineLevel="1">
      <c r="D16" s="238"/>
      <c r="U16" s="388"/>
    </row>
    <row r="17" spans="2:32" ht="51" outlineLevel="1">
      <c r="B17" s="1071" t="s">
        <v>426</v>
      </c>
      <c r="C17" s="1008" t="str">
        <f>'R8a - Net Debt input'!D23</f>
        <v>Issue date</v>
      </c>
      <c r="D17" s="1009" t="str">
        <f>'R8a - Net Debt input'!E23</f>
        <v>Maturity date</v>
      </c>
      <c r="E17" s="1009" t="str">
        <f>'R8a - Net Debt input'!F23</f>
        <v>Description</v>
      </c>
      <c r="F17" s="1009" t="str">
        <f>'R8a - Net Debt input'!G23</f>
        <v>Bond type</v>
      </c>
      <c r="G17" s="1009" t="str">
        <f>'R8a - Net Debt input'!H23</f>
        <v>Payment rank</v>
      </c>
      <c r="H17" s="1010" t="str">
        <f>'R8a - Net Debt input'!I23</f>
        <v>Reference rate</v>
      </c>
      <c r="I17" s="1011" t="str">
        <f>'R8a - Net Debt input'!J23</f>
        <v>Coupon rate / margin spread on reference rate</v>
      </c>
      <c r="U17" s="388"/>
    </row>
    <row r="18" spans="2:32" outlineLevel="1">
      <c r="B18" s="850"/>
      <c r="C18" s="346" t="str">
        <f>IF('R8a - Net Debt input'!D24 = "","",'R8a - Net Debt input'!D24)</f>
        <v>dd/mm/yyyy</v>
      </c>
      <c r="D18" s="347" t="str">
        <f>IF('R8a - Net Debt input'!E24 = "","",'R8a - Net Debt input'!E24)</f>
        <v>dd/mm/yyyy</v>
      </c>
      <c r="E18" s="347" t="str">
        <f>IF('R8a - Net Debt input'!F24 = "","",'R8a - Net Debt input'!F24)</f>
        <v/>
      </c>
      <c r="F18" s="347" t="str">
        <f>IF('R8a - Net Debt input'!G24 = "","",'R8a - Net Debt input'!G24)</f>
        <v/>
      </c>
      <c r="G18" s="347" t="str">
        <f>IF('R8a - Net Debt input'!H24 = "","",'R8a - Net Debt input'!H24)</f>
        <v/>
      </c>
      <c r="H18" s="347" t="str">
        <f>IF('R8a - Net Debt input'!I24 = "","",'R8a - Net Debt input'!I24)</f>
        <v/>
      </c>
      <c r="I18" s="351" t="str">
        <f>IF('R8a - Net Debt input'!J24 = "","",'R8a - Net Debt input'!J24)</f>
        <v>%</v>
      </c>
      <c r="M18" s="1012" t="s">
        <v>427</v>
      </c>
      <c r="N18" s="1013" t="s">
        <v>427</v>
      </c>
      <c r="O18" s="1013" t="s">
        <v>427</v>
      </c>
      <c r="P18" s="1013" t="s">
        <v>427</v>
      </c>
      <c r="Q18" s="1013" t="s">
        <v>427</v>
      </c>
      <c r="R18" s="1013" t="s">
        <v>427</v>
      </c>
      <c r="S18" s="1013" t="s">
        <v>427</v>
      </c>
      <c r="T18" s="1014" t="s">
        <v>427</v>
      </c>
      <c r="U18" s="1015" t="s">
        <v>427</v>
      </c>
      <c r="V18" s="1013" t="s">
        <v>427</v>
      </c>
      <c r="W18" s="1013" t="s">
        <v>427</v>
      </c>
      <c r="X18" s="1013" t="s">
        <v>427</v>
      </c>
      <c r="Y18" s="1016" t="s">
        <v>427</v>
      </c>
    </row>
    <row r="19" spans="2:32" outlineLevel="1">
      <c r="B19" s="339" t="s">
        <v>428</v>
      </c>
      <c r="C19" s="301"/>
      <c r="D19" s="301"/>
      <c r="E19" s="302"/>
      <c r="F19" s="303"/>
      <c r="G19" s="809"/>
      <c r="H19" s="303"/>
      <c r="I19" s="491"/>
      <c r="J19" s="298"/>
      <c r="K19" s="299"/>
      <c r="L19" s="300"/>
      <c r="M19" s="1103">
        <v>0</v>
      </c>
      <c r="N19" s="1103">
        <v>0</v>
      </c>
      <c r="O19" s="1103">
        <v>0</v>
      </c>
      <c r="P19" s="1103">
        <v>0</v>
      </c>
      <c r="Q19" s="1103">
        <v>0</v>
      </c>
      <c r="R19" s="1103">
        <v>0</v>
      </c>
      <c r="S19" s="1103">
        <v>0</v>
      </c>
      <c r="T19" s="1103">
        <v>0</v>
      </c>
      <c r="U19" s="1103">
        <v>0</v>
      </c>
      <c r="V19" s="1103">
        <v>0</v>
      </c>
      <c r="W19" s="1103">
        <v>0</v>
      </c>
      <c r="X19" s="1103">
        <v>0</v>
      </c>
      <c r="Y19" s="1103">
        <v>0</v>
      </c>
      <c r="Z19" s="132">
        <v>0</v>
      </c>
    </row>
    <row r="20" spans="2:32" outlineLevel="1">
      <c r="B20" s="340" t="s">
        <v>429</v>
      </c>
      <c r="C20" s="304"/>
      <c r="D20" s="304"/>
      <c r="E20" s="305"/>
      <c r="F20" s="306"/>
      <c r="G20" s="810"/>
      <c r="H20" s="306"/>
      <c r="I20" s="492"/>
      <c r="J20" s="298"/>
      <c r="K20" s="299"/>
      <c r="L20" s="300"/>
      <c r="M20" s="1103">
        <v>0</v>
      </c>
      <c r="N20" s="1103">
        <v>0</v>
      </c>
      <c r="O20" s="1103">
        <v>0</v>
      </c>
      <c r="P20" s="1103">
        <v>0</v>
      </c>
      <c r="Q20" s="1103">
        <v>0</v>
      </c>
      <c r="R20" s="1103">
        <v>0</v>
      </c>
      <c r="S20" s="1103">
        <v>0</v>
      </c>
      <c r="T20" s="1103">
        <v>0</v>
      </c>
      <c r="U20" s="1103">
        <v>0</v>
      </c>
      <c r="V20" s="1103">
        <v>0</v>
      </c>
      <c r="W20" s="1103">
        <v>0</v>
      </c>
      <c r="X20" s="1103">
        <v>0</v>
      </c>
      <c r="Y20" s="1103">
        <v>0</v>
      </c>
      <c r="Z20" s="132">
        <v>0</v>
      </c>
    </row>
    <row r="21" spans="2:32" outlineLevel="1">
      <c r="B21" s="340" t="s">
        <v>430</v>
      </c>
      <c r="C21" s="304"/>
      <c r="D21" s="304"/>
      <c r="E21" s="305"/>
      <c r="F21" s="306"/>
      <c r="G21" s="810"/>
      <c r="H21" s="306"/>
      <c r="I21" s="492"/>
      <c r="J21" s="298"/>
      <c r="K21" s="299"/>
      <c r="L21" s="300"/>
      <c r="M21" s="1103">
        <v>0</v>
      </c>
      <c r="N21" s="1103">
        <v>0</v>
      </c>
      <c r="O21" s="1103">
        <v>0</v>
      </c>
      <c r="P21" s="1103">
        <v>0</v>
      </c>
      <c r="Q21" s="1103">
        <v>0</v>
      </c>
      <c r="R21" s="1103">
        <v>0</v>
      </c>
      <c r="S21" s="1103">
        <v>0</v>
      </c>
      <c r="T21" s="1103">
        <v>0</v>
      </c>
      <c r="U21" s="1103">
        <v>0</v>
      </c>
      <c r="V21" s="1103">
        <v>0</v>
      </c>
      <c r="W21" s="1103">
        <v>0</v>
      </c>
      <c r="X21" s="1103">
        <v>0</v>
      </c>
      <c r="Y21" s="1103">
        <v>0</v>
      </c>
      <c r="Z21" s="132">
        <v>0</v>
      </c>
    </row>
    <row r="22" spans="2:32" outlineLevel="1">
      <c r="B22" s="340" t="s">
        <v>431</v>
      </c>
      <c r="C22" s="304"/>
      <c r="D22" s="304"/>
      <c r="E22" s="305"/>
      <c r="F22" s="306"/>
      <c r="G22" s="810"/>
      <c r="H22" s="306"/>
      <c r="I22" s="492"/>
      <c r="J22" s="298"/>
      <c r="K22" s="299"/>
      <c r="L22" s="300"/>
      <c r="M22" s="1103">
        <v>0</v>
      </c>
      <c r="N22" s="1103">
        <v>0</v>
      </c>
      <c r="O22" s="1103">
        <v>0</v>
      </c>
      <c r="P22" s="1103">
        <v>0</v>
      </c>
      <c r="Q22" s="1103">
        <v>0</v>
      </c>
      <c r="R22" s="1103">
        <v>0</v>
      </c>
      <c r="S22" s="1103">
        <v>0</v>
      </c>
      <c r="T22" s="1103">
        <v>0</v>
      </c>
      <c r="U22" s="1103">
        <v>0</v>
      </c>
      <c r="V22" s="1103">
        <v>0</v>
      </c>
      <c r="W22" s="1103">
        <v>0</v>
      </c>
      <c r="X22" s="1103">
        <v>0</v>
      </c>
      <c r="Y22" s="1103">
        <v>0</v>
      </c>
      <c r="Z22" s="132">
        <v>0</v>
      </c>
    </row>
    <row r="23" spans="2:32" outlineLevel="1">
      <c r="B23" s="340" t="s">
        <v>432</v>
      </c>
      <c r="C23" s="304"/>
      <c r="D23" s="304"/>
      <c r="E23" s="305"/>
      <c r="F23" s="306"/>
      <c r="G23" s="810"/>
      <c r="H23" s="306"/>
      <c r="I23" s="492"/>
      <c r="J23" s="298"/>
      <c r="K23" s="299"/>
      <c r="L23" s="300"/>
      <c r="M23" s="1103">
        <v>0</v>
      </c>
      <c r="N23" s="1103">
        <v>0</v>
      </c>
      <c r="O23" s="1103">
        <v>0</v>
      </c>
      <c r="P23" s="1103">
        <v>0</v>
      </c>
      <c r="Q23" s="1103">
        <v>0</v>
      </c>
      <c r="R23" s="1103">
        <v>0</v>
      </c>
      <c r="S23" s="1103">
        <v>0</v>
      </c>
      <c r="T23" s="1103">
        <v>0</v>
      </c>
      <c r="U23" s="1103">
        <v>0</v>
      </c>
      <c r="V23" s="1103">
        <v>0</v>
      </c>
      <c r="W23" s="1103">
        <v>0</v>
      </c>
      <c r="X23" s="1103">
        <v>0</v>
      </c>
      <c r="Y23" s="1103">
        <v>0</v>
      </c>
      <c r="Z23" s="132">
        <v>0</v>
      </c>
    </row>
    <row r="24" spans="2:32" outlineLevel="1">
      <c r="B24" s="340" t="s">
        <v>433</v>
      </c>
      <c r="C24" s="304"/>
      <c r="D24" s="304"/>
      <c r="E24" s="305"/>
      <c r="F24" s="306"/>
      <c r="G24" s="810"/>
      <c r="H24" s="306"/>
      <c r="I24" s="492"/>
      <c r="J24" s="298"/>
      <c r="K24" s="299"/>
      <c r="L24" s="300"/>
      <c r="M24" s="1103">
        <v>0</v>
      </c>
      <c r="N24" s="1103">
        <v>0</v>
      </c>
      <c r="O24" s="1103">
        <v>0</v>
      </c>
      <c r="P24" s="1103">
        <v>0</v>
      </c>
      <c r="Q24" s="1103">
        <v>0</v>
      </c>
      <c r="R24" s="1103">
        <v>0</v>
      </c>
      <c r="S24" s="1103">
        <v>0</v>
      </c>
      <c r="T24" s="1103">
        <v>0</v>
      </c>
      <c r="U24" s="1103">
        <v>0</v>
      </c>
      <c r="V24" s="1103">
        <v>0</v>
      </c>
      <c r="W24" s="1103">
        <v>0</v>
      </c>
      <c r="X24" s="1103">
        <v>0</v>
      </c>
      <c r="Y24" s="1103">
        <v>0</v>
      </c>
      <c r="Z24" s="132">
        <v>0</v>
      </c>
    </row>
    <row r="25" spans="2:32" outlineLevel="1">
      <c r="B25" s="340" t="s">
        <v>434</v>
      </c>
      <c r="C25" s="304"/>
      <c r="D25" s="304"/>
      <c r="E25" s="305"/>
      <c r="F25" s="306"/>
      <c r="G25" s="810"/>
      <c r="H25" s="306"/>
      <c r="I25" s="492"/>
      <c r="J25" s="298"/>
      <c r="K25" s="299"/>
      <c r="L25" s="300"/>
      <c r="M25" s="1103">
        <v>0</v>
      </c>
      <c r="N25" s="1103">
        <v>0</v>
      </c>
      <c r="O25" s="1103">
        <v>0</v>
      </c>
      <c r="P25" s="1103">
        <v>0</v>
      </c>
      <c r="Q25" s="1103">
        <v>0</v>
      </c>
      <c r="R25" s="1103">
        <v>0</v>
      </c>
      <c r="S25" s="1103">
        <v>0</v>
      </c>
      <c r="T25" s="1103">
        <v>0</v>
      </c>
      <c r="U25" s="1103">
        <v>0</v>
      </c>
      <c r="V25" s="1103">
        <v>0</v>
      </c>
      <c r="W25" s="1103">
        <v>0</v>
      </c>
      <c r="X25" s="1103">
        <v>0</v>
      </c>
      <c r="Y25" s="1103">
        <v>0</v>
      </c>
      <c r="Z25" s="132">
        <v>0</v>
      </c>
    </row>
    <row r="26" spans="2:32" outlineLevel="1">
      <c r="B26" s="340" t="s">
        <v>435</v>
      </c>
      <c r="C26" s="304"/>
      <c r="D26" s="304"/>
      <c r="E26" s="305"/>
      <c r="F26" s="306"/>
      <c r="G26" s="810"/>
      <c r="H26" s="306"/>
      <c r="I26" s="492"/>
      <c r="J26" s="298"/>
      <c r="K26" s="299"/>
      <c r="L26" s="300"/>
      <c r="M26" s="1103">
        <v>0</v>
      </c>
      <c r="N26" s="1103">
        <v>0</v>
      </c>
      <c r="O26" s="1103">
        <v>0</v>
      </c>
      <c r="P26" s="1103">
        <v>0</v>
      </c>
      <c r="Q26" s="1103">
        <v>0</v>
      </c>
      <c r="R26" s="1103">
        <v>0</v>
      </c>
      <c r="S26" s="1103">
        <v>0</v>
      </c>
      <c r="T26" s="1103">
        <v>0</v>
      </c>
      <c r="U26" s="1103">
        <v>0</v>
      </c>
      <c r="V26" s="1103">
        <v>0</v>
      </c>
      <c r="W26" s="1103">
        <v>0</v>
      </c>
      <c r="X26" s="1103">
        <v>0</v>
      </c>
      <c r="Y26" s="1103">
        <v>0</v>
      </c>
      <c r="Z26" s="132">
        <v>0</v>
      </c>
    </row>
    <row r="27" spans="2:32" outlineLevel="1">
      <c r="B27" s="341" t="s">
        <v>436</v>
      </c>
      <c r="C27" s="307"/>
      <c r="D27" s="307"/>
      <c r="E27" s="308"/>
      <c r="F27" s="309"/>
      <c r="G27" s="811"/>
      <c r="H27" s="309"/>
      <c r="I27" s="493"/>
      <c r="J27" s="298"/>
      <c r="K27" s="299"/>
      <c r="L27" s="300"/>
      <c r="M27" s="1103">
        <v>0</v>
      </c>
      <c r="N27" s="1103">
        <v>0</v>
      </c>
      <c r="O27" s="1103">
        <v>0</v>
      </c>
      <c r="P27" s="1103">
        <v>0</v>
      </c>
      <c r="Q27" s="1103">
        <v>0</v>
      </c>
      <c r="R27" s="1103">
        <v>0</v>
      </c>
      <c r="S27" s="1103">
        <v>0</v>
      </c>
      <c r="T27" s="1103">
        <v>0</v>
      </c>
      <c r="U27" s="1103">
        <v>0</v>
      </c>
      <c r="V27" s="1103">
        <v>0</v>
      </c>
      <c r="W27" s="1103">
        <v>0</v>
      </c>
      <c r="X27" s="1103">
        <v>0</v>
      </c>
      <c r="Y27" s="1103">
        <v>0</v>
      </c>
      <c r="Z27" s="132">
        <v>0</v>
      </c>
    </row>
    <row r="28" spans="2:32" outlineLevel="1">
      <c r="C28" s="234"/>
      <c r="E28" s="234"/>
      <c r="F28" s="234"/>
      <c r="L28" s="1055" t="s">
        <v>350</v>
      </c>
      <c r="M28" s="1108">
        <f t="shared" ref="M28:Y28" si="1">SUM(M19:M27)</f>
        <v>0</v>
      </c>
      <c r="N28" s="1108">
        <f t="shared" si="1"/>
        <v>0</v>
      </c>
      <c r="O28" s="1108">
        <f t="shared" si="1"/>
        <v>0</v>
      </c>
      <c r="P28" s="1108">
        <f t="shared" si="1"/>
        <v>0</v>
      </c>
      <c r="Q28" s="1108">
        <f t="shared" si="1"/>
        <v>0</v>
      </c>
      <c r="R28" s="1108">
        <f t="shared" si="1"/>
        <v>0</v>
      </c>
      <c r="S28" s="1108">
        <f t="shared" si="1"/>
        <v>0</v>
      </c>
      <c r="T28" s="1108">
        <f t="shared" si="1"/>
        <v>0</v>
      </c>
      <c r="U28" s="1108">
        <f t="shared" si="1"/>
        <v>0</v>
      </c>
      <c r="V28" s="1108">
        <f t="shared" si="1"/>
        <v>0</v>
      </c>
      <c r="W28" s="1108">
        <f t="shared" si="1"/>
        <v>0</v>
      </c>
      <c r="X28" s="1108">
        <f t="shared" si="1"/>
        <v>0</v>
      </c>
      <c r="Y28" s="1108">
        <f t="shared" si="1"/>
        <v>0</v>
      </c>
      <c r="Z28" s="132">
        <v>0</v>
      </c>
    </row>
    <row r="29" spans="2:32" outlineLevel="1">
      <c r="C29" s="234"/>
      <c r="E29" s="240"/>
      <c r="F29" s="240"/>
      <c r="L29" s="410"/>
      <c r="M29" s="240"/>
      <c r="N29" s="240"/>
      <c r="O29" s="240"/>
      <c r="P29" s="240"/>
      <c r="Q29" s="240"/>
      <c r="R29" s="240"/>
      <c r="S29" s="240"/>
      <c r="T29" s="240"/>
      <c r="U29" s="390"/>
      <c r="V29" s="240"/>
      <c r="W29" s="240"/>
      <c r="X29" s="240"/>
      <c r="Y29" s="240"/>
      <c r="Z29" s="240"/>
      <c r="AA29" s="240"/>
      <c r="AB29" s="240"/>
      <c r="AC29" s="240"/>
      <c r="AD29" s="240"/>
      <c r="AE29" s="240"/>
      <c r="AF29" s="240"/>
    </row>
    <row r="30" spans="2:32" ht="18" outlineLevel="1">
      <c r="D30" s="370" t="s">
        <v>437</v>
      </c>
      <c r="E30" s="371"/>
      <c r="F30" s="371"/>
      <c r="G30" s="371"/>
      <c r="H30" s="371"/>
      <c r="I30" s="371"/>
      <c r="J30" s="371"/>
      <c r="K30" s="371"/>
      <c r="L30" s="411"/>
      <c r="M30" s="371"/>
      <c r="N30" s="371"/>
      <c r="O30" s="371"/>
      <c r="P30" s="371"/>
      <c r="Q30" s="371"/>
      <c r="R30" s="371"/>
      <c r="S30" s="371"/>
      <c r="T30" s="371"/>
      <c r="U30" s="389"/>
      <c r="V30" s="371"/>
      <c r="W30" s="371"/>
      <c r="X30" s="371"/>
      <c r="Y30" s="371"/>
    </row>
    <row r="31" spans="2:32" ht="18" outlineLevel="1">
      <c r="D31" s="238"/>
      <c r="L31" s="1080"/>
      <c r="U31" s="388"/>
    </row>
    <row r="32" spans="2:32" ht="51" outlineLevel="1">
      <c r="B32" s="1071" t="s">
        <v>438</v>
      </c>
      <c r="C32" s="1008" t="str">
        <f t="shared" ref="C32:I33" si="2">C17</f>
        <v>Issue date</v>
      </c>
      <c r="D32" s="1009" t="str">
        <f t="shared" si="2"/>
        <v>Maturity date</v>
      </c>
      <c r="E32" s="1009" t="str">
        <f t="shared" si="2"/>
        <v>Description</v>
      </c>
      <c r="F32" s="1009" t="str">
        <f t="shared" si="2"/>
        <v>Bond type</v>
      </c>
      <c r="G32" s="1009" t="str">
        <f t="shared" si="2"/>
        <v>Payment rank</v>
      </c>
      <c r="H32" s="1010" t="str">
        <f t="shared" si="2"/>
        <v>Reference rate</v>
      </c>
      <c r="I32" s="1011" t="str">
        <f t="shared" si="2"/>
        <v>Coupon rate / margin spread on reference rate</v>
      </c>
      <c r="L32" s="1080"/>
      <c r="U32" s="388"/>
    </row>
    <row r="33" spans="2:26" outlineLevel="1">
      <c r="B33" s="239"/>
      <c r="C33" s="349" t="str">
        <f t="shared" si="2"/>
        <v>dd/mm/yyyy</v>
      </c>
      <c r="D33" s="369" t="str">
        <f t="shared" si="2"/>
        <v>dd/mm/yyyy</v>
      </c>
      <c r="E33" s="350" t="str">
        <f t="shared" si="2"/>
        <v/>
      </c>
      <c r="F33" s="350" t="str">
        <f t="shared" si="2"/>
        <v/>
      </c>
      <c r="G33" s="350" t="str">
        <f t="shared" si="2"/>
        <v/>
      </c>
      <c r="H33" s="350" t="str">
        <f t="shared" si="2"/>
        <v/>
      </c>
      <c r="I33" s="351" t="str">
        <f t="shared" si="2"/>
        <v>%</v>
      </c>
      <c r="L33" s="1080"/>
      <c r="M33" s="283" t="s">
        <v>427</v>
      </c>
      <c r="N33" s="284" t="s">
        <v>427</v>
      </c>
      <c r="O33" s="284" t="s">
        <v>427</v>
      </c>
      <c r="P33" s="284" t="s">
        <v>427</v>
      </c>
      <c r="Q33" s="284" t="s">
        <v>427</v>
      </c>
      <c r="R33" s="284" t="s">
        <v>427</v>
      </c>
      <c r="S33" s="284" t="s">
        <v>427</v>
      </c>
      <c r="T33" s="380" t="s">
        <v>427</v>
      </c>
      <c r="U33" s="391" t="s">
        <v>427</v>
      </c>
      <c r="V33" s="284" t="s">
        <v>427</v>
      </c>
      <c r="W33" s="284" t="s">
        <v>427</v>
      </c>
      <c r="X33" s="284" t="s">
        <v>427</v>
      </c>
      <c r="Y33" s="285" t="s">
        <v>427</v>
      </c>
    </row>
    <row r="34" spans="2:26" outlineLevel="1">
      <c r="B34" s="339" t="s">
        <v>428</v>
      </c>
      <c r="C34" s="900"/>
      <c r="D34" s="900"/>
      <c r="E34" s="901"/>
      <c r="F34" s="902"/>
      <c r="G34" s="903"/>
      <c r="H34" s="902"/>
      <c r="I34" s="904"/>
      <c r="J34" s="298"/>
      <c r="K34" s="299"/>
      <c r="L34" s="300"/>
      <c r="M34" s="1103">
        <v>0</v>
      </c>
      <c r="N34" s="1103">
        <v>0</v>
      </c>
      <c r="O34" s="1103">
        <v>0</v>
      </c>
      <c r="P34" s="1103">
        <v>0</v>
      </c>
      <c r="Q34" s="1103">
        <v>0</v>
      </c>
      <c r="R34" s="1103">
        <v>0</v>
      </c>
      <c r="S34" s="1103">
        <v>0</v>
      </c>
      <c r="T34" s="1103">
        <v>0</v>
      </c>
      <c r="U34" s="1103">
        <v>0</v>
      </c>
      <c r="V34" s="1103">
        <v>0</v>
      </c>
      <c r="W34" s="1103">
        <v>0</v>
      </c>
      <c r="X34" s="1103">
        <v>0</v>
      </c>
      <c r="Y34" s="1103">
        <v>0</v>
      </c>
      <c r="Z34" s="132">
        <v>0</v>
      </c>
    </row>
    <row r="35" spans="2:26" outlineLevel="1">
      <c r="B35" s="340" t="s">
        <v>429</v>
      </c>
      <c r="C35" s="905"/>
      <c r="D35" s="905"/>
      <c r="E35" s="906"/>
      <c r="F35" s="907"/>
      <c r="G35" s="908"/>
      <c r="H35" s="907"/>
      <c r="I35" s="909"/>
      <c r="J35" s="298"/>
      <c r="K35" s="299"/>
      <c r="L35" s="300"/>
      <c r="M35" s="1103">
        <v>0</v>
      </c>
      <c r="N35" s="1103">
        <v>0</v>
      </c>
      <c r="O35" s="1103">
        <v>0</v>
      </c>
      <c r="P35" s="1103">
        <v>0</v>
      </c>
      <c r="Q35" s="1103">
        <v>0</v>
      </c>
      <c r="R35" s="1103">
        <v>0</v>
      </c>
      <c r="S35" s="1103">
        <v>0</v>
      </c>
      <c r="T35" s="1103">
        <v>0</v>
      </c>
      <c r="U35" s="1103">
        <v>0</v>
      </c>
      <c r="V35" s="1103">
        <v>0</v>
      </c>
      <c r="W35" s="1103">
        <v>0</v>
      </c>
      <c r="X35" s="1103">
        <v>0</v>
      </c>
      <c r="Y35" s="1103">
        <v>0</v>
      </c>
      <c r="Z35" s="132">
        <v>0</v>
      </c>
    </row>
    <row r="36" spans="2:26" outlineLevel="1">
      <c r="B36" s="340" t="s">
        <v>430</v>
      </c>
      <c r="C36" s="905"/>
      <c r="D36" s="905"/>
      <c r="E36" s="906"/>
      <c r="F36" s="907"/>
      <c r="G36" s="908"/>
      <c r="H36" s="907"/>
      <c r="I36" s="909"/>
      <c r="J36" s="298"/>
      <c r="K36" s="299"/>
      <c r="L36" s="300"/>
      <c r="M36" s="1103">
        <v>0</v>
      </c>
      <c r="N36" s="1103">
        <v>0</v>
      </c>
      <c r="O36" s="1103">
        <v>0</v>
      </c>
      <c r="P36" s="1103">
        <v>0</v>
      </c>
      <c r="Q36" s="1103">
        <v>0</v>
      </c>
      <c r="R36" s="1103">
        <v>0</v>
      </c>
      <c r="S36" s="1103">
        <v>0</v>
      </c>
      <c r="T36" s="1103">
        <v>0</v>
      </c>
      <c r="U36" s="1103">
        <v>0</v>
      </c>
      <c r="V36" s="1103">
        <v>0</v>
      </c>
      <c r="W36" s="1103">
        <v>0</v>
      </c>
      <c r="X36" s="1103">
        <v>0</v>
      </c>
      <c r="Y36" s="1103">
        <v>0</v>
      </c>
      <c r="Z36" s="132">
        <v>0</v>
      </c>
    </row>
    <row r="37" spans="2:26" outlineLevel="1">
      <c r="B37" s="340" t="s">
        <v>431</v>
      </c>
      <c r="C37" s="905"/>
      <c r="D37" s="905"/>
      <c r="E37" s="906"/>
      <c r="F37" s="907"/>
      <c r="G37" s="908"/>
      <c r="H37" s="907"/>
      <c r="I37" s="909"/>
      <c r="J37" s="298"/>
      <c r="K37" s="299"/>
      <c r="L37" s="300"/>
      <c r="M37" s="1103">
        <v>0</v>
      </c>
      <c r="N37" s="1103">
        <v>0</v>
      </c>
      <c r="O37" s="1103">
        <v>0</v>
      </c>
      <c r="P37" s="1103">
        <v>0</v>
      </c>
      <c r="Q37" s="1103">
        <v>0</v>
      </c>
      <c r="R37" s="1103">
        <v>0</v>
      </c>
      <c r="S37" s="1103">
        <v>0</v>
      </c>
      <c r="T37" s="1103">
        <v>0</v>
      </c>
      <c r="U37" s="1103">
        <v>0</v>
      </c>
      <c r="V37" s="1103">
        <v>0</v>
      </c>
      <c r="W37" s="1103">
        <v>0</v>
      </c>
      <c r="X37" s="1103">
        <v>0</v>
      </c>
      <c r="Y37" s="1103">
        <v>0</v>
      </c>
      <c r="Z37" s="132">
        <v>0</v>
      </c>
    </row>
    <row r="38" spans="2:26" outlineLevel="1">
      <c r="B38" s="340" t="s">
        <v>432</v>
      </c>
      <c r="C38" s="905"/>
      <c r="D38" s="905"/>
      <c r="E38" s="906"/>
      <c r="F38" s="907"/>
      <c r="G38" s="908"/>
      <c r="H38" s="907"/>
      <c r="I38" s="909"/>
      <c r="J38" s="298"/>
      <c r="K38" s="299"/>
      <c r="L38" s="300"/>
      <c r="M38" s="1103">
        <v>0</v>
      </c>
      <c r="N38" s="1103">
        <v>0</v>
      </c>
      <c r="O38" s="1103">
        <v>0</v>
      </c>
      <c r="P38" s="1103">
        <v>0</v>
      </c>
      <c r="Q38" s="1103">
        <v>0</v>
      </c>
      <c r="R38" s="1103">
        <v>0</v>
      </c>
      <c r="S38" s="1103">
        <v>0</v>
      </c>
      <c r="T38" s="1103">
        <v>0</v>
      </c>
      <c r="U38" s="1103">
        <v>0</v>
      </c>
      <c r="V38" s="1103">
        <v>0</v>
      </c>
      <c r="W38" s="1103">
        <v>0</v>
      </c>
      <c r="X38" s="1103">
        <v>0</v>
      </c>
      <c r="Y38" s="1103">
        <v>0</v>
      </c>
      <c r="Z38" s="132">
        <v>0</v>
      </c>
    </row>
    <row r="39" spans="2:26" outlineLevel="1">
      <c r="B39" s="340" t="s">
        <v>433</v>
      </c>
      <c r="C39" s="905"/>
      <c r="D39" s="905"/>
      <c r="E39" s="906"/>
      <c r="F39" s="907"/>
      <c r="G39" s="908"/>
      <c r="H39" s="907"/>
      <c r="I39" s="909"/>
      <c r="J39" s="298"/>
      <c r="K39" s="299"/>
      <c r="L39" s="300"/>
      <c r="M39" s="1103">
        <v>0</v>
      </c>
      <c r="N39" s="1103">
        <v>0</v>
      </c>
      <c r="O39" s="1103">
        <v>0</v>
      </c>
      <c r="P39" s="1103">
        <v>0</v>
      </c>
      <c r="Q39" s="1103">
        <v>0</v>
      </c>
      <c r="R39" s="1103">
        <v>0</v>
      </c>
      <c r="S39" s="1103">
        <v>0</v>
      </c>
      <c r="T39" s="1103">
        <v>0</v>
      </c>
      <c r="U39" s="1103">
        <v>0</v>
      </c>
      <c r="V39" s="1103">
        <v>0</v>
      </c>
      <c r="W39" s="1103">
        <v>0</v>
      </c>
      <c r="X39" s="1103">
        <v>0</v>
      </c>
      <c r="Y39" s="1103">
        <v>0</v>
      </c>
      <c r="Z39" s="132">
        <v>0</v>
      </c>
    </row>
    <row r="40" spans="2:26" outlineLevel="1">
      <c r="B40" s="340" t="s">
        <v>434</v>
      </c>
      <c r="C40" s="905"/>
      <c r="D40" s="905"/>
      <c r="E40" s="906"/>
      <c r="F40" s="907"/>
      <c r="G40" s="908"/>
      <c r="H40" s="907"/>
      <c r="I40" s="909"/>
      <c r="J40" s="298"/>
      <c r="K40" s="299"/>
      <c r="L40" s="300"/>
      <c r="M40" s="1103">
        <v>0</v>
      </c>
      <c r="N40" s="1103">
        <v>0</v>
      </c>
      <c r="O40" s="1103">
        <v>0</v>
      </c>
      <c r="P40" s="1103">
        <v>0</v>
      </c>
      <c r="Q40" s="1103">
        <v>0</v>
      </c>
      <c r="R40" s="1103">
        <v>0</v>
      </c>
      <c r="S40" s="1103">
        <v>0</v>
      </c>
      <c r="T40" s="1103">
        <v>0</v>
      </c>
      <c r="U40" s="1103">
        <v>0</v>
      </c>
      <c r="V40" s="1103">
        <v>0</v>
      </c>
      <c r="W40" s="1103">
        <v>0</v>
      </c>
      <c r="X40" s="1103">
        <v>0</v>
      </c>
      <c r="Y40" s="1103">
        <v>0</v>
      </c>
      <c r="Z40" s="132">
        <v>0</v>
      </c>
    </row>
    <row r="41" spans="2:26" outlineLevel="1">
      <c r="B41" s="340" t="s">
        <v>435</v>
      </c>
      <c r="C41" s="905"/>
      <c r="D41" s="905"/>
      <c r="E41" s="906"/>
      <c r="F41" s="907"/>
      <c r="G41" s="908"/>
      <c r="H41" s="907"/>
      <c r="I41" s="909"/>
      <c r="J41" s="298"/>
      <c r="K41" s="299"/>
      <c r="L41" s="300"/>
      <c r="M41" s="1103">
        <v>0</v>
      </c>
      <c r="N41" s="1103">
        <v>0</v>
      </c>
      <c r="O41" s="1103">
        <v>0</v>
      </c>
      <c r="P41" s="1103">
        <v>0</v>
      </c>
      <c r="Q41" s="1103">
        <v>0</v>
      </c>
      <c r="R41" s="1103">
        <v>0</v>
      </c>
      <c r="S41" s="1103">
        <v>0</v>
      </c>
      <c r="T41" s="1103">
        <v>0</v>
      </c>
      <c r="U41" s="1103">
        <v>0</v>
      </c>
      <c r="V41" s="1103">
        <v>0</v>
      </c>
      <c r="W41" s="1103">
        <v>0</v>
      </c>
      <c r="X41" s="1103">
        <v>0</v>
      </c>
      <c r="Y41" s="1103">
        <v>0</v>
      </c>
      <c r="Z41" s="132">
        <v>0</v>
      </c>
    </row>
    <row r="42" spans="2:26" outlineLevel="1">
      <c r="B42" s="341" t="s">
        <v>436</v>
      </c>
      <c r="C42" s="910"/>
      <c r="D42" s="910"/>
      <c r="E42" s="911"/>
      <c r="F42" s="912"/>
      <c r="G42" s="913"/>
      <c r="H42" s="912"/>
      <c r="I42" s="914"/>
      <c r="J42" s="298"/>
      <c r="K42" s="299"/>
      <c r="L42" s="300"/>
      <c r="M42" s="1103">
        <v>0</v>
      </c>
      <c r="N42" s="1103">
        <v>0</v>
      </c>
      <c r="O42" s="1103">
        <v>0</v>
      </c>
      <c r="P42" s="1103">
        <v>0</v>
      </c>
      <c r="Q42" s="1103">
        <v>0</v>
      </c>
      <c r="R42" s="1103">
        <v>0</v>
      </c>
      <c r="S42" s="1103">
        <v>0</v>
      </c>
      <c r="T42" s="1103">
        <v>0</v>
      </c>
      <c r="U42" s="1103">
        <v>0</v>
      </c>
      <c r="V42" s="1103">
        <v>0</v>
      </c>
      <c r="W42" s="1103">
        <v>0</v>
      </c>
      <c r="X42" s="1103">
        <v>0</v>
      </c>
      <c r="Y42" s="1103">
        <v>0</v>
      </c>
      <c r="Z42" s="132">
        <v>0</v>
      </c>
    </row>
    <row r="43" spans="2:26" outlineLevel="1">
      <c r="C43" s="234"/>
      <c r="D43" s="234"/>
      <c r="E43" s="234"/>
      <c r="F43" s="234"/>
      <c r="L43" s="1055" t="s">
        <v>350</v>
      </c>
      <c r="M43" s="1108">
        <f>SUM(M34:M42)</f>
        <v>0</v>
      </c>
      <c r="N43" s="1108">
        <f t="shared" ref="N43:Y43" si="3">SUM(N34:N42)</f>
        <v>0</v>
      </c>
      <c r="O43" s="1108">
        <f t="shared" si="3"/>
        <v>0</v>
      </c>
      <c r="P43" s="1108">
        <f t="shared" si="3"/>
        <v>0</v>
      </c>
      <c r="Q43" s="1108">
        <f t="shared" si="3"/>
        <v>0</v>
      </c>
      <c r="R43" s="1108">
        <f t="shared" si="3"/>
        <v>0</v>
      </c>
      <c r="S43" s="1108">
        <f t="shared" si="3"/>
        <v>0</v>
      </c>
      <c r="T43" s="1108">
        <f t="shared" si="3"/>
        <v>0</v>
      </c>
      <c r="U43" s="1108">
        <f t="shared" si="3"/>
        <v>0</v>
      </c>
      <c r="V43" s="1108">
        <f t="shared" si="3"/>
        <v>0</v>
      </c>
      <c r="W43" s="1108">
        <f t="shared" si="3"/>
        <v>0</v>
      </c>
      <c r="X43" s="1108">
        <f t="shared" si="3"/>
        <v>0</v>
      </c>
      <c r="Y43" s="1108">
        <f t="shared" si="3"/>
        <v>0</v>
      </c>
      <c r="Z43" s="132">
        <v>0</v>
      </c>
    </row>
    <row r="44" spans="2:26" outlineLevel="1">
      <c r="B44" s="237"/>
      <c r="C44" s="234"/>
      <c r="L44" s="1080"/>
      <c r="U44" s="388"/>
    </row>
    <row r="45" spans="2:26" ht="18" outlineLevel="1">
      <c r="B45" s="237"/>
      <c r="C45" s="367" t="s">
        <v>439</v>
      </c>
      <c r="D45" s="368"/>
      <c r="E45" s="368"/>
      <c r="F45" s="368"/>
      <c r="G45" s="368"/>
      <c r="H45" s="368"/>
      <c r="I45" s="368"/>
      <c r="J45" s="368"/>
      <c r="K45" s="368"/>
      <c r="L45" s="412"/>
      <c r="M45" s="368"/>
      <c r="N45" s="368"/>
      <c r="O45" s="368"/>
      <c r="P45" s="368"/>
      <c r="Q45" s="368"/>
      <c r="R45" s="368"/>
      <c r="S45" s="368"/>
      <c r="T45" s="368"/>
      <c r="U45" s="387"/>
      <c r="V45" s="368"/>
      <c r="W45" s="368"/>
      <c r="X45" s="368"/>
      <c r="Y45" s="368"/>
    </row>
    <row r="46" spans="2:26" ht="18" outlineLevel="1">
      <c r="B46" s="237"/>
      <c r="C46" s="238"/>
      <c r="L46" s="1080"/>
      <c r="U46" s="388"/>
    </row>
    <row r="47" spans="2:26" ht="18" outlineLevel="1">
      <c r="B47" s="237"/>
      <c r="C47" s="234"/>
      <c r="D47" s="370" t="s">
        <v>425</v>
      </c>
      <c r="E47" s="371"/>
      <c r="F47" s="371"/>
      <c r="G47" s="371"/>
      <c r="H47" s="371"/>
      <c r="I47" s="371"/>
      <c r="J47" s="371"/>
      <c r="K47" s="371"/>
      <c r="L47" s="411"/>
      <c r="M47" s="371"/>
      <c r="N47" s="371"/>
      <c r="O47" s="371"/>
      <c r="P47" s="371"/>
      <c r="Q47" s="371"/>
      <c r="R47" s="371"/>
      <c r="S47" s="371"/>
      <c r="T47" s="371"/>
      <c r="U47" s="389"/>
      <c r="V47" s="371"/>
      <c r="W47" s="371"/>
      <c r="X47" s="371"/>
      <c r="Y47" s="371"/>
    </row>
    <row r="48" spans="2:26" ht="18" outlineLevel="1">
      <c r="B48" s="237"/>
      <c r="C48" s="234"/>
      <c r="D48" s="238"/>
      <c r="L48" s="1080"/>
      <c r="U48" s="388"/>
    </row>
    <row r="49" spans="2:26" ht="51" outlineLevel="1">
      <c r="B49" s="1071" t="s">
        <v>426</v>
      </c>
      <c r="C49" s="1017" t="str">
        <f>IF('R8a - Net Debt input'!D37 = "","",'R8a - Net Debt input'!D37)</f>
        <v>Issue date</v>
      </c>
      <c r="D49" s="1018" t="str">
        <f>IF('R8a - Net Debt input'!E37 = "","",'R8a - Net Debt input'!E37)</f>
        <v>Maturity date</v>
      </c>
      <c r="E49" s="1018" t="str">
        <f>IF('R8a - Net Debt input'!F37 = "","",'R8a - Net Debt input'!F37)</f>
        <v>Description</v>
      </c>
      <c r="F49" s="1018" t="str">
        <f>IF('R8a - Net Debt input'!G37 = "","",'R8a - Net Debt input'!G37)</f>
        <v>Loan type</v>
      </c>
      <c r="G49" s="1018" t="str">
        <f>IF('R8a - Net Debt input'!H37 = "","",'R8a - Net Debt input'!H37)</f>
        <v>Payment rank</v>
      </c>
      <c r="H49" s="1019" t="str">
        <f>IF('R8a - Net Debt input'!I37 = "","",'R8a - Net Debt input'!I37)</f>
        <v>Reference rate</v>
      </c>
      <c r="I49" s="1020" t="str">
        <f>IF('R8a - Net Debt input'!J37 = "","",'R8a - Net Debt input'!J37)</f>
        <v>Interest rate / margin spread on reference rate</v>
      </c>
      <c r="L49" s="1080"/>
      <c r="U49" s="388"/>
    </row>
    <row r="50" spans="2:26" outlineLevel="1">
      <c r="B50" s="239"/>
      <c r="C50" s="346" t="str">
        <f>IF('R8a - Net Debt input'!D38 = "","",'R8a - Net Debt input'!D38)</f>
        <v>dd/mm/yyyy</v>
      </c>
      <c r="D50" s="347" t="str">
        <f>IF('R8a - Net Debt input'!E38 = "","",'R8a - Net Debt input'!E38)</f>
        <v>dd/mm/yyyy</v>
      </c>
      <c r="E50" s="347" t="str">
        <f>IF('R8a - Net Debt input'!F38 = "","",'R8a - Net Debt input'!F38)</f>
        <v/>
      </c>
      <c r="F50" s="347" t="str">
        <f>IF('R8a - Net Debt input'!G38 = "","",'R8a - Net Debt input'!G38)</f>
        <v/>
      </c>
      <c r="G50" s="347" t="str">
        <f>IF('R8a - Net Debt input'!H38 = "","",'R8a - Net Debt input'!H38)</f>
        <v/>
      </c>
      <c r="H50" s="347" t="str">
        <f>IF('R8a - Net Debt input'!I38 = "","",'R8a - Net Debt input'!I38)</f>
        <v/>
      </c>
      <c r="I50" s="348" t="str">
        <f>IF('R8a - Net Debt input'!J38 = "","",'R8a - Net Debt input'!J38)</f>
        <v xml:space="preserve">% </v>
      </c>
      <c r="L50" s="1080"/>
      <c r="M50" s="283" t="s">
        <v>427</v>
      </c>
      <c r="N50" s="284" t="s">
        <v>427</v>
      </c>
      <c r="O50" s="284" t="s">
        <v>427</v>
      </c>
      <c r="P50" s="284" t="s">
        <v>427</v>
      </c>
      <c r="Q50" s="284" t="s">
        <v>427</v>
      </c>
      <c r="R50" s="284" t="s">
        <v>427</v>
      </c>
      <c r="S50" s="284" t="s">
        <v>427</v>
      </c>
      <c r="T50" s="380" t="s">
        <v>427</v>
      </c>
      <c r="U50" s="391" t="s">
        <v>427</v>
      </c>
      <c r="V50" s="284" t="s">
        <v>427</v>
      </c>
      <c r="W50" s="284" t="s">
        <v>427</v>
      </c>
      <c r="X50" s="284" t="s">
        <v>427</v>
      </c>
      <c r="Y50" s="285" t="s">
        <v>427</v>
      </c>
    </row>
    <row r="51" spans="2:26" outlineLevel="1">
      <c r="B51" s="339" t="s">
        <v>440</v>
      </c>
      <c r="C51" s="301"/>
      <c r="D51" s="301"/>
      <c r="E51" s="310" t="str">
        <f>IF('R8a - Net Debt input'!F39 = "","",'R8a - Net Debt input'!F39)</f>
        <v>IFRS 16 Right of Use Lease Liability</v>
      </c>
      <c r="F51" s="311" t="str">
        <f>IF('R8a - Net Debt input'!G39 = "","",'R8a - Net Debt input'!G39)</f>
        <v/>
      </c>
      <c r="G51" s="815" t="str">
        <f>IF('R8a - Net Debt input'!H39 = "","",'R8a - Net Debt input'!H39)</f>
        <v/>
      </c>
      <c r="H51" s="311" t="str">
        <f>IF('R8a - Net Debt input'!I39 = "","",'R8a - Net Debt input'!I39)</f>
        <v/>
      </c>
      <c r="I51" s="491"/>
      <c r="J51" s="298"/>
      <c r="K51" s="299"/>
      <c r="L51" s="300"/>
      <c r="M51" s="1103">
        <v>0</v>
      </c>
      <c r="N51" s="1103">
        <v>0</v>
      </c>
      <c r="O51" s="1103">
        <v>0</v>
      </c>
      <c r="P51" s="1103">
        <v>0</v>
      </c>
      <c r="Q51" s="1103">
        <v>0</v>
      </c>
      <c r="R51" s="1103">
        <v>0</v>
      </c>
      <c r="S51" s="1103">
        <v>1.35845E-3</v>
      </c>
      <c r="T51" s="1103">
        <v>0</v>
      </c>
      <c r="U51" s="1103">
        <v>0</v>
      </c>
      <c r="V51" s="1103">
        <v>0</v>
      </c>
      <c r="W51" s="1103">
        <v>0</v>
      </c>
      <c r="X51" s="1103">
        <v>0</v>
      </c>
      <c r="Y51" s="1103">
        <v>0</v>
      </c>
      <c r="Z51" s="132">
        <v>0</v>
      </c>
    </row>
    <row r="52" spans="2:26" outlineLevel="1">
      <c r="B52" s="340" t="s">
        <v>441</v>
      </c>
      <c r="C52" s="304"/>
      <c r="D52" s="304"/>
      <c r="E52" s="312"/>
      <c r="F52" s="313"/>
      <c r="G52" s="816"/>
      <c r="H52" s="313"/>
      <c r="I52" s="492"/>
      <c r="J52" s="298"/>
      <c r="K52" s="299"/>
      <c r="L52" s="300"/>
      <c r="M52" s="1103">
        <v>0</v>
      </c>
      <c r="N52" s="1103">
        <v>0</v>
      </c>
      <c r="O52" s="1103">
        <v>0</v>
      </c>
      <c r="P52" s="1103">
        <v>0</v>
      </c>
      <c r="Q52" s="1103">
        <v>0</v>
      </c>
      <c r="R52" s="1103">
        <v>0</v>
      </c>
      <c r="S52" s="1103">
        <v>0</v>
      </c>
      <c r="T52" s="1103">
        <v>0</v>
      </c>
      <c r="U52" s="1103">
        <v>0</v>
      </c>
      <c r="V52" s="1103">
        <v>0</v>
      </c>
      <c r="W52" s="1103">
        <v>0</v>
      </c>
      <c r="X52" s="1103">
        <v>0</v>
      </c>
      <c r="Y52" s="1103">
        <v>0</v>
      </c>
      <c r="Z52" s="132">
        <v>0</v>
      </c>
    </row>
    <row r="53" spans="2:26" outlineLevel="1">
      <c r="B53" s="340" t="s">
        <v>442</v>
      </c>
      <c r="C53" s="304"/>
      <c r="D53" s="304"/>
      <c r="E53" s="312"/>
      <c r="F53" s="313"/>
      <c r="G53" s="816"/>
      <c r="H53" s="313"/>
      <c r="I53" s="492"/>
      <c r="J53" s="298"/>
      <c r="K53" s="299"/>
      <c r="L53" s="300"/>
      <c r="M53" s="1103">
        <v>0</v>
      </c>
      <c r="N53" s="1103">
        <v>0</v>
      </c>
      <c r="O53" s="1103">
        <v>0</v>
      </c>
      <c r="P53" s="1103">
        <v>0</v>
      </c>
      <c r="Q53" s="1103">
        <v>0</v>
      </c>
      <c r="R53" s="1103">
        <v>0</v>
      </c>
      <c r="S53" s="1103">
        <v>0</v>
      </c>
      <c r="T53" s="1103">
        <v>0</v>
      </c>
      <c r="U53" s="1103">
        <v>0</v>
      </c>
      <c r="V53" s="1103">
        <v>0</v>
      </c>
      <c r="W53" s="1103">
        <v>0</v>
      </c>
      <c r="X53" s="1103">
        <v>0</v>
      </c>
      <c r="Y53" s="1103">
        <v>0</v>
      </c>
      <c r="Z53" s="132">
        <v>0</v>
      </c>
    </row>
    <row r="54" spans="2:26" outlineLevel="1">
      <c r="B54" s="340" t="s">
        <v>443</v>
      </c>
      <c r="C54" s="304"/>
      <c r="D54" s="304"/>
      <c r="E54" s="312"/>
      <c r="F54" s="313"/>
      <c r="G54" s="816"/>
      <c r="H54" s="313"/>
      <c r="I54" s="492"/>
      <c r="J54" s="298"/>
      <c r="K54" s="299"/>
      <c r="L54" s="300"/>
      <c r="M54" s="1103">
        <v>0</v>
      </c>
      <c r="N54" s="1103">
        <v>0</v>
      </c>
      <c r="O54" s="1103">
        <v>0</v>
      </c>
      <c r="P54" s="1103">
        <v>0</v>
      </c>
      <c r="Q54" s="1103">
        <v>0</v>
      </c>
      <c r="R54" s="1103">
        <v>0</v>
      </c>
      <c r="S54" s="1103">
        <v>0</v>
      </c>
      <c r="T54" s="1103">
        <v>0</v>
      </c>
      <c r="U54" s="1103">
        <v>0</v>
      </c>
      <c r="V54" s="1103">
        <v>0</v>
      </c>
      <c r="W54" s="1103">
        <v>0</v>
      </c>
      <c r="X54" s="1103">
        <v>0</v>
      </c>
      <c r="Y54" s="1103">
        <v>0</v>
      </c>
      <c r="Z54" s="132">
        <v>0</v>
      </c>
    </row>
    <row r="55" spans="2:26" outlineLevel="1">
      <c r="B55" s="340" t="s">
        <v>444</v>
      </c>
      <c r="C55" s="304"/>
      <c r="D55" s="304"/>
      <c r="E55" s="312"/>
      <c r="F55" s="313"/>
      <c r="G55" s="816"/>
      <c r="H55" s="313"/>
      <c r="I55" s="492"/>
      <c r="J55" s="298"/>
      <c r="K55" s="299"/>
      <c r="L55" s="300"/>
      <c r="M55" s="1103">
        <v>0</v>
      </c>
      <c r="N55" s="1103">
        <v>0</v>
      </c>
      <c r="O55" s="1103">
        <v>0</v>
      </c>
      <c r="P55" s="1103">
        <v>0</v>
      </c>
      <c r="Q55" s="1103">
        <v>0</v>
      </c>
      <c r="R55" s="1103">
        <v>0</v>
      </c>
      <c r="S55" s="1103">
        <v>0</v>
      </c>
      <c r="T55" s="1103">
        <v>0</v>
      </c>
      <c r="U55" s="1103">
        <v>0</v>
      </c>
      <c r="V55" s="1103">
        <v>0</v>
      </c>
      <c r="W55" s="1103">
        <v>0</v>
      </c>
      <c r="X55" s="1103">
        <v>0</v>
      </c>
      <c r="Y55" s="1103">
        <v>0</v>
      </c>
      <c r="Z55" s="132">
        <v>0</v>
      </c>
    </row>
    <row r="56" spans="2:26" outlineLevel="1">
      <c r="B56" s="340" t="s">
        <v>445</v>
      </c>
      <c r="C56" s="304"/>
      <c r="D56" s="304"/>
      <c r="E56" s="312"/>
      <c r="F56" s="313"/>
      <c r="G56" s="816"/>
      <c r="H56" s="313"/>
      <c r="I56" s="492"/>
      <c r="J56" s="298"/>
      <c r="K56" s="299"/>
      <c r="L56" s="300"/>
      <c r="M56" s="1103">
        <v>0</v>
      </c>
      <c r="N56" s="1103">
        <v>0</v>
      </c>
      <c r="O56" s="1103">
        <v>0</v>
      </c>
      <c r="P56" s="1103">
        <v>0</v>
      </c>
      <c r="Q56" s="1103">
        <v>0</v>
      </c>
      <c r="R56" s="1103">
        <v>0</v>
      </c>
      <c r="S56" s="1103">
        <v>0</v>
      </c>
      <c r="T56" s="1103">
        <v>0</v>
      </c>
      <c r="U56" s="1103">
        <v>0</v>
      </c>
      <c r="V56" s="1103">
        <v>0</v>
      </c>
      <c r="W56" s="1103">
        <v>0</v>
      </c>
      <c r="X56" s="1103">
        <v>0</v>
      </c>
      <c r="Y56" s="1103">
        <v>0</v>
      </c>
      <c r="Z56" s="132">
        <v>0</v>
      </c>
    </row>
    <row r="57" spans="2:26" outlineLevel="1">
      <c r="B57" s="340" t="s">
        <v>446</v>
      </c>
      <c r="C57" s="304"/>
      <c r="D57" s="304"/>
      <c r="E57" s="312"/>
      <c r="F57" s="313"/>
      <c r="G57" s="816"/>
      <c r="H57" s="313"/>
      <c r="I57" s="492"/>
      <c r="J57" s="298"/>
      <c r="K57" s="299"/>
      <c r="L57" s="300"/>
      <c r="M57" s="1103">
        <v>0</v>
      </c>
      <c r="N57" s="1103">
        <v>0</v>
      </c>
      <c r="O57" s="1103">
        <v>0</v>
      </c>
      <c r="P57" s="1103">
        <v>0</v>
      </c>
      <c r="Q57" s="1103">
        <v>0</v>
      </c>
      <c r="R57" s="1103">
        <v>0</v>
      </c>
      <c r="S57" s="1103">
        <v>0</v>
      </c>
      <c r="T57" s="1103">
        <v>0</v>
      </c>
      <c r="U57" s="1103">
        <v>0</v>
      </c>
      <c r="V57" s="1103">
        <v>0</v>
      </c>
      <c r="W57" s="1103">
        <v>0</v>
      </c>
      <c r="X57" s="1103">
        <v>0</v>
      </c>
      <c r="Y57" s="1103">
        <v>0</v>
      </c>
      <c r="Z57" s="132">
        <v>0</v>
      </c>
    </row>
    <row r="58" spans="2:26" outlineLevel="1">
      <c r="B58" s="340" t="s">
        <v>447</v>
      </c>
      <c r="C58" s="304"/>
      <c r="D58" s="304"/>
      <c r="E58" s="312"/>
      <c r="F58" s="313"/>
      <c r="G58" s="816"/>
      <c r="H58" s="313"/>
      <c r="I58" s="492"/>
      <c r="J58" s="298"/>
      <c r="K58" s="299"/>
      <c r="L58" s="300"/>
      <c r="M58" s="1103">
        <v>0</v>
      </c>
      <c r="N58" s="1103">
        <v>0</v>
      </c>
      <c r="O58" s="1103">
        <v>0</v>
      </c>
      <c r="P58" s="1103">
        <v>0</v>
      </c>
      <c r="Q58" s="1103">
        <v>0</v>
      </c>
      <c r="R58" s="1103">
        <v>0</v>
      </c>
      <c r="S58" s="1103">
        <v>0</v>
      </c>
      <c r="T58" s="1103">
        <v>0</v>
      </c>
      <c r="U58" s="1103">
        <v>0</v>
      </c>
      <c r="V58" s="1103">
        <v>0</v>
      </c>
      <c r="W58" s="1103">
        <v>0</v>
      </c>
      <c r="X58" s="1103">
        <v>0</v>
      </c>
      <c r="Y58" s="1103">
        <v>0</v>
      </c>
      <c r="Z58" s="132">
        <v>0</v>
      </c>
    </row>
    <row r="59" spans="2:26" outlineLevel="1">
      <c r="B59" s="341" t="s">
        <v>448</v>
      </c>
      <c r="C59" s="307"/>
      <c r="D59" s="307"/>
      <c r="E59" s="314"/>
      <c r="F59" s="315"/>
      <c r="G59" s="817"/>
      <c r="H59" s="315"/>
      <c r="I59" s="493"/>
      <c r="J59" s="298"/>
      <c r="K59" s="299"/>
      <c r="L59" s="300"/>
      <c r="M59" s="1103">
        <v>0</v>
      </c>
      <c r="N59" s="1103">
        <v>0</v>
      </c>
      <c r="O59" s="1103">
        <v>0</v>
      </c>
      <c r="P59" s="1103">
        <v>0</v>
      </c>
      <c r="Q59" s="1103">
        <v>0</v>
      </c>
      <c r="R59" s="1103">
        <v>0</v>
      </c>
      <c r="S59" s="1103">
        <v>0</v>
      </c>
      <c r="T59" s="1103">
        <v>0</v>
      </c>
      <c r="U59" s="1103">
        <v>0</v>
      </c>
      <c r="V59" s="1103">
        <v>0</v>
      </c>
      <c r="W59" s="1103">
        <v>0</v>
      </c>
      <c r="X59" s="1103">
        <v>0</v>
      </c>
      <c r="Y59" s="1103">
        <v>0</v>
      </c>
      <c r="Z59" s="132">
        <v>0</v>
      </c>
    </row>
    <row r="60" spans="2:26" outlineLevel="1">
      <c r="C60" s="234"/>
      <c r="D60" s="234"/>
      <c r="E60" s="234"/>
      <c r="F60" s="234"/>
      <c r="L60" s="1055" t="s">
        <v>350</v>
      </c>
      <c r="M60" s="1108">
        <f t="shared" ref="M60:Y60" si="4">SUM(M51:M59)</f>
        <v>0</v>
      </c>
      <c r="N60" s="1108">
        <f t="shared" si="4"/>
        <v>0</v>
      </c>
      <c r="O60" s="1108">
        <f t="shared" si="4"/>
        <v>0</v>
      </c>
      <c r="P60" s="1108">
        <f t="shared" si="4"/>
        <v>0</v>
      </c>
      <c r="Q60" s="1108">
        <f t="shared" si="4"/>
        <v>0</v>
      </c>
      <c r="R60" s="1108">
        <f t="shared" si="4"/>
        <v>0</v>
      </c>
      <c r="S60" s="1108">
        <f t="shared" si="4"/>
        <v>1.35845E-3</v>
      </c>
      <c r="T60" s="1108">
        <f t="shared" si="4"/>
        <v>0</v>
      </c>
      <c r="U60" s="1108">
        <f t="shared" si="4"/>
        <v>0</v>
      </c>
      <c r="V60" s="1108">
        <f t="shared" si="4"/>
        <v>0</v>
      </c>
      <c r="W60" s="1108">
        <f t="shared" si="4"/>
        <v>0</v>
      </c>
      <c r="X60" s="1108">
        <f t="shared" si="4"/>
        <v>0</v>
      </c>
      <c r="Y60" s="1108">
        <f t="shared" si="4"/>
        <v>0</v>
      </c>
      <c r="Z60" s="132">
        <v>0</v>
      </c>
    </row>
    <row r="61" spans="2:26" outlineLevel="1">
      <c r="C61" s="234"/>
      <c r="D61" s="240"/>
      <c r="E61" s="240"/>
      <c r="F61" s="240"/>
      <c r="L61" s="410"/>
      <c r="M61" s="240"/>
      <c r="N61" s="240"/>
      <c r="O61" s="240"/>
      <c r="P61" s="240"/>
      <c r="Q61" s="240"/>
      <c r="R61" s="240"/>
      <c r="S61" s="240"/>
      <c r="T61" s="240"/>
      <c r="U61" s="390"/>
      <c r="V61" s="240"/>
      <c r="W61" s="240"/>
      <c r="X61" s="240"/>
      <c r="Y61" s="240"/>
    </row>
    <row r="62" spans="2:26" ht="18" outlineLevel="1">
      <c r="D62" s="370" t="s">
        <v>437</v>
      </c>
      <c r="E62" s="371"/>
      <c r="F62" s="371"/>
      <c r="G62" s="371"/>
      <c r="H62" s="371"/>
      <c r="I62" s="371"/>
      <c r="J62" s="371"/>
      <c r="K62" s="371"/>
      <c r="L62" s="411"/>
      <c r="M62" s="371"/>
      <c r="N62" s="371"/>
      <c r="O62" s="371"/>
      <c r="P62" s="371"/>
      <c r="Q62" s="371"/>
      <c r="R62" s="371"/>
      <c r="S62" s="371"/>
      <c r="T62" s="371"/>
      <c r="U62" s="389"/>
      <c r="V62" s="371"/>
      <c r="W62" s="371"/>
      <c r="X62" s="371"/>
      <c r="Y62" s="371"/>
    </row>
    <row r="63" spans="2:26" ht="18" outlineLevel="1">
      <c r="D63" s="238"/>
      <c r="L63" s="1080"/>
      <c r="U63" s="388"/>
    </row>
    <row r="64" spans="2:26" ht="51" outlineLevel="1">
      <c r="B64" s="1071" t="s">
        <v>426</v>
      </c>
      <c r="C64" s="1017" t="str">
        <f t="shared" ref="C64:I65" si="5">C49</f>
        <v>Issue date</v>
      </c>
      <c r="D64" s="1018" t="str">
        <f t="shared" si="5"/>
        <v>Maturity date</v>
      </c>
      <c r="E64" s="1018" t="str">
        <f t="shared" si="5"/>
        <v>Description</v>
      </c>
      <c r="F64" s="1018" t="str">
        <f t="shared" si="5"/>
        <v>Loan type</v>
      </c>
      <c r="G64" s="1018" t="str">
        <f t="shared" si="5"/>
        <v>Payment rank</v>
      </c>
      <c r="H64" s="1019" t="str">
        <f t="shared" si="5"/>
        <v>Reference rate</v>
      </c>
      <c r="I64" s="1020" t="str">
        <f t="shared" si="5"/>
        <v>Interest rate / margin spread on reference rate</v>
      </c>
      <c r="L64" s="1080"/>
      <c r="U64" s="388"/>
    </row>
    <row r="65" spans="2:32" outlineLevel="1">
      <c r="B65" s="850"/>
      <c r="C65" s="346" t="str">
        <f t="shared" si="5"/>
        <v>dd/mm/yyyy</v>
      </c>
      <c r="D65" s="347" t="str">
        <f t="shared" si="5"/>
        <v>dd/mm/yyyy</v>
      </c>
      <c r="E65" s="347" t="str">
        <f t="shared" si="5"/>
        <v/>
      </c>
      <c r="F65" s="347" t="str">
        <f t="shared" si="5"/>
        <v/>
      </c>
      <c r="G65" s="347" t="str">
        <f t="shared" si="5"/>
        <v/>
      </c>
      <c r="H65" s="347" t="str">
        <f t="shared" si="5"/>
        <v/>
      </c>
      <c r="I65" s="348" t="str">
        <f t="shared" si="5"/>
        <v xml:space="preserve">% </v>
      </c>
      <c r="L65" s="1080"/>
      <c r="M65" s="283" t="s">
        <v>427</v>
      </c>
      <c r="N65" s="284" t="s">
        <v>427</v>
      </c>
      <c r="O65" s="284" t="s">
        <v>427</v>
      </c>
      <c r="P65" s="284" t="s">
        <v>427</v>
      </c>
      <c r="Q65" s="284" t="s">
        <v>427</v>
      </c>
      <c r="R65" s="284" t="s">
        <v>427</v>
      </c>
      <c r="S65" s="284" t="s">
        <v>427</v>
      </c>
      <c r="T65" s="380" t="s">
        <v>427</v>
      </c>
      <c r="U65" s="391" t="s">
        <v>427</v>
      </c>
      <c r="V65" s="284" t="s">
        <v>427</v>
      </c>
      <c r="W65" s="284" t="s">
        <v>427</v>
      </c>
      <c r="X65" s="284" t="s">
        <v>427</v>
      </c>
      <c r="Y65" s="285" t="s">
        <v>427</v>
      </c>
    </row>
    <row r="66" spans="2:32" outlineLevel="1">
      <c r="B66" s="339" t="s">
        <v>440</v>
      </c>
      <c r="C66" s="915"/>
      <c r="D66" s="900"/>
      <c r="E66" s="916" t="str">
        <f t="shared" ref="E66:H66" si="6">E51</f>
        <v>IFRS 16 Right of Use Lease Liability</v>
      </c>
      <c r="F66" s="917" t="str">
        <f t="shared" si="6"/>
        <v/>
      </c>
      <c r="G66" s="918" t="str">
        <f t="shared" si="6"/>
        <v/>
      </c>
      <c r="H66" s="917" t="str">
        <f t="shared" si="6"/>
        <v/>
      </c>
      <c r="I66" s="904"/>
      <c r="J66" s="298"/>
      <c r="K66" s="299"/>
      <c r="L66" s="300"/>
      <c r="M66" s="1103">
        <v>0</v>
      </c>
      <c r="N66" s="1103">
        <v>0</v>
      </c>
      <c r="O66" s="1103">
        <v>0</v>
      </c>
      <c r="P66" s="1103">
        <v>0</v>
      </c>
      <c r="Q66" s="1103">
        <v>0</v>
      </c>
      <c r="R66" s="1103">
        <v>0</v>
      </c>
      <c r="S66" s="1103">
        <v>0</v>
      </c>
      <c r="T66" s="1103">
        <v>0</v>
      </c>
      <c r="U66" s="1103">
        <v>0</v>
      </c>
      <c r="V66" s="1103">
        <v>0</v>
      </c>
      <c r="W66" s="1103">
        <v>0</v>
      </c>
      <c r="X66" s="1103">
        <v>0</v>
      </c>
      <c r="Y66" s="1103">
        <v>0</v>
      </c>
      <c r="Z66" s="132">
        <v>0</v>
      </c>
    </row>
    <row r="67" spans="2:32" outlineLevel="1">
      <c r="B67" s="340" t="s">
        <v>441</v>
      </c>
      <c r="C67" s="919"/>
      <c r="D67" s="919"/>
      <c r="E67" s="920"/>
      <c r="F67" s="921"/>
      <c r="G67" s="922"/>
      <c r="H67" s="921"/>
      <c r="I67" s="909"/>
      <c r="J67" s="298"/>
      <c r="K67" s="299"/>
      <c r="L67" s="300"/>
      <c r="M67" s="1103">
        <v>0</v>
      </c>
      <c r="N67" s="1103">
        <v>0</v>
      </c>
      <c r="O67" s="1103">
        <v>0</v>
      </c>
      <c r="P67" s="1103">
        <v>0</v>
      </c>
      <c r="Q67" s="1103">
        <v>0</v>
      </c>
      <c r="R67" s="1103">
        <v>0</v>
      </c>
      <c r="S67" s="1103">
        <v>0</v>
      </c>
      <c r="T67" s="1103">
        <v>0</v>
      </c>
      <c r="U67" s="1103">
        <v>0</v>
      </c>
      <c r="V67" s="1103">
        <v>0</v>
      </c>
      <c r="W67" s="1103">
        <v>0</v>
      </c>
      <c r="X67" s="1103">
        <v>0</v>
      </c>
      <c r="Y67" s="1103">
        <v>0</v>
      </c>
      <c r="Z67" s="132">
        <v>0</v>
      </c>
    </row>
    <row r="68" spans="2:32" outlineLevel="1">
      <c r="B68" s="340" t="s">
        <v>442</v>
      </c>
      <c r="C68" s="905"/>
      <c r="D68" s="905"/>
      <c r="E68" s="923"/>
      <c r="F68" s="924"/>
      <c r="G68" s="925"/>
      <c r="H68" s="924"/>
      <c r="I68" s="909"/>
      <c r="J68" s="298"/>
      <c r="K68" s="299"/>
      <c r="L68" s="300"/>
      <c r="M68" s="1103">
        <v>0</v>
      </c>
      <c r="N68" s="1103">
        <v>0</v>
      </c>
      <c r="O68" s="1103">
        <v>0</v>
      </c>
      <c r="P68" s="1103">
        <v>0</v>
      </c>
      <c r="Q68" s="1103">
        <v>0</v>
      </c>
      <c r="R68" s="1103">
        <v>0</v>
      </c>
      <c r="S68" s="1103">
        <v>0</v>
      </c>
      <c r="T68" s="1103">
        <v>0</v>
      </c>
      <c r="U68" s="1103">
        <v>0</v>
      </c>
      <c r="V68" s="1103">
        <v>0</v>
      </c>
      <c r="W68" s="1103">
        <v>0</v>
      </c>
      <c r="X68" s="1103">
        <v>0</v>
      </c>
      <c r="Y68" s="1103">
        <v>0</v>
      </c>
      <c r="Z68" s="132">
        <v>0</v>
      </c>
    </row>
    <row r="69" spans="2:32" outlineLevel="1">
      <c r="B69" s="340" t="s">
        <v>443</v>
      </c>
      <c r="C69" s="905"/>
      <c r="D69" s="905"/>
      <c r="E69" s="923"/>
      <c r="F69" s="924"/>
      <c r="G69" s="925"/>
      <c r="H69" s="924"/>
      <c r="I69" s="909"/>
      <c r="J69" s="298"/>
      <c r="K69" s="299"/>
      <c r="L69" s="300"/>
      <c r="M69" s="1103">
        <v>0</v>
      </c>
      <c r="N69" s="1103">
        <v>0</v>
      </c>
      <c r="O69" s="1103">
        <v>0</v>
      </c>
      <c r="P69" s="1103">
        <v>0</v>
      </c>
      <c r="Q69" s="1103">
        <v>0</v>
      </c>
      <c r="R69" s="1103">
        <v>0</v>
      </c>
      <c r="S69" s="1103">
        <v>0</v>
      </c>
      <c r="T69" s="1103">
        <v>0</v>
      </c>
      <c r="U69" s="1103">
        <v>0</v>
      </c>
      <c r="V69" s="1103">
        <v>0</v>
      </c>
      <c r="W69" s="1103">
        <v>0</v>
      </c>
      <c r="X69" s="1103">
        <v>0</v>
      </c>
      <c r="Y69" s="1103">
        <v>0</v>
      </c>
      <c r="Z69" s="132">
        <v>0</v>
      </c>
    </row>
    <row r="70" spans="2:32" outlineLevel="1">
      <c r="B70" s="340" t="s">
        <v>444</v>
      </c>
      <c r="C70" s="905"/>
      <c r="D70" s="905"/>
      <c r="E70" s="923"/>
      <c r="F70" s="924"/>
      <c r="G70" s="925"/>
      <c r="H70" s="924"/>
      <c r="I70" s="909"/>
      <c r="J70" s="298"/>
      <c r="K70" s="299"/>
      <c r="L70" s="300"/>
      <c r="M70" s="1103">
        <v>0</v>
      </c>
      <c r="N70" s="1103">
        <v>0</v>
      </c>
      <c r="O70" s="1103">
        <v>0</v>
      </c>
      <c r="P70" s="1103">
        <v>0</v>
      </c>
      <c r="Q70" s="1103">
        <v>0</v>
      </c>
      <c r="R70" s="1103">
        <v>0</v>
      </c>
      <c r="S70" s="1103">
        <v>0</v>
      </c>
      <c r="T70" s="1103">
        <v>0</v>
      </c>
      <c r="U70" s="1103">
        <v>0</v>
      </c>
      <c r="V70" s="1103">
        <v>0</v>
      </c>
      <c r="W70" s="1103">
        <v>0</v>
      </c>
      <c r="X70" s="1103">
        <v>0</v>
      </c>
      <c r="Y70" s="1103">
        <v>0</v>
      </c>
      <c r="Z70" s="132">
        <v>0</v>
      </c>
    </row>
    <row r="71" spans="2:32" outlineLevel="1">
      <c r="B71" s="340" t="s">
        <v>445</v>
      </c>
      <c r="C71" s="905"/>
      <c r="D71" s="905"/>
      <c r="E71" s="923"/>
      <c r="F71" s="924"/>
      <c r="G71" s="925"/>
      <c r="H71" s="924"/>
      <c r="I71" s="909"/>
      <c r="J71" s="298"/>
      <c r="K71" s="299"/>
      <c r="L71" s="300"/>
      <c r="M71" s="1103">
        <v>0</v>
      </c>
      <c r="N71" s="1103">
        <v>0</v>
      </c>
      <c r="O71" s="1103">
        <v>0</v>
      </c>
      <c r="P71" s="1103">
        <v>0</v>
      </c>
      <c r="Q71" s="1103">
        <v>0</v>
      </c>
      <c r="R71" s="1103">
        <v>0</v>
      </c>
      <c r="S71" s="1103">
        <v>0</v>
      </c>
      <c r="T71" s="1103">
        <v>0</v>
      </c>
      <c r="U71" s="1103">
        <v>0</v>
      </c>
      <c r="V71" s="1103">
        <v>0</v>
      </c>
      <c r="W71" s="1103">
        <v>0</v>
      </c>
      <c r="X71" s="1103">
        <v>0</v>
      </c>
      <c r="Y71" s="1103">
        <v>0</v>
      </c>
      <c r="Z71" s="132">
        <v>0</v>
      </c>
    </row>
    <row r="72" spans="2:32" outlineLevel="1">
      <c r="B72" s="340" t="s">
        <v>446</v>
      </c>
      <c r="C72" s="905"/>
      <c r="D72" s="905"/>
      <c r="E72" s="923"/>
      <c r="F72" s="924"/>
      <c r="G72" s="925"/>
      <c r="H72" s="924"/>
      <c r="I72" s="909"/>
      <c r="J72" s="298"/>
      <c r="K72" s="299"/>
      <c r="L72" s="300"/>
      <c r="M72" s="1103">
        <v>0</v>
      </c>
      <c r="N72" s="1103">
        <v>0</v>
      </c>
      <c r="O72" s="1103">
        <v>0</v>
      </c>
      <c r="P72" s="1103">
        <v>0</v>
      </c>
      <c r="Q72" s="1103">
        <v>0</v>
      </c>
      <c r="R72" s="1103">
        <v>0</v>
      </c>
      <c r="S72" s="1103">
        <v>0</v>
      </c>
      <c r="T72" s="1103">
        <v>0</v>
      </c>
      <c r="U72" s="1103">
        <v>0</v>
      </c>
      <c r="V72" s="1103">
        <v>0</v>
      </c>
      <c r="W72" s="1103">
        <v>0</v>
      </c>
      <c r="X72" s="1103">
        <v>0</v>
      </c>
      <c r="Y72" s="1103">
        <v>0</v>
      </c>
      <c r="Z72" s="132">
        <v>0</v>
      </c>
    </row>
    <row r="73" spans="2:32" outlineLevel="1">
      <c r="B73" s="340" t="s">
        <v>447</v>
      </c>
      <c r="C73" s="905"/>
      <c r="D73" s="905"/>
      <c r="E73" s="923"/>
      <c r="F73" s="924"/>
      <c r="G73" s="925"/>
      <c r="H73" s="924"/>
      <c r="I73" s="909"/>
      <c r="J73" s="298"/>
      <c r="K73" s="299"/>
      <c r="L73" s="300"/>
      <c r="M73" s="1103">
        <v>0</v>
      </c>
      <c r="N73" s="1103">
        <v>0</v>
      </c>
      <c r="O73" s="1103">
        <v>0</v>
      </c>
      <c r="P73" s="1103">
        <v>0</v>
      </c>
      <c r="Q73" s="1103">
        <v>0</v>
      </c>
      <c r="R73" s="1103">
        <v>0</v>
      </c>
      <c r="S73" s="1103">
        <v>0</v>
      </c>
      <c r="T73" s="1103">
        <v>0</v>
      </c>
      <c r="U73" s="1103">
        <v>0</v>
      </c>
      <c r="V73" s="1103">
        <v>0</v>
      </c>
      <c r="W73" s="1103">
        <v>0</v>
      </c>
      <c r="X73" s="1103">
        <v>0</v>
      </c>
      <c r="Y73" s="1103">
        <v>0</v>
      </c>
      <c r="Z73" s="132">
        <v>0</v>
      </c>
    </row>
    <row r="74" spans="2:32" outlineLevel="1">
      <c r="B74" s="341" t="s">
        <v>448</v>
      </c>
      <c r="C74" s="910"/>
      <c r="D74" s="910"/>
      <c r="E74" s="926"/>
      <c r="F74" s="927"/>
      <c r="G74" s="928"/>
      <c r="H74" s="927"/>
      <c r="I74" s="914"/>
      <c r="J74" s="298"/>
      <c r="K74" s="299"/>
      <c r="L74" s="300"/>
      <c r="M74" s="1103">
        <v>0</v>
      </c>
      <c r="N74" s="1103">
        <v>0</v>
      </c>
      <c r="O74" s="1103">
        <v>0</v>
      </c>
      <c r="P74" s="1103">
        <v>0</v>
      </c>
      <c r="Q74" s="1103">
        <v>0</v>
      </c>
      <c r="R74" s="1103">
        <v>0</v>
      </c>
      <c r="S74" s="1103">
        <v>0</v>
      </c>
      <c r="T74" s="1103">
        <v>0</v>
      </c>
      <c r="U74" s="1103">
        <v>0</v>
      </c>
      <c r="V74" s="1103">
        <v>0</v>
      </c>
      <c r="W74" s="1103">
        <v>0</v>
      </c>
      <c r="X74" s="1103">
        <v>0</v>
      </c>
      <c r="Y74" s="1103">
        <v>0</v>
      </c>
      <c r="Z74" s="132">
        <v>0</v>
      </c>
    </row>
    <row r="75" spans="2:32" outlineLevel="1">
      <c r="C75" s="234"/>
      <c r="D75" s="234"/>
      <c r="E75" s="234"/>
      <c r="F75" s="234"/>
      <c r="L75" s="1055" t="s">
        <v>350</v>
      </c>
      <c r="M75" s="1108">
        <f>SUM(M66:M74)</f>
        <v>0</v>
      </c>
      <c r="N75" s="1108">
        <f t="shared" ref="N75:Y75" si="7">SUM(N66:N74)</f>
        <v>0</v>
      </c>
      <c r="O75" s="1108">
        <f t="shared" si="7"/>
        <v>0</v>
      </c>
      <c r="P75" s="1108">
        <f t="shared" si="7"/>
        <v>0</v>
      </c>
      <c r="Q75" s="1108">
        <f t="shared" si="7"/>
        <v>0</v>
      </c>
      <c r="R75" s="1108">
        <f t="shared" si="7"/>
        <v>0</v>
      </c>
      <c r="S75" s="1108">
        <f t="shared" si="7"/>
        <v>0</v>
      </c>
      <c r="T75" s="1108">
        <f t="shared" si="7"/>
        <v>0</v>
      </c>
      <c r="U75" s="1108">
        <f t="shared" si="7"/>
        <v>0</v>
      </c>
      <c r="V75" s="1108">
        <f t="shared" si="7"/>
        <v>0</v>
      </c>
      <c r="W75" s="1108">
        <f t="shared" si="7"/>
        <v>0</v>
      </c>
      <c r="X75" s="1108">
        <f t="shared" si="7"/>
        <v>0</v>
      </c>
      <c r="Y75" s="1108">
        <f t="shared" si="7"/>
        <v>0</v>
      </c>
      <c r="Z75" s="132">
        <v>0</v>
      </c>
    </row>
    <row r="76" spans="2:32" outlineLevel="1">
      <c r="C76" s="234"/>
      <c r="D76" s="240"/>
      <c r="E76" s="240"/>
      <c r="F76" s="240"/>
      <c r="L76" s="410"/>
      <c r="M76" s="240"/>
      <c r="N76" s="240"/>
      <c r="O76" s="240"/>
      <c r="P76" s="240"/>
      <c r="Q76" s="240"/>
      <c r="R76" s="240"/>
      <c r="S76" s="240"/>
      <c r="T76" s="240"/>
      <c r="U76" s="390"/>
      <c r="V76" s="240"/>
      <c r="W76" s="240"/>
      <c r="X76" s="240"/>
      <c r="Y76" s="240"/>
    </row>
    <row r="77" spans="2:32">
      <c r="C77" s="234"/>
      <c r="D77" s="234"/>
      <c r="E77" s="234"/>
      <c r="F77" s="234"/>
      <c r="L77" s="237"/>
      <c r="M77" s="234"/>
      <c r="N77" s="234"/>
      <c r="O77" s="234"/>
      <c r="P77" s="234"/>
      <c r="Q77" s="234"/>
      <c r="R77" s="234"/>
      <c r="S77" s="234"/>
      <c r="T77" s="234"/>
      <c r="U77" s="392"/>
      <c r="V77" s="234"/>
      <c r="W77" s="234"/>
      <c r="X77" s="234"/>
      <c r="Y77" s="234"/>
      <c r="Z77" s="234"/>
      <c r="AA77" s="234"/>
      <c r="AB77" s="234"/>
      <c r="AC77" s="234"/>
      <c r="AD77" s="234"/>
      <c r="AE77" s="234"/>
      <c r="AF77" s="234"/>
    </row>
    <row r="78" spans="2:32" ht="14.25">
      <c r="B78" s="359" t="s">
        <v>449</v>
      </c>
      <c r="C78" s="360" t="s">
        <v>450</v>
      </c>
      <c r="D78" s="360"/>
      <c r="E78" s="360"/>
      <c r="F78" s="360"/>
      <c r="G78" s="361"/>
      <c r="H78" s="361"/>
      <c r="I78" s="361"/>
      <c r="J78" s="361"/>
      <c r="K78" s="361"/>
      <c r="L78" s="359"/>
      <c r="M78" s="360"/>
      <c r="N78" s="360"/>
      <c r="O78" s="360"/>
      <c r="P78" s="360"/>
      <c r="Q78" s="360"/>
      <c r="R78" s="360"/>
      <c r="S78" s="360"/>
      <c r="T78" s="360"/>
      <c r="U78" s="393"/>
      <c r="V78" s="360"/>
      <c r="W78" s="360"/>
      <c r="X78" s="360"/>
      <c r="Y78" s="360"/>
      <c r="Z78" s="234"/>
      <c r="AA78" s="234"/>
      <c r="AB78" s="234"/>
      <c r="AC78" s="234"/>
      <c r="AD78" s="234"/>
      <c r="AE78" s="234"/>
      <c r="AF78" s="234"/>
    </row>
    <row r="79" spans="2:32" ht="14.25">
      <c r="B79" s="364"/>
      <c r="C79" s="365"/>
      <c r="D79" s="365"/>
      <c r="E79" s="365"/>
      <c r="F79" s="365"/>
      <c r="G79" s="366"/>
      <c r="H79" s="366"/>
      <c r="I79" s="366"/>
      <c r="J79" s="366"/>
      <c r="K79" s="366"/>
      <c r="L79" s="364"/>
      <c r="M79" s="365"/>
      <c r="N79" s="365"/>
      <c r="O79" s="365"/>
      <c r="P79" s="365"/>
      <c r="Q79" s="365"/>
      <c r="R79" s="365"/>
      <c r="S79" s="365"/>
      <c r="T79" s="365"/>
      <c r="U79" s="394"/>
      <c r="V79" s="365"/>
      <c r="W79" s="365"/>
      <c r="X79" s="365"/>
      <c r="Y79" s="365"/>
      <c r="Z79" s="234"/>
      <c r="AA79" s="234"/>
      <c r="AB79" s="234"/>
      <c r="AC79" s="234"/>
      <c r="AD79" s="234"/>
      <c r="AE79" s="234"/>
      <c r="AF79" s="234"/>
    </row>
    <row r="80" spans="2:32" ht="18" outlineLevel="1">
      <c r="D80" s="370" t="s">
        <v>425</v>
      </c>
      <c r="E80" s="371"/>
      <c r="F80" s="371"/>
      <c r="G80" s="371"/>
      <c r="H80" s="371"/>
      <c r="I80" s="371"/>
      <c r="J80" s="371"/>
      <c r="K80" s="371"/>
      <c r="L80" s="413"/>
      <c r="M80" s="372"/>
      <c r="N80" s="372"/>
      <c r="O80" s="372"/>
      <c r="P80" s="372"/>
      <c r="Q80" s="372"/>
      <c r="R80" s="372"/>
      <c r="S80" s="372"/>
      <c r="T80" s="372"/>
      <c r="U80" s="395"/>
      <c r="V80" s="372"/>
      <c r="W80" s="372"/>
      <c r="X80" s="372"/>
      <c r="Y80" s="372"/>
    </row>
    <row r="81" spans="2:26" ht="18" outlineLevel="1">
      <c r="C81" s="373"/>
      <c r="D81" s="238"/>
      <c r="L81" s="237"/>
      <c r="M81" s="234"/>
      <c r="N81" s="234"/>
      <c r="O81" s="234"/>
      <c r="P81" s="234"/>
      <c r="Q81" s="234"/>
      <c r="R81" s="234"/>
      <c r="S81" s="234"/>
      <c r="T81" s="234"/>
      <c r="U81" s="392"/>
      <c r="V81" s="234"/>
      <c r="W81" s="234"/>
      <c r="X81" s="234"/>
      <c r="Y81" s="234"/>
    </row>
    <row r="82" spans="2:26" ht="51" outlineLevel="1">
      <c r="B82" s="1071" t="s">
        <v>426</v>
      </c>
      <c r="C82" s="1017" t="str">
        <f>IF('R8a - Net Debt input'!D52 = "","",'R8a - Net Debt input'!D52)</f>
        <v>Issue date</v>
      </c>
      <c r="D82" s="1018" t="str">
        <f>IF('R8a - Net Debt input'!E52 = "","",'R8a - Net Debt input'!E52)</f>
        <v>Maturity date</v>
      </c>
      <c r="E82" s="1018" t="str">
        <f>IF('R8a - Net Debt input'!F52 = "","",'R8a - Net Debt input'!F52)</f>
        <v>Description</v>
      </c>
      <c r="F82" s="1018" t="str">
        <f>IF('R8a - Net Debt input'!G52 = "","",'R8a - Net Debt input'!G52)</f>
        <v>Loan type</v>
      </c>
      <c r="G82" s="1018" t="str">
        <f>IF('R8a - Net Debt input'!H52 = "","",'R8a - Net Debt input'!H52)</f>
        <v>Payment rank</v>
      </c>
      <c r="H82" s="1019" t="str">
        <f>IF('R8a - Net Debt input'!I52 = "","",'R8a - Net Debt input'!I52)</f>
        <v>Reference rate</v>
      </c>
      <c r="I82" s="1020" t="str">
        <f>IF('R8a - Net Debt input'!J52 = "","",'R8a - Net Debt input'!J52)</f>
        <v>Coupon rate / margin spread on reference rate</v>
      </c>
      <c r="L82" s="1080"/>
      <c r="U82" s="388"/>
    </row>
    <row r="83" spans="2:26" outlineLevel="1">
      <c r="B83" s="239"/>
      <c r="C83" s="346" t="str">
        <f>IF('R8a - Net Debt input'!D53 = "","",'R8a - Net Debt input'!D53)</f>
        <v>dd/mm/yyyy</v>
      </c>
      <c r="D83" s="347" t="str">
        <f>IF('R8a - Net Debt input'!E53 = "","",'R8a - Net Debt input'!E53)</f>
        <v>dd/mm/yyyy</v>
      </c>
      <c r="E83" s="347" t="str">
        <f>IF('R8a - Net Debt input'!F53 = "","",'R8a - Net Debt input'!F53)</f>
        <v/>
      </c>
      <c r="F83" s="347" t="str">
        <f>IF('R8a - Net Debt input'!G53 = "","",'R8a - Net Debt input'!G53)</f>
        <v/>
      </c>
      <c r="G83" s="347" t="str">
        <f>IF('R8a - Net Debt input'!H53 = "","",'R8a - Net Debt input'!H53)</f>
        <v/>
      </c>
      <c r="H83" s="347" t="str">
        <f>IF('R8a - Net Debt input'!I53 = "","",'R8a - Net Debt input'!I53)</f>
        <v/>
      </c>
      <c r="I83" s="348" t="str">
        <f>IF('R8a - Net Debt input'!J53 = "","",'R8a - Net Debt input'!J53)</f>
        <v xml:space="preserve">% </v>
      </c>
      <c r="L83" s="1080"/>
      <c r="M83" s="283" t="s">
        <v>427</v>
      </c>
      <c r="N83" s="284" t="s">
        <v>427</v>
      </c>
      <c r="O83" s="284" t="s">
        <v>427</v>
      </c>
      <c r="P83" s="284" t="s">
        <v>427</v>
      </c>
      <c r="Q83" s="284" t="s">
        <v>427</v>
      </c>
      <c r="R83" s="284" t="s">
        <v>427</v>
      </c>
      <c r="S83" s="284" t="s">
        <v>427</v>
      </c>
      <c r="T83" s="380" t="s">
        <v>427</v>
      </c>
      <c r="U83" s="391" t="s">
        <v>427</v>
      </c>
      <c r="V83" s="284" t="s">
        <v>427</v>
      </c>
      <c r="W83" s="284" t="s">
        <v>427</v>
      </c>
      <c r="X83" s="284" t="s">
        <v>427</v>
      </c>
      <c r="Y83" s="285" t="s">
        <v>427</v>
      </c>
    </row>
    <row r="84" spans="2:26" outlineLevel="1">
      <c r="B84" s="339" t="s">
        <v>451</v>
      </c>
      <c r="C84" s="301">
        <f>IF('R8a - Net Debt input'!D54 = "","",'R8a - Net Debt input'!D54)</f>
        <v>43556</v>
      </c>
      <c r="D84" s="301">
        <f>IF('R8a - Net Debt input'!E54 = "","",'R8a - Net Debt input'!E54)</f>
        <v>44652</v>
      </c>
      <c r="E84" s="310" t="str">
        <f>IF('R8a - Net Debt input'!F54 = "","",'R8a - Net Debt input'!F54)</f>
        <v>National Grid plc</v>
      </c>
      <c r="F84" s="311" t="str">
        <f>IF('R8a - Net Debt input'!G54 = "","",'R8a - Net Debt input'!G54)</f>
        <v>Intercompany</v>
      </c>
      <c r="G84" s="812"/>
      <c r="H84" s="311" t="str">
        <f>IF('R8a - Net Debt input'!I54 = "","",'R8a - Net Debt input'!I54)</f>
        <v>LIBOR 6 month</v>
      </c>
      <c r="I84" s="491">
        <f>IF('R8a - Net Debt input'!J54 = "","",'R8a - Net Debt input'!J54)</f>
        <v>8.5000000000000006E-3</v>
      </c>
      <c r="J84" s="298"/>
      <c r="K84" s="299"/>
      <c r="L84" s="300"/>
      <c r="M84" s="1103">
        <v>0</v>
      </c>
      <c r="N84" s="1103">
        <v>0</v>
      </c>
      <c r="O84" s="1103">
        <v>0</v>
      </c>
      <c r="P84" s="1103">
        <v>0</v>
      </c>
      <c r="Q84" s="1103">
        <v>0</v>
      </c>
      <c r="R84" s="1103">
        <v>0</v>
      </c>
      <c r="S84" s="1103">
        <v>2.0930012100000002</v>
      </c>
      <c r="T84" s="1103">
        <v>1.5082987299999999</v>
      </c>
      <c r="U84" s="1103">
        <v>0</v>
      </c>
      <c r="V84" s="1103">
        <v>0</v>
      </c>
      <c r="W84" s="1103">
        <v>0</v>
      </c>
      <c r="X84" s="1103">
        <v>0</v>
      </c>
      <c r="Y84" s="1103">
        <v>0</v>
      </c>
      <c r="Z84" s="132">
        <v>0</v>
      </c>
    </row>
    <row r="85" spans="2:26" outlineLevel="1">
      <c r="B85" s="342" t="s">
        <v>452</v>
      </c>
      <c r="C85" s="304"/>
      <c r="D85" s="304"/>
      <c r="E85" s="312"/>
      <c r="F85" s="313"/>
      <c r="G85" s="813"/>
      <c r="H85" s="313"/>
      <c r="I85" s="492"/>
      <c r="J85" s="298"/>
      <c r="K85" s="299"/>
      <c r="L85" s="300"/>
      <c r="M85" s="1103">
        <v>0</v>
      </c>
      <c r="N85" s="1103">
        <v>0</v>
      </c>
      <c r="O85" s="1103">
        <v>0</v>
      </c>
      <c r="P85" s="1103">
        <v>0</v>
      </c>
      <c r="Q85" s="1103">
        <v>0</v>
      </c>
      <c r="R85" s="1103">
        <v>0</v>
      </c>
      <c r="S85" s="1103">
        <v>0</v>
      </c>
      <c r="T85" s="1103">
        <v>0</v>
      </c>
      <c r="U85" s="1103">
        <v>0</v>
      </c>
      <c r="V85" s="1103">
        <v>0</v>
      </c>
      <c r="W85" s="1103">
        <v>0</v>
      </c>
      <c r="X85" s="1103">
        <v>0</v>
      </c>
      <c r="Y85" s="1103">
        <v>0</v>
      </c>
      <c r="Z85" s="132">
        <v>0</v>
      </c>
    </row>
    <row r="86" spans="2:26" outlineLevel="1">
      <c r="B86" s="340" t="s">
        <v>453</v>
      </c>
      <c r="C86" s="304"/>
      <c r="D86" s="304"/>
      <c r="E86" s="312"/>
      <c r="F86" s="313"/>
      <c r="G86" s="813"/>
      <c r="H86" s="313"/>
      <c r="I86" s="492"/>
      <c r="J86" s="298"/>
      <c r="K86" s="299"/>
      <c r="L86" s="300"/>
      <c r="M86" s="1103">
        <v>0</v>
      </c>
      <c r="N86" s="1103">
        <v>0</v>
      </c>
      <c r="O86" s="1103">
        <v>0</v>
      </c>
      <c r="P86" s="1103">
        <v>0</v>
      </c>
      <c r="Q86" s="1103">
        <v>0</v>
      </c>
      <c r="R86" s="1103">
        <v>0</v>
      </c>
      <c r="S86" s="1103">
        <v>0</v>
      </c>
      <c r="T86" s="1103">
        <v>0</v>
      </c>
      <c r="U86" s="1103">
        <v>0</v>
      </c>
      <c r="V86" s="1103">
        <v>0</v>
      </c>
      <c r="W86" s="1103">
        <v>0</v>
      </c>
      <c r="X86" s="1103">
        <v>0</v>
      </c>
      <c r="Y86" s="1103">
        <v>0</v>
      </c>
      <c r="Z86" s="132">
        <v>0</v>
      </c>
    </row>
    <row r="87" spans="2:26" outlineLevel="1">
      <c r="B87" s="342" t="s">
        <v>454</v>
      </c>
      <c r="C87" s="304"/>
      <c r="D87" s="304"/>
      <c r="E87" s="312"/>
      <c r="F87" s="313"/>
      <c r="G87" s="813"/>
      <c r="H87" s="313"/>
      <c r="I87" s="492"/>
      <c r="J87" s="298"/>
      <c r="K87" s="299"/>
      <c r="L87" s="300"/>
      <c r="M87" s="1103">
        <v>0</v>
      </c>
      <c r="N87" s="1103">
        <v>0</v>
      </c>
      <c r="O87" s="1103">
        <v>0</v>
      </c>
      <c r="P87" s="1103">
        <v>0</v>
      </c>
      <c r="Q87" s="1103">
        <v>0</v>
      </c>
      <c r="R87" s="1103">
        <v>0</v>
      </c>
      <c r="S87" s="1103">
        <v>0</v>
      </c>
      <c r="T87" s="1103">
        <v>0</v>
      </c>
      <c r="U87" s="1103">
        <v>0</v>
      </c>
      <c r="V87" s="1103">
        <v>0</v>
      </c>
      <c r="W87" s="1103">
        <v>0</v>
      </c>
      <c r="X87" s="1103">
        <v>0</v>
      </c>
      <c r="Y87" s="1103">
        <v>0</v>
      </c>
      <c r="Z87" s="132">
        <v>0</v>
      </c>
    </row>
    <row r="88" spans="2:26" outlineLevel="1">
      <c r="B88" s="340" t="s">
        <v>455</v>
      </c>
      <c r="C88" s="304"/>
      <c r="D88" s="304"/>
      <c r="E88" s="312"/>
      <c r="F88" s="313"/>
      <c r="G88" s="813"/>
      <c r="H88" s="313"/>
      <c r="I88" s="492"/>
      <c r="J88" s="298"/>
      <c r="K88" s="299"/>
      <c r="L88" s="300"/>
      <c r="M88" s="1103">
        <v>0</v>
      </c>
      <c r="N88" s="1103">
        <v>0</v>
      </c>
      <c r="O88" s="1103">
        <v>0</v>
      </c>
      <c r="P88" s="1103">
        <v>0</v>
      </c>
      <c r="Q88" s="1103">
        <v>0</v>
      </c>
      <c r="R88" s="1103">
        <v>0</v>
      </c>
      <c r="S88" s="1103">
        <v>0</v>
      </c>
      <c r="T88" s="1103">
        <v>0</v>
      </c>
      <c r="U88" s="1103">
        <v>0</v>
      </c>
      <c r="V88" s="1103">
        <v>0</v>
      </c>
      <c r="W88" s="1103">
        <v>0</v>
      </c>
      <c r="X88" s="1103">
        <v>0</v>
      </c>
      <c r="Y88" s="1103">
        <v>0</v>
      </c>
      <c r="Z88" s="132">
        <v>0</v>
      </c>
    </row>
    <row r="89" spans="2:26" outlineLevel="1">
      <c r="B89" s="342" t="s">
        <v>456</v>
      </c>
      <c r="C89" s="304"/>
      <c r="D89" s="304"/>
      <c r="E89" s="312"/>
      <c r="F89" s="313"/>
      <c r="G89" s="813"/>
      <c r="H89" s="313"/>
      <c r="I89" s="492"/>
      <c r="J89" s="298"/>
      <c r="K89" s="299"/>
      <c r="L89" s="300"/>
      <c r="M89" s="1103">
        <v>0</v>
      </c>
      <c r="N89" s="1103">
        <v>0</v>
      </c>
      <c r="O89" s="1103">
        <v>0</v>
      </c>
      <c r="P89" s="1103">
        <v>0</v>
      </c>
      <c r="Q89" s="1103">
        <v>0</v>
      </c>
      <c r="R89" s="1103">
        <v>0</v>
      </c>
      <c r="S89" s="1103">
        <v>0</v>
      </c>
      <c r="T89" s="1103">
        <v>0</v>
      </c>
      <c r="U89" s="1103">
        <v>0</v>
      </c>
      <c r="V89" s="1103">
        <v>0</v>
      </c>
      <c r="W89" s="1103">
        <v>0</v>
      </c>
      <c r="X89" s="1103">
        <v>0</v>
      </c>
      <c r="Y89" s="1103">
        <v>0</v>
      </c>
      <c r="Z89" s="132">
        <v>0</v>
      </c>
    </row>
    <row r="90" spans="2:26" outlineLevel="1">
      <c r="B90" s="340" t="s">
        <v>457</v>
      </c>
      <c r="C90" s="304"/>
      <c r="D90" s="304"/>
      <c r="E90" s="312"/>
      <c r="F90" s="313"/>
      <c r="G90" s="813"/>
      <c r="H90" s="313"/>
      <c r="I90" s="492"/>
      <c r="J90" s="298"/>
      <c r="K90" s="299"/>
      <c r="L90" s="300"/>
      <c r="M90" s="1103">
        <v>0</v>
      </c>
      <c r="N90" s="1103">
        <v>0</v>
      </c>
      <c r="O90" s="1103">
        <v>0</v>
      </c>
      <c r="P90" s="1103">
        <v>0</v>
      </c>
      <c r="Q90" s="1103">
        <v>0</v>
      </c>
      <c r="R90" s="1103">
        <v>0</v>
      </c>
      <c r="S90" s="1103">
        <v>0</v>
      </c>
      <c r="T90" s="1103">
        <v>0</v>
      </c>
      <c r="U90" s="1103">
        <v>0</v>
      </c>
      <c r="V90" s="1103">
        <v>0</v>
      </c>
      <c r="W90" s="1103">
        <v>0</v>
      </c>
      <c r="X90" s="1103">
        <v>0</v>
      </c>
      <c r="Y90" s="1103">
        <v>0</v>
      </c>
      <c r="Z90" s="132">
        <v>0</v>
      </c>
    </row>
    <row r="91" spans="2:26" outlineLevel="1">
      <c r="B91" s="342" t="s">
        <v>458</v>
      </c>
      <c r="C91" s="304"/>
      <c r="D91" s="304"/>
      <c r="E91" s="312"/>
      <c r="F91" s="313"/>
      <c r="G91" s="813"/>
      <c r="H91" s="313"/>
      <c r="I91" s="492"/>
      <c r="J91" s="298"/>
      <c r="K91" s="299"/>
      <c r="L91" s="300"/>
      <c r="M91" s="1103">
        <v>0</v>
      </c>
      <c r="N91" s="1103">
        <v>0</v>
      </c>
      <c r="O91" s="1103">
        <v>0</v>
      </c>
      <c r="P91" s="1103">
        <v>0</v>
      </c>
      <c r="Q91" s="1103">
        <v>0</v>
      </c>
      <c r="R91" s="1103">
        <v>0</v>
      </c>
      <c r="S91" s="1103">
        <v>0</v>
      </c>
      <c r="T91" s="1103">
        <v>0</v>
      </c>
      <c r="U91" s="1103">
        <v>0</v>
      </c>
      <c r="V91" s="1103">
        <v>0</v>
      </c>
      <c r="W91" s="1103">
        <v>0</v>
      </c>
      <c r="X91" s="1103">
        <v>0</v>
      </c>
      <c r="Y91" s="1103">
        <v>0</v>
      </c>
      <c r="Z91" s="132">
        <v>0</v>
      </c>
    </row>
    <row r="92" spans="2:26" outlineLevel="1">
      <c r="B92" s="341" t="s">
        <v>459</v>
      </c>
      <c r="C92" s="307"/>
      <c r="D92" s="307"/>
      <c r="E92" s="314"/>
      <c r="F92" s="315"/>
      <c r="G92" s="814"/>
      <c r="H92" s="315"/>
      <c r="I92" s="493"/>
      <c r="J92" s="298"/>
      <c r="K92" s="299"/>
      <c r="L92" s="300"/>
      <c r="M92" s="1103">
        <v>0</v>
      </c>
      <c r="N92" s="1103">
        <v>0</v>
      </c>
      <c r="O92" s="1103">
        <v>0</v>
      </c>
      <c r="P92" s="1103">
        <v>0</v>
      </c>
      <c r="Q92" s="1103">
        <v>0</v>
      </c>
      <c r="R92" s="1103">
        <v>0</v>
      </c>
      <c r="S92" s="1103">
        <v>0</v>
      </c>
      <c r="T92" s="1103">
        <v>0</v>
      </c>
      <c r="U92" s="1103">
        <v>0</v>
      </c>
      <c r="V92" s="1103">
        <v>0</v>
      </c>
      <c r="W92" s="1103">
        <v>0</v>
      </c>
      <c r="X92" s="1103">
        <v>0</v>
      </c>
      <c r="Y92" s="1103">
        <v>0</v>
      </c>
      <c r="Z92" s="132">
        <v>0</v>
      </c>
    </row>
    <row r="93" spans="2:26" outlineLevel="1">
      <c r="C93" s="237"/>
      <c r="D93" s="234"/>
      <c r="E93" s="234"/>
      <c r="F93" s="234"/>
      <c r="H93" s="254"/>
      <c r="L93" s="1055" t="s">
        <v>350</v>
      </c>
      <c r="M93" s="1108">
        <f t="shared" ref="M93:Y93" si="8">SUM(M84:M92)</f>
        <v>0</v>
      </c>
      <c r="N93" s="1108">
        <f t="shared" si="8"/>
        <v>0</v>
      </c>
      <c r="O93" s="1108">
        <f t="shared" si="8"/>
        <v>0</v>
      </c>
      <c r="P93" s="1108">
        <f t="shared" si="8"/>
        <v>0</v>
      </c>
      <c r="Q93" s="1108">
        <f t="shared" si="8"/>
        <v>0</v>
      </c>
      <c r="R93" s="1108">
        <f t="shared" si="8"/>
        <v>0</v>
      </c>
      <c r="S93" s="1108">
        <f t="shared" si="8"/>
        <v>2.0930012100000002</v>
      </c>
      <c r="T93" s="1108">
        <f t="shared" si="8"/>
        <v>1.5082987299999999</v>
      </c>
      <c r="U93" s="1108">
        <f t="shared" si="8"/>
        <v>0</v>
      </c>
      <c r="V93" s="1108">
        <f t="shared" si="8"/>
        <v>0</v>
      </c>
      <c r="W93" s="1108">
        <f t="shared" si="8"/>
        <v>0</v>
      </c>
      <c r="X93" s="1108">
        <f t="shared" si="8"/>
        <v>0</v>
      </c>
      <c r="Y93" s="1108">
        <f t="shared" si="8"/>
        <v>0</v>
      </c>
      <c r="Z93" s="132">
        <v>0</v>
      </c>
    </row>
    <row r="94" spans="2:26" outlineLevel="1">
      <c r="L94" s="1080"/>
      <c r="U94" s="388"/>
    </row>
    <row r="95" spans="2:26" ht="18" outlineLevel="1">
      <c r="D95" s="370" t="s">
        <v>437</v>
      </c>
      <c r="E95" s="371"/>
      <c r="F95" s="371"/>
      <c r="G95" s="371"/>
      <c r="H95" s="371"/>
      <c r="I95" s="371"/>
      <c r="J95" s="371"/>
      <c r="K95" s="371"/>
      <c r="L95" s="411"/>
      <c r="M95" s="371"/>
      <c r="N95" s="371"/>
      <c r="O95" s="371"/>
      <c r="P95" s="371"/>
      <c r="Q95" s="371"/>
      <c r="R95" s="371"/>
      <c r="S95" s="371"/>
      <c r="T95" s="371"/>
      <c r="U95" s="389"/>
      <c r="V95" s="371"/>
      <c r="W95" s="371"/>
      <c r="X95" s="371"/>
      <c r="Y95" s="371"/>
    </row>
    <row r="96" spans="2:26" ht="18" outlineLevel="1">
      <c r="D96" s="238"/>
      <c r="L96" s="1080"/>
      <c r="U96" s="388"/>
    </row>
    <row r="97" spans="2:27" ht="51" outlineLevel="1">
      <c r="B97" s="1071" t="s">
        <v>426</v>
      </c>
      <c r="C97" s="1017" t="str">
        <f t="shared" ref="C97:I99" si="9">C82</f>
        <v>Issue date</v>
      </c>
      <c r="D97" s="1018" t="str">
        <f t="shared" si="9"/>
        <v>Maturity date</v>
      </c>
      <c r="E97" s="1018" t="str">
        <f t="shared" si="9"/>
        <v>Description</v>
      </c>
      <c r="F97" s="1018" t="str">
        <f t="shared" si="9"/>
        <v>Loan type</v>
      </c>
      <c r="G97" s="1018" t="str">
        <f t="shared" si="9"/>
        <v>Payment rank</v>
      </c>
      <c r="H97" s="1019" t="str">
        <f t="shared" si="9"/>
        <v>Reference rate</v>
      </c>
      <c r="I97" s="1020" t="str">
        <f t="shared" si="9"/>
        <v>Coupon rate / margin spread on reference rate</v>
      </c>
      <c r="L97" s="1080"/>
      <c r="U97" s="388"/>
    </row>
    <row r="98" spans="2:27" outlineLevel="1">
      <c r="B98" s="316"/>
      <c r="C98" s="346" t="str">
        <f t="shared" si="9"/>
        <v>dd/mm/yyyy</v>
      </c>
      <c r="D98" s="347" t="str">
        <f t="shared" si="9"/>
        <v>dd/mm/yyyy</v>
      </c>
      <c r="E98" s="347" t="str">
        <f t="shared" si="9"/>
        <v/>
      </c>
      <c r="F98" s="347" t="str">
        <f t="shared" si="9"/>
        <v/>
      </c>
      <c r="G98" s="347" t="str">
        <f t="shared" si="9"/>
        <v/>
      </c>
      <c r="H98" s="347" t="str">
        <f t="shared" si="9"/>
        <v/>
      </c>
      <c r="I98" s="348" t="str">
        <f t="shared" si="9"/>
        <v xml:space="preserve">% </v>
      </c>
      <c r="L98" s="1080"/>
      <c r="M98" s="283" t="s">
        <v>427</v>
      </c>
      <c r="N98" s="284" t="s">
        <v>427</v>
      </c>
      <c r="O98" s="284" t="s">
        <v>427</v>
      </c>
      <c r="P98" s="284" t="s">
        <v>427</v>
      </c>
      <c r="Q98" s="284" t="s">
        <v>427</v>
      </c>
      <c r="R98" s="284" t="s">
        <v>427</v>
      </c>
      <c r="S98" s="284" t="s">
        <v>427</v>
      </c>
      <c r="T98" s="380" t="s">
        <v>427</v>
      </c>
      <c r="U98" s="391" t="s">
        <v>427</v>
      </c>
      <c r="V98" s="284" t="s">
        <v>427</v>
      </c>
      <c r="W98" s="284" t="s">
        <v>427</v>
      </c>
      <c r="X98" s="284" t="s">
        <v>427</v>
      </c>
      <c r="Y98" s="285" t="s">
        <v>427</v>
      </c>
    </row>
    <row r="99" spans="2:27" outlineLevel="1">
      <c r="B99" s="339" t="s">
        <v>451</v>
      </c>
      <c r="C99" s="900">
        <f t="shared" si="9"/>
        <v>43556</v>
      </c>
      <c r="D99" s="900">
        <f t="shared" si="9"/>
        <v>44652</v>
      </c>
      <c r="E99" s="916" t="str">
        <f t="shared" si="9"/>
        <v>National Grid plc</v>
      </c>
      <c r="F99" s="917" t="str">
        <f t="shared" si="9"/>
        <v>Intercompany</v>
      </c>
      <c r="G99" s="916"/>
      <c r="H99" s="917" t="str">
        <f t="shared" si="9"/>
        <v>LIBOR 6 month</v>
      </c>
      <c r="I99" s="904">
        <f t="shared" si="9"/>
        <v>8.5000000000000006E-3</v>
      </c>
      <c r="J99" s="298"/>
      <c r="K99" s="299"/>
      <c r="L99" s="300"/>
      <c r="M99" s="1103">
        <v>0</v>
      </c>
      <c r="N99" s="1103">
        <v>0</v>
      </c>
      <c r="O99" s="1103">
        <v>0</v>
      </c>
      <c r="P99" s="1103">
        <v>0</v>
      </c>
      <c r="Q99" s="1103">
        <v>0</v>
      </c>
      <c r="R99" s="1103">
        <v>0</v>
      </c>
      <c r="S99" s="1103">
        <v>1.0849</v>
      </c>
      <c r="T99" s="1103">
        <v>1.9580558794520544</v>
      </c>
      <c r="U99" s="1103">
        <v>0</v>
      </c>
      <c r="V99" s="1103">
        <v>0</v>
      </c>
      <c r="W99" s="1103">
        <v>0</v>
      </c>
      <c r="X99" s="1103">
        <v>0</v>
      </c>
      <c r="Y99" s="1103">
        <v>0</v>
      </c>
      <c r="Z99" s="132">
        <v>0</v>
      </c>
    </row>
    <row r="100" spans="2:27" outlineLevel="1">
      <c r="B100" s="342" t="s">
        <v>452</v>
      </c>
      <c r="C100" s="905"/>
      <c r="D100" s="905"/>
      <c r="E100" s="923"/>
      <c r="F100" s="924"/>
      <c r="G100" s="923"/>
      <c r="H100" s="924"/>
      <c r="I100" s="909"/>
      <c r="J100" s="298"/>
      <c r="K100" s="299"/>
      <c r="L100" s="300"/>
      <c r="M100" s="1103">
        <v>0</v>
      </c>
      <c r="N100" s="1103">
        <v>0</v>
      </c>
      <c r="O100" s="1103">
        <v>0</v>
      </c>
      <c r="P100" s="1103">
        <v>0</v>
      </c>
      <c r="Q100" s="1103">
        <v>0</v>
      </c>
      <c r="R100" s="1103">
        <v>0</v>
      </c>
      <c r="S100" s="1103">
        <v>0</v>
      </c>
      <c r="T100" s="1103">
        <v>0</v>
      </c>
      <c r="U100" s="1103">
        <v>0</v>
      </c>
      <c r="V100" s="1103">
        <v>0</v>
      </c>
      <c r="W100" s="1103">
        <v>0</v>
      </c>
      <c r="X100" s="1103">
        <v>0</v>
      </c>
      <c r="Y100" s="1103">
        <v>0</v>
      </c>
      <c r="Z100" s="132">
        <v>0</v>
      </c>
    </row>
    <row r="101" spans="2:27" outlineLevel="1">
      <c r="B101" s="340" t="s">
        <v>453</v>
      </c>
      <c r="C101" s="905"/>
      <c r="D101" s="905"/>
      <c r="E101" s="923"/>
      <c r="F101" s="924"/>
      <c r="G101" s="923"/>
      <c r="H101" s="924"/>
      <c r="I101" s="909"/>
      <c r="J101" s="298"/>
      <c r="K101" s="299"/>
      <c r="L101" s="300"/>
      <c r="M101" s="1103">
        <v>0</v>
      </c>
      <c r="N101" s="1103">
        <v>0</v>
      </c>
      <c r="O101" s="1103">
        <v>0</v>
      </c>
      <c r="P101" s="1103">
        <v>0</v>
      </c>
      <c r="Q101" s="1103">
        <v>0</v>
      </c>
      <c r="R101" s="1103">
        <v>0</v>
      </c>
      <c r="S101" s="1103">
        <v>0</v>
      </c>
      <c r="T101" s="1103">
        <v>0</v>
      </c>
      <c r="U101" s="1103">
        <v>0</v>
      </c>
      <c r="V101" s="1103">
        <v>0</v>
      </c>
      <c r="W101" s="1103">
        <v>0</v>
      </c>
      <c r="X101" s="1103">
        <v>0</v>
      </c>
      <c r="Y101" s="1103">
        <v>0</v>
      </c>
      <c r="Z101" s="132">
        <v>0</v>
      </c>
    </row>
    <row r="102" spans="2:27" outlineLevel="1">
      <c r="B102" s="342" t="s">
        <v>454</v>
      </c>
      <c r="C102" s="905"/>
      <c r="D102" s="905"/>
      <c r="E102" s="923"/>
      <c r="F102" s="924"/>
      <c r="G102" s="923"/>
      <c r="H102" s="924"/>
      <c r="I102" s="909"/>
      <c r="J102" s="298"/>
      <c r="K102" s="299"/>
      <c r="L102" s="300"/>
      <c r="M102" s="1103">
        <v>0</v>
      </c>
      <c r="N102" s="1103">
        <v>0</v>
      </c>
      <c r="O102" s="1103">
        <v>0</v>
      </c>
      <c r="P102" s="1103">
        <v>0</v>
      </c>
      <c r="Q102" s="1103">
        <v>0</v>
      </c>
      <c r="R102" s="1103">
        <v>0</v>
      </c>
      <c r="S102" s="1103">
        <v>0</v>
      </c>
      <c r="T102" s="1103">
        <v>0</v>
      </c>
      <c r="U102" s="1103">
        <v>0</v>
      </c>
      <c r="V102" s="1103">
        <v>0</v>
      </c>
      <c r="W102" s="1103">
        <v>0</v>
      </c>
      <c r="X102" s="1103">
        <v>0</v>
      </c>
      <c r="Y102" s="1103">
        <v>0</v>
      </c>
      <c r="Z102" s="132">
        <v>0</v>
      </c>
    </row>
    <row r="103" spans="2:27" outlineLevel="1">
      <c r="B103" s="340" t="s">
        <v>455</v>
      </c>
      <c r="C103" s="905"/>
      <c r="D103" s="905"/>
      <c r="E103" s="923"/>
      <c r="F103" s="924"/>
      <c r="G103" s="923"/>
      <c r="H103" s="924"/>
      <c r="I103" s="909"/>
      <c r="J103" s="298"/>
      <c r="K103" s="299"/>
      <c r="L103" s="300"/>
      <c r="M103" s="1103">
        <v>0</v>
      </c>
      <c r="N103" s="1103">
        <v>0</v>
      </c>
      <c r="O103" s="1103">
        <v>0</v>
      </c>
      <c r="P103" s="1103">
        <v>0</v>
      </c>
      <c r="Q103" s="1103">
        <v>0</v>
      </c>
      <c r="R103" s="1103">
        <v>0</v>
      </c>
      <c r="S103" s="1103">
        <v>0</v>
      </c>
      <c r="T103" s="1103">
        <v>0</v>
      </c>
      <c r="U103" s="1103">
        <v>0</v>
      </c>
      <c r="V103" s="1103">
        <v>0</v>
      </c>
      <c r="W103" s="1103">
        <v>0</v>
      </c>
      <c r="X103" s="1103">
        <v>0</v>
      </c>
      <c r="Y103" s="1103">
        <v>0</v>
      </c>
      <c r="Z103" s="132">
        <v>0</v>
      </c>
    </row>
    <row r="104" spans="2:27" outlineLevel="1">
      <c r="B104" s="342" t="s">
        <v>456</v>
      </c>
      <c r="C104" s="905"/>
      <c r="D104" s="905"/>
      <c r="E104" s="923"/>
      <c r="F104" s="924"/>
      <c r="G104" s="923"/>
      <c r="H104" s="924"/>
      <c r="I104" s="909"/>
      <c r="J104" s="298"/>
      <c r="K104" s="299"/>
      <c r="L104" s="300"/>
      <c r="M104" s="1103">
        <v>0</v>
      </c>
      <c r="N104" s="1103">
        <v>0</v>
      </c>
      <c r="O104" s="1103">
        <v>0</v>
      </c>
      <c r="P104" s="1103">
        <v>0</v>
      </c>
      <c r="Q104" s="1103">
        <v>0</v>
      </c>
      <c r="R104" s="1103">
        <v>0</v>
      </c>
      <c r="S104" s="1103">
        <v>0</v>
      </c>
      <c r="T104" s="1103">
        <v>0</v>
      </c>
      <c r="U104" s="1103">
        <v>0</v>
      </c>
      <c r="V104" s="1103">
        <v>0</v>
      </c>
      <c r="W104" s="1103">
        <v>0</v>
      </c>
      <c r="X104" s="1103">
        <v>0</v>
      </c>
      <c r="Y104" s="1103">
        <v>0</v>
      </c>
      <c r="Z104" s="132">
        <v>0</v>
      </c>
    </row>
    <row r="105" spans="2:27" outlineLevel="1">
      <c r="B105" s="340" t="s">
        <v>457</v>
      </c>
      <c r="C105" s="905"/>
      <c r="D105" s="905"/>
      <c r="E105" s="923"/>
      <c r="F105" s="924"/>
      <c r="G105" s="923"/>
      <c r="H105" s="924"/>
      <c r="I105" s="909"/>
      <c r="J105" s="298"/>
      <c r="K105" s="299"/>
      <c r="L105" s="300"/>
      <c r="M105" s="1103">
        <v>0</v>
      </c>
      <c r="N105" s="1103">
        <v>0</v>
      </c>
      <c r="O105" s="1103">
        <v>0</v>
      </c>
      <c r="P105" s="1103">
        <v>0</v>
      </c>
      <c r="Q105" s="1103">
        <v>0</v>
      </c>
      <c r="R105" s="1103">
        <v>0</v>
      </c>
      <c r="S105" s="1103">
        <v>0</v>
      </c>
      <c r="T105" s="1103">
        <v>0</v>
      </c>
      <c r="U105" s="1103">
        <v>0</v>
      </c>
      <c r="V105" s="1103">
        <v>0</v>
      </c>
      <c r="W105" s="1103">
        <v>0</v>
      </c>
      <c r="X105" s="1103">
        <v>0</v>
      </c>
      <c r="Y105" s="1103">
        <v>0</v>
      </c>
      <c r="Z105" s="132">
        <v>0</v>
      </c>
    </row>
    <row r="106" spans="2:27" outlineLevel="1">
      <c r="B106" s="342" t="s">
        <v>458</v>
      </c>
      <c r="C106" s="905"/>
      <c r="D106" s="905"/>
      <c r="E106" s="923"/>
      <c r="F106" s="924"/>
      <c r="G106" s="923"/>
      <c r="H106" s="924"/>
      <c r="I106" s="909"/>
      <c r="J106" s="298"/>
      <c r="K106" s="299"/>
      <c r="L106" s="300"/>
      <c r="M106" s="1103">
        <v>0</v>
      </c>
      <c r="N106" s="1103">
        <v>0</v>
      </c>
      <c r="O106" s="1103">
        <v>0</v>
      </c>
      <c r="P106" s="1103">
        <v>0</v>
      </c>
      <c r="Q106" s="1103">
        <v>0</v>
      </c>
      <c r="R106" s="1103">
        <v>0</v>
      </c>
      <c r="S106" s="1103">
        <v>0</v>
      </c>
      <c r="T106" s="1103">
        <v>0</v>
      </c>
      <c r="U106" s="1103">
        <v>0</v>
      </c>
      <c r="V106" s="1103">
        <v>0</v>
      </c>
      <c r="W106" s="1103">
        <v>0</v>
      </c>
      <c r="X106" s="1103">
        <v>0</v>
      </c>
      <c r="Y106" s="1103">
        <v>0</v>
      </c>
      <c r="Z106" s="132">
        <v>0</v>
      </c>
    </row>
    <row r="107" spans="2:27" outlineLevel="1">
      <c r="B107" s="341" t="s">
        <v>459</v>
      </c>
      <c r="C107" s="910"/>
      <c r="D107" s="910"/>
      <c r="E107" s="926"/>
      <c r="F107" s="927"/>
      <c r="G107" s="926"/>
      <c r="H107" s="927"/>
      <c r="I107" s="914"/>
      <c r="J107" s="298"/>
      <c r="K107" s="299"/>
      <c r="L107" s="300"/>
      <c r="M107" s="1103">
        <v>0</v>
      </c>
      <c r="N107" s="1103">
        <v>0</v>
      </c>
      <c r="O107" s="1103">
        <v>0</v>
      </c>
      <c r="P107" s="1103">
        <v>0</v>
      </c>
      <c r="Q107" s="1103">
        <v>0</v>
      </c>
      <c r="R107" s="1103">
        <v>0</v>
      </c>
      <c r="S107" s="1103">
        <v>0</v>
      </c>
      <c r="T107" s="1103">
        <v>0</v>
      </c>
      <c r="U107" s="1103">
        <v>0</v>
      </c>
      <c r="V107" s="1103">
        <v>0</v>
      </c>
      <c r="W107" s="1103">
        <v>0</v>
      </c>
      <c r="X107" s="1103">
        <v>0</v>
      </c>
      <c r="Y107" s="1103">
        <v>0</v>
      </c>
      <c r="Z107" s="132">
        <v>0</v>
      </c>
    </row>
    <row r="108" spans="2:27" outlineLevel="1">
      <c r="C108" s="234"/>
      <c r="D108" s="234"/>
      <c r="E108" s="234"/>
      <c r="F108" s="234"/>
      <c r="L108" s="1055" t="s">
        <v>350</v>
      </c>
      <c r="M108" s="1108">
        <f t="shared" ref="M108:Y108" si="10">SUM(M99:M107)</f>
        <v>0</v>
      </c>
      <c r="N108" s="1108">
        <f t="shared" si="10"/>
        <v>0</v>
      </c>
      <c r="O108" s="1108">
        <f t="shared" si="10"/>
        <v>0</v>
      </c>
      <c r="P108" s="1108">
        <f t="shared" si="10"/>
        <v>0</v>
      </c>
      <c r="Q108" s="1108">
        <f t="shared" si="10"/>
        <v>0</v>
      </c>
      <c r="R108" s="1108">
        <f t="shared" si="10"/>
        <v>0</v>
      </c>
      <c r="S108" s="1108">
        <f t="shared" si="10"/>
        <v>1.0849</v>
      </c>
      <c r="T108" s="1108">
        <f t="shared" si="10"/>
        <v>1.9580558794520544</v>
      </c>
      <c r="U108" s="1108">
        <f t="shared" si="10"/>
        <v>0</v>
      </c>
      <c r="V108" s="1108">
        <f t="shared" si="10"/>
        <v>0</v>
      </c>
      <c r="W108" s="1108">
        <f t="shared" si="10"/>
        <v>0</v>
      </c>
      <c r="X108" s="1108">
        <f t="shared" si="10"/>
        <v>0</v>
      </c>
      <c r="Y108" s="1108">
        <f t="shared" si="10"/>
        <v>0</v>
      </c>
      <c r="Z108" s="132">
        <v>0</v>
      </c>
    </row>
    <row r="109" spans="2:27" outlineLevel="1">
      <c r="C109" s="234"/>
      <c r="D109" s="240"/>
      <c r="E109" s="240"/>
      <c r="F109" s="240"/>
      <c r="L109" s="1080"/>
      <c r="M109" s="240"/>
      <c r="N109" s="240"/>
      <c r="O109" s="240"/>
      <c r="P109" s="240"/>
      <c r="Q109" s="240"/>
      <c r="R109" s="240"/>
      <c r="S109" s="240"/>
      <c r="T109" s="240"/>
      <c r="U109" s="390"/>
      <c r="V109" s="240"/>
      <c r="W109" s="240"/>
      <c r="X109" s="240"/>
      <c r="Y109" s="240"/>
      <c r="Z109" s="240"/>
      <c r="AA109" s="240"/>
    </row>
    <row r="110" spans="2:27">
      <c r="C110" s="234"/>
      <c r="D110" s="240"/>
      <c r="E110" s="240"/>
      <c r="F110" s="240"/>
      <c r="L110" s="1080"/>
      <c r="M110" s="240"/>
      <c r="N110" s="240"/>
      <c r="O110" s="240"/>
      <c r="P110" s="240"/>
      <c r="Q110" s="240"/>
      <c r="R110" s="240"/>
      <c r="S110" s="240"/>
      <c r="T110" s="240"/>
      <c r="U110" s="390"/>
      <c r="V110" s="240"/>
      <c r="W110" s="240"/>
      <c r="X110" s="240"/>
      <c r="Y110" s="240"/>
      <c r="Z110" s="240"/>
      <c r="AA110" s="240"/>
    </row>
    <row r="111" spans="2:27" ht="14.25">
      <c r="B111" s="359" t="s">
        <v>460</v>
      </c>
      <c r="C111" s="360" t="s">
        <v>461</v>
      </c>
      <c r="D111" s="360"/>
      <c r="E111" s="360"/>
      <c r="F111" s="360"/>
      <c r="G111" s="361"/>
      <c r="H111" s="361"/>
      <c r="I111" s="361"/>
      <c r="J111" s="361"/>
      <c r="K111" s="361"/>
      <c r="L111" s="414"/>
      <c r="M111" s="360"/>
      <c r="N111" s="360"/>
      <c r="O111" s="360"/>
      <c r="P111" s="360"/>
      <c r="Q111" s="360"/>
      <c r="R111" s="360"/>
      <c r="S111" s="360"/>
      <c r="T111" s="360"/>
      <c r="U111" s="393"/>
      <c r="V111" s="360"/>
      <c r="W111" s="360"/>
      <c r="X111" s="360"/>
      <c r="Y111" s="360"/>
    </row>
    <row r="112" spans="2:27" ht="14.25">
      <c r="B112" s="364"/>
      <c r="C112" s="365"/>
      <c r="D112" s="365"/>
      <c r="E112" s="365"/>
      <c r="F112" s="365"/>
      <c r="G112" s="366"/>
      <c r="H112" s="366"/>
      <c r="I112" s="366"/>
      <c r="J112" s="366"/>
      <c r="K112" s="366"/>
      <c r="L112" s="415"/>
      <c r="M112" s="365"/>
      <c r="N112" s="365"/>
      <c r="O112" s="365"/>
      <c r="P112" s="365"/>
      <c r="Q112" s="365"/>
      <c r="R112" s="365"/>
      <c r="S112" s="365"/>
      <c r="T112" s="365"/>
      <c r="U112" s="394"/>
      <c r="V112" s="365"/>
      <c r="W112" s="365"/>
      <c r="X112" s="365"/>
      <c r="Y112" s="365"/>
    </row>
    <row r="113" spans="2:26" ht="18" outlineLevel="1">
      <c r="B113" s="237"/>
      <c r="C113" s="234"/>
      <c r="D113" s="370" t="s">
        <v>425</v>
      </c>
      <c r="E113" s="372"/>
      <c r="F113" s="372"/>
      <c r="G113" s="371"/>
      <c r="H113" s="371"/>
      <c r="I113" s="371"/>
      <c r="J113" s="371"/>
      <c r="K113" s="371"/>
      <c r="L113" s="411"/>
      <c r="M113" s="372"/>
      <c r="N113" s="372"/>
      <c r="O113" s="372"/>
      <c r="P113" s="372"/>
      <c r="Q113" s="372"/>
      <c r="R113" s="372"/>
      <c r="S113" s="372"/>
      <c r="T113" s="372"/>
      <c r="U113" s="395"/>
      <c r="V113" s="372"/>
      <c r="W113" s="372"/>
      <c r="X113" s="372"/>
      <c r="Y113" s="372"/>
    </row>
    <row r="114" spans="2:26" ht="18" outlineLevel="1">
      <c r="B114" s="237"/>
      <c r="C114" s="234"/>
      <c r="D114" s="238"/>
      <c r="E114" s="234"/>
      <c r="F114" s="234"/>
      <c r="L114" s="1080"/>
      <c r="M114" s="234"/>
      <c r="N114" s="234"/>
      <c r="O114" s="234"/>
      <c r="P114" s="234"/>
      <c r="Q114" s="234"/>
      <c r="R114" s="234"/>
      <c r="S114" s="234"/>
      <c r="T114" s="234"/>
      <c r="U114" s="392"/>
      <c r="V114" s="234"/>
      <c r="W114" s="234"/>
      <c r="X114" s="234"/>
      <c r="Y114" s="234"/>
    </row>
    <row r="115" spans="2:26" ht="51" outlineLevel="1">
      <c r="B115" s="1071" t="s">
        <v>426</v>
      </c>
      <c r="C115" s="1021" t="str">
        <f>IF('R8a - Net Debt input'!D67 = "","",'R8a - Net Debt input'!D67)</f>
        <v>Issue date</v>
      </c>
      <c r="D115" s="1019" t="str">
        <f>IF('R8a - Net Debt input'!E67 = "","",'R8a - Net Debt input'!E67)</f>
        <v>Maturity date</v>
      </c>
      <c r="E115" s="1019" t="str">
        <f>IF('R8a - Net Debt input'!F67 = "","",'R8a - Net Debt input'!F67)</f>
        <v>Description</v>
      </c>
      <c r="F115" s="1019" t="str">
        <f>IF('R8a - Net Debt input'!G67 = "","",'R8a - Net Debt input'!G67)</f>
        <v>Loan type</v>
      </c>
      <c r="G115" s="1019" t="str">
        <f>IF('R8a - Net Debt input'!H67 = "","",'R8a - Net Debt input'!H67)</f>
        <v>Payment rank</v>
      </c>
      <c r="H115" s="1019" t="str">
        <f>IF('R8a - Net Debt input'!I67 = "","",'R8a - Net Debt input'!I67)</f>
        <v>Reference rate</v>
      </c>
      <c r="I115" s="1020" t="str">
        <f>IF('R8a - Net Debt input'!J67 = "","",'R8a - Net Debt input'!J67)</f>
        <v>Coupon rate / margin spread on reference rate</v>
      </c>
      <c r="L115" s="1080"/>
      <c r="U115" s="388"/>
    </row>
    <row r="116" spans="2:26" outlineLevel="1">
      <c r="B116" s="239"/>
      <c r="C116" s="343" t="str">
        <f>IF('R8a - Net Debt input'!D68 = "","",'R8a - Net Debt input'!D68)</f>
        <v>dd/mm/yyyy</v>
      </c>
      <c r="D116" s="344" t="str">
        <f>IF('R8a - Net Debt input'!E68 = "","",'R8a - Net Debt input'!E68)</f>
        <v>dd/mm/yyyy</v>
      </c>
      <c r="E116" s="344" t="str">
        <f>IF('R8a - Net Debt input'!F68 = "","",'R8a - Net Debt input'!F68)</f>
        <v/>
      </c>
      <c r="F116" s="344" t="str">
        <f>IF('R8a - Net Debt input'!G68 = "","",'R8a - Net Debt input'!G68)</f>
        <v/>
      </c>
      <c r="G116" s="344" t="str">
        <f>IF('R8a - Net Debt input'!H68 = "","",'R8a - Net Debt input'!H68)</f>
        <v/>
      </c>
      <c r="H116" s="344" t="str">
        <f>IF('R8a - Net Debt input'!I68 = "","",'R8a - Net Debt input'!I68)</f>
        <v/>
      </c>
      <c r="I116" s="345" t="str">
        <f>IF('R8a - Net Debt input'!J68 = "","",'R8a - Net Debt input'!J68)</f>
        <v xml:space="preserve">% </v>
      </c>
      <c r="L116" s="1080"/>
      <c r="M116" s="283" t="s">
        <v>427</v>
      </c>
      <c r="N116" s="284" t="s">
        <v>427</v>
      </c>
      <c r="O116" s="284" t="s">
        <v>427</v>
      </c>
      <c r="P116" s="284" t="s">
        <v>427</v>
      </c>
      <c r="Q116" s="284" t="s">
        <v>427</v>
      </c>
      <c r="R116" s="284" t="s">
        <v>427</v>
      </c>
      <c r="S116" s="284" t="s">
        <v>427</v>
      </c>
      <c r="T116" s="380" t="s">
        <v>427</v>
      </c>
      <c r="U116" s="391" t="s">
        <v>427</v>
      </c>
      <c r="V116" s="284" t="s">
        <v>427</v>
      </c>
      <c r="W116" s="284" t="s">
        <v>427</v>
      </c>
      <c r="X116" s="284" t="s">
        <v>427</v>
      </c>
      <c r="Y116" s="285" t="s">
        <v>427</v>
      </c>
    </row>
    <row r="117" spans="2:26" outlineLevel="1">
      <c r="B117" s="339" t="s">
        <v>462</v>
      </c>
      <c r="C117" s="301">
        <f>IF('R8a - Net Debt input'!D69 = "","",'R8a - Net Debt input'!D69)</f>
        <v>43556</v>
      </c>
      <c r="D117" s="301" t="str">
        <f>IF('R8a - Net Debt input'!E69 = "","",'R8a - Net Debt input'!E69)</f>
        <v>On demand</v>
      </c>
      <c r="E117" s="310" t="str">
        <f>IF('R8a - Net Debt input'!F69 = "","",'R8a - Net Debt input'!F69)</f>
        <v>National Grid plc</v>
      </c>
      <c r="F117" s="311" t="str">
        <f>IF('R8a - Net Debt input'!G69 = "","",'R8a - Net Debt input'!G69)</f>
        <v>RCF</v>
      </c>
      <c r="G117" s="310" t="str">
        <f>IF('R8a - Net Debt input'!H69 = "","",'R8a - Net Debt input'!H69)</f>
        <v/>
      </c>
      <c r="H117" s="311" t="str">
        <f>IF('R8a - Net Debt input'!I69 = "","",'R8a - Net Debt input'!I69)</f>
        <v>LIBOR 1 month</v>
      </c>
      <c r="I117" s="491">
        <f>IF('R8a - Net Debt input'!J69 = "","",'R8a - Net Debt input'!J69)</f>
        <v>2.5000000000000001E-3</v>
      </c>
      <c r="J117" s="298"/>
      <c r="K117" s="299"/>
      <c r="L117" s="300"/>
      <c r="M117" s="1103">
        <v>0</v>
      </c>
      <c r="N117" s="1103">
        <v>0</v>
      </c>
      <c r="O117" s="1103">
        <v>0</v>
      </c>
      <c r="P117" s="1103">
        <v>0</v>
      </c>
      <c r="Q117" s="1103">
        <v>0</v>
      </c>
      <c r="R117" s="1103">
        <v>0</v>
      </c>
      <c r="S117" s="1103">
        <v>-3.8557258599999997</v>
      </c>
      <c r="T117" s="1103">
        <v>-1.0882832600000001</v>
      </c>
      <c r="U117" s="1103">
        <v>0</v>
      </c>
      <c r="V117" s="1103">
        <v>0</v>
      </c>
      <c r="W117" s="1103">
        <v>0</v>
      </c>
      <c r="X117" s="1103">
        <v>0</v>
      </c>
      <c r="Y117" s="1103">
        <v>0</v>
      </c>
      <c r="Z117" s="132">
        <v>0</v>
      </c>
    </row>
    <row r="118" spans="2:26" outlineLevel="1">
      <c r="B118" s="342" t="s">
        <v>463</v>
      </c>
      <c r="C118" s="304"/>
      <c r="D118" s="304"/>
      <c r="E118" s="312"/>
      <c r="F118" s="313"/>
      <c r="G118" s="312"/>
      <c r="H118" s="313"/>
      <c r="I118" s="492"/>
      <c r="J118" s="298"/>
      <c r="K118" s="299"/>
      <c r="L118" s="300"/>
      <c r="M118" s="1103">
        <v>0</v>
      </c>
      <c r="N118" s="1103">
        <v>0</v>
      </c>
      <c r="O118" s="1103">
        <v>0</v>
      </c>
      <c r="P118" s="1103">
        <v>0</v>
      </c>
      <c r="Q118" s="1103">
        <v>0</v>
      </c>
      <c r="R118" s="1103">
        <v>0</v>
      </c>
      <c r="S118" s="1103">
        <v>0</v>
      </c>
      <c r="T118" s="1103">
        <v>0</v>
      </c>
      <c r="U118" s="1103">
        <v>0</v>
      </c>
      <c r="V118" s="1103">
        <v>0</v>
      </c>
      <c r="W118" s="1103">
        <v>0</v>
      </c>
      <c r="X118" s="1103">
        <v>0</v>
      </c>
      <c r="Y118" s="1103">
        <v>0</v>
      </c>
      <c r="Z118" s="132">
        <v>0</v>
      </c>
    </row>
    <row r="119" spans="2:26" outlineLevel="1">
      <c r="B119" s="340" t="s">
        <v>464</v>
      </c>
      <c r="C119" s="304"/>
      <c r="D119" s="304"/>
      <c r="E119" s="312"/>
      <c r="F119" s="313"/>
      <c r="G119" s="312"/>
      <c r="H119" s="313"/>
      <c r="I119" s="492"/>
      <c r="J119" s="298"/>
      <c r="K119" s="299"/>
      <c r="L119" s="300"/>
      <c r="M119" s="1103">
        <v>0</v>
      </c>
      <c r="N119" s="1103">
        <v>0</v>
      </c>
      <c r="O119" s="1103">
        <v>0</v>
      </c>
      <c r="P119" s="1103">
        <v>0</v>
      </c>
      <c r="Q119" s="1103">
        <v>0</v>
      </c>
      <c r="R119" s="1103">
        <v>0</v>
      </c>
      <c r="S119" s="1103">
        <v>0</v>
      </c>
      <c r="T119" s="1103">
        <v>0</v>
      </c>
      <c r="U119" s="1103">
        <v>0</v>
      </c>
      <c r="V119" s="1103">
        <v>0</v>
      </c>
      <c r="W119" s="1103">
        <v>0</v>
      </c>
      <c r="X119" s="1103">
        <v>0</v>
      </c>
      <c r="Y119" s="1103">
        <v>0</v>
      </c>
      <c r="Z119" s="132">
        <v>0</v>
      </c>
    </row>
    <row r="120" spans="2:26" outlineLevel="1">
      <c r="B120" s="342" t="s">
        <v>465</v>
      </c>
      <c r="C120" s="304"/>
      <c r="D120" s="304"/>
      <c r="E120" s="312"/>
      <c r="F120" s="313"/>
      <c r="G120" s="312"/>
      <c r="H120" s="313"/>
      <c r="I120" s="492"/>
      <c r="J120" s="298"/>
      <c r="K120" s="299"/>
      <c r="L120" s="300"/>
      <c r="M120" s="1103">
        <v>0</v>
      </c>
      <c r="N120" s="1103">
        <v>0</v>
      </c>
      <c r="O120" s="1103">
        <v>0</v>
      </c>
      <c r="P120" s="1103">
        <v>0</v>
      </c>
      <c r="Q120" s="1103">
        <v>0</v>
      </c>
      <c r="R120" s="1103">
        <v>0</v>
      </c>
      <c r="S120" s="1103">
        <v>0</v>
      </c>
      <c r="T120" s="1103">
        <v>0</v>
      </c>
      <c r="U120" s="1103">
        <v>0</v>
      </c>
      <c r="V120" s="1103">
        <v>0</v>
      </c>
      <c r="W120" s="1103">
        <v>0</v>
      </c>
      <c r="X120" s="1103">
        <v>0</v>
      </c>
      <c r="Y120" s="1103">
        <v>0</v>
      </c>
      <c r="Z120" s="132">
        <v>0</v>
      </c>
    </row>
    <row r="121" spans="2:26" outlineLevel="1">
      <c r="B121" s="340" t="s">
        <v>466</v>
      </c>
      <c r="C121" s="304"/>
      <c r="D121" s="304"/>
      <c r="E121" s="312"/>
      <c r="F121" s="313"/>
      <c r="G121" s="312"/>
      <c r="H121" s="313"/>
      <c r="I121" s="492"/>
      <c r="J121" s="298"/>
      <c r="K121" s="299"/>
      <c r="L121" s="300"/>
      <c r="M121" s="1103">
        <v>0</v>
      </c>
      <c r="N121" s="1103">
        <v>0</v>
      </c>
      <c r="O121" s="1103">
        <v>0</v>
      </c>
      <c r="P121" s="1103">
        <v>0</v>
      </c>
      <c r="Q121" s="1103">
        <v>0</v>
      </c>
      <c r="R121" s="1103">
        <v>0</v>
      </c>
      <c r="S121" s="1103">
        <v>0</v>
      </c>
      <c r="T121" s="1103">
        <v>0</v>
      </c>
      <c r="U121" s="1103">
        <v>0</v>
      </c>
      <c r="V121" s="1103">
        <v>0</v>
      </c>
      <c r="W121" s="1103">
        <v>0</v>
      </c>
      <c r="X121" s="1103">
        <v>0</v>
      </c>
      <c r="Y121" s="1103">
        <v>0</v>
      </c>
      <c r="Z121" s="132">
        <v>0</v>
      </c>
    </row>
    <row r="122" spans="2:26" outlineLevel="1">
      <c r="B122" s="342" t="s">
        <v>467</v>
      </c>
      <c r="C122" s="304"/>
      <c r="D122" s="304"/>
      <c r="E122" s="312"/>
      <c r="F122" s="313"/>
      <c r="G122" s="312"/>
      <c r="H122" s="313"/>
      <c r="I122" s="492"/>
      <c r="J122" s="298"/>
      <c r="K122" s="299"/>
      <c r="L122" s="300"/>
      <c r="M122" s="1103">
        <v>0</v>
      </c>
      <c r="N122" s="1103">
        <v>0</v>
      </c>
      <c r="O122" s="1103">
        <v>0</v>
      </c>
      <c r="P122" s="1103">
        <v>0</v>
      </c>
      <c r="Q122" s="1103">
        <v>0</v>
      </c>
      <c r="R122" s="1103">
        <v>0</v>
      </c>
      <c r="S122" s="1103">
        <v>0</v>
      </c>
      <c r="T122" s="1103">
        <v>0</v>
      </c>
      <c r="U122" s="1103">
        <v>0</v>
      </c>
      <c r="V122" s="1103">
        <v>0</v>
      </c>
      <c r="W122" s="1103">
        <v>0</v>
      </c>
      <c r="X122" s="1103">
        <v>0</v>
      </c>
      <c r="Y122" s="1103">
        <v>0</v>
      </c>
      <c r="Z122" s="132">
        <v>0</v>
      </c>
    </row>
    <row r="123" spans="2:26" outlineLevel="1">
      <c r="B123" s="340" t="s">
        <v>468</v>
      </c>
      <c r="C123" s="304"/>
      <c r="D123" s="304"/>
      <c r="E123" s="312"/>
      <c r="F123" s="313"/>
      <c r="G123" s="312"/>
      <c r="H123" s="313"/>
      <c r="I123" s="492"/>
      <c r="J123" s="298"/>
      <c r="K123" s="299"/>
      <c r="L123" s="300"/>
      <c r="M123" s="1103">
        <v>0</v>
      </c>
      <c r="N123" s="1103">
        <v>0</v>
      </c>
      <c r="O123" s="1103">
        <v>0</v>
      </c>
      <c r="P123" s="1103">
        <v>0</v>
      </c>
      <c r="Q123" s="1103">
        <v>0</v>
      </c>
      <c r="R123" s="1103">
        <v>0</v>
      </c>
      <c r="S123" s="1103">
        <v>0</v>
      </c>
      <c r="T123" s="1103">
        <v>0</v>
      </c>
      <c r="U123" s="1103">
        <v>0</v>
      </c>
      <c r="V123" s="1103">
        <v>0</v>
      </c>
      <c r="W123" s="1103">
        <v>0</v>
      </c>
      <c r="X123" s="1103">
        <v>0</v>
      </c>
      <c r="Y123" s="1103">
        <v>0</v>
      </c>
      <c r="Z123" s="132">
        <v>0</v>
      </c>
    </row>
    <row r="124" spans="2:26" outlineLevel="1">
      <c r="B124" s="342" t="s">
        <v>469</v>
      </c>
      <c r="C124" s="304"/>
      <c r="D124" s="304"/>
      <c r="E124" s="312"/>
      <c r="F124" s="313"/>
      <c r="G124" s="312"/>
      <c r="H124" s="313"/>
      <c r="I124" s="492"/>
      <c r="J124" s="298"/>
      <c r="K124" s="299"/>
      <c r="L124" s="300"/>
      <c r="M124" s="1103">
        <v>0</v>
      </c>
      <c r="N124" s="1103">
        <v>0</v>
      </c>
      <c r="O124" s="1103">
        <v>0</v>
      </c>
      <c r="P124" s="1103">
        <v>0</v>
      </c>
      <c r="Q124" s="1103">
        <v>0</v>
      </c>
      <c r="R124" s="1103">
        <v>0</v>
      </c>
      <c r="S124" s="1103">
        <v>0</v>
      </c>
      <c r="T124" s="1103">
        <v>0</v>
      </c>
      <c r="U124" s="1103">
        <v>0</v>
      </c>
      <c r="V124" s="1103">
        <v>0</v>
      </c>
      <c r="W124" s="1103">
        <v>0</v>
      </c>
      <c r="X124" s="1103">
        <v>0</v>
      </c>
      <c r="Y124" s="1103">
        <v>0</v>
      </c>
      <c r="Z124" s="132">
        <v>0</v>
      </c>
    </row>
    <row r="125" spans="2:26" outlineLevel="1">
      <c r="B125" s="341" t="s">
        <v>470</v>
      </c>
      <c r="C125" s="307"/>
      <c r="D125" s="307"/>
      <c r="E125" s="314"/>
      <c r="F125" s="315"/>
      <c r="G125" s="314"/>
      <c r="H125" s="315"/>
      <c r="I125" s="493"/>
      <c r="J125" s="298"/>
      <c r="K125" s="299"/>
      <c r="L125" s="300"/>
      <c r="M125" s="1103">
        <v>0</v>
      </c>
      <c r="N125" s="1103">
        <v>0</v>
      </c>
      <c r="O125" s="1103">
        <v>0</v>
      </c>
      <c r="P125" s="1103">
        <v>0</v>
      </c>
      <c r="Q125" s="1103">
        <v>0</v>
      </c>
      <c r="R125" s="1103">
        <v>0</v>
      </c>
      <c r="S125" s="1103">
        <v>0</v>
      </c>
      <c r="T125" s="1103">
        <v>0</v>
      </c>
      <c r="U125" s="1103">
        <v>0</v>
      </c>
      <c r="V125" s="1103">
        <v>0</v>
      </c>
      <c r="W125" s="1103">
        <v>0</v>
      </c>
      <c r="X125" s="1103">
        <v>0</v>
      </c>
      <c r="Y125" s="1103">
        <v>0</v>
      </c>
      <c r="Z125" s="132">
        <v>0</v>
      </c>
    </row>
    <row r="126" spans="2:26" outlineLevel="1">
      <c r="C126" s="234"/>
      <c r="D126" s="234"/>
      <c r="E126" s="234"/>
      <c r="F126" s="234"/>
      <c r="L126" s="1055" t="s">
        <v>350</v>
      </c>
      <c r="M126" s="1108">
        <f>SUM(M117:M125)</f>
        <v>0</v>
      </c>
      <c r="N126" s="1108">
        <f t="shared" ref="N126:Y126" si="11">SUM(N117:N125)</f>
        <v>0</v>
      </c>
      <c r="O126" s="1108">
        <f t="shared" si="11"/>
        <v>0</v>
      </c>
      <c r="P126" s="1108">
        <f t="shared" si="11"/>
        <v>0</v>
      </c>
      <c r="Q126" s="1108">
        <f t="shared" si="11"/>
        <v>0</v>
      </c>
      <c r="R126" s="1108">
        <f t="shared" si="11"/>
        <v>0</v>
      </c>
      <c r="S126" s="1108">
        <f t="shared" si="11"/>
        <v>-3.8557258599999997</v>
      </c>
      <c r="T126" s="1108">
        <f t="shared" si="11"/>
        <v>-1.0882832600000001</v>
      </c>
      <c r="U126" s="1108">
        <f t="shared" si="11"/>
        <v>0</v>
      </c>
      <c r="V126" s="1108">
        <f t="shared" si="11"/>
        <v>0</v>
      </c>
      <c r="W126" s="1108">
        <f t="shared" si="11"/>
        <v>0</v>
      </c>
      <c r="X126" s="1108">
        <f t="shared" si="11"/>
        <v>0</v>
      </c>
      <c r="Y126" s="1108">
        <f t="shared" si="11"/>
        <v>0</v>
      </c>
      <c r="Z126" s="132">
        <v>0</v>
      </c>
    </row>
    <row r="127" spans="2:26" outlineLevel="1">
      <c r="C127" s="234"/>
      <c r="D127" s="234"/>
      <c r="E127" s="234"/>
      <c r="F127" s="234"/>
      <c r="L127" s="1080"/>
      <c r="M127" s="374"/>
      <c r="N127" s="374"/>
      <c r="O127" s="374"/>
      <c r="P127" s="374"/>
      <c r="Q127" s="374"/>
      <c r="R127" s="374"/>
      <c r="S127" s="374"/>
      <c r="T127" s="374"/>
      <c r="U127" s="396"/>
      <c r="V127" s="374"/>
      <c r="W127" s="374"/>
      <c r="X127" s="374"/>
      <c r="Y127" s="374"/>
    </row>
    <row r="128" spans="2:26" ht="18" outlineLevel="1">
      <c r="C128" s="234"/>
      <c r="D128" s="370" t="s">
        <v>437</v>
      </c>
      <c r="E128" s="371"/>
      <c r="F128" s="371"/>
      <c r="G128" s="371"/>
      <c r="H128" s="371"/>
      <c r="I128" s="371"/>
      <c r="J128" s="371"/>
      <c r="K128" s="371"/>
      <c r="L128" s="411"/>
      <c r="M128" s="371"/>
      <c r="N128" s="371"/>
      <c r="O128" s="371"/>
      <c r="P128" s="371"/>
      <c r="Q128" s="371"/>
      <c r="R128" s="371"/>
      <c r="S128" s="371"/>
      <c r="T128" s="371"/>
      <c r="U128" s="389"/>
      <c r="V128" s="371"/>
      <c r="W128" s="371"/>
      <c r="X128" s="371"/>
      <c r="Y128" s="371"/>
    </row>
    <row r="129" spans="2:33" ht="18" outlineLevel="1">
      <c r="C129" s="234"/>
      <c r="D129" s="238"/>
      <c r="L129" s="1080"/>
      <c r="U129" s="388"/>
    </row>
    <row r="130" spans="2:33" ht="51" outlineLevel="1">
      <c r="B130" s="1071" t="s">
        <v>426</v>
      </c>
      <c r="C130" s="1021" t="str">
        <f t="shared" ref="C130:I132" si="12">C115</f>
        <v>Issue date</v>
      </c>
      <c r="D130" s="1019" t="str">
        <f t="shared" si="12"/>
        <v>Maturity date</v>
      </c>
      <c r="E130" s="1019" t="str">
        <f t="shared" si="12"/>
        <v>Description</v>
      </c>
      <c r="F130" s="1019" t="str">
        <f t="shared" si="12"/>
        <v>Loan type</v>
      </c>
      <c r="G130" s="1019" t="str">
        <f t="shared" si="12"/>
        <v>Payment rank</v>
      </c>
      <c r="H130" s="1019" t="str">
        <f t="shared" si="12"/>
        <v>Reference rate</v>
      </c>
      <c r="I130" s="1020" t="str">
        <f t="shared" si="12"/>
        <v>Coupon rate / margin spread on reference rate</v>
      </c>
      <c r="L130" s="1080"/>
      <c r="U130" s="388"/>
    </row>
    <row r="131" spans="2:33" outlineLevel="1">
      <c r="B131" s="316"/>
      <c r="C131" s="343" t="str">
        <f t="shared" si="12"/>
        <v>dd/mm/yyyy</v>
      </c>
      <c r="D131" s="344" t="str">
        <f t="shared" si="12"/>
        <v>dd/mm/yyyy</v>
      </c>
      <c r="E131" s="344" t="str">
        <f t="shared" si="12"/>
        <v/>
      </c>
      <c r="F131" s="344" t="str">
        <f t="shared" si="12"/>
        <v/>
      </c>
      <c r="G131" s="344" t="str">
        <f t="shared" si="12"/>
        <v/>
      </c>
      <c r="H131" s="344" t="str">
        <f t="shared" si="12"/>
        <v/>
      </c>
      <c r="I131" s="345" t="str">
        <f t="shared" si="12"/>
        <v xml:space="preserve">% </v>
      </c>
      <c r="L131" s="1080"/>
      <c r="M131" s="283" t="s">
        <v>427</v>
      </c>
      <c r="N131" s="284" t="s">
        <v>427</v>
      </c>
      <c r="O131" s="284" t="s">
        <v>427</v>
      </c>
      <c r="P131" s="284" t="s">
        <v>427</v>
      </c>
      <c r="Q131" s="284" t="s">
        <v>427</v>
      </c>
      <c r="R131" s="284" t="s">
        <v>427</v>
      </c>
      <c r="S131" s="284" t="s">
        <v>427</v>
      </c>
      <c r="T131" s="380" t="s">
        <v>427</v>
      </c>
      <c r="U131" s="391" t="s">
        <v>427</v>
      </c>
      <c r="V131" s="284" t="s">
        <v>427</v>
      </c>
      <c r="W131" s="284" t="s">
        <v>427</v>
      </c>
      <c r="X131" s="284" t="s">
        <v>427</v>
      </c>
      <c r="Y131" s="285" t="s">
        <v>427</v>
      </c>
    </row>
    <row r="132" spans="2:33" outlineLevel="1">
      <c r="B132" s="339" t="s">
        <v>462</v>
      </c>
      <c r="C132" s="900">
        <f>C117</f>
        <v>43556</v>
      </c>
      <c r="D132" s="900" t="str">
        <f t="shared" si="12"/>
        <v>On demand</v>
      </c>
      <c r="E132" s="916" t="str">
        <f t="shared" si="12"/>
        <v>National Grid plc</v>
      </c>
      <c r="F132" s="917" t="str">
        <f t="shared" si="12"/>
        <v>RCF</v>
      </c>
      <c r="G132" s="916" t="str">
        <f t="shared" si="12"/>
        <v/>
      </c>
      <c r="H132" s="917" t="str">
        <f t="shared" si="12"/>
        <v>LIBOR 1 month</v>
      </c>
      <c r="I132" s="904">
        <f t="shared" si="12"/>
        <v>2.5000000000000001E-3</v>
      </c>
      <c r="J132" s="298"/>
      <c r="K132" s="299"/>
      <c r="L132" s="300"/>
      <c r="M132" s="1103">
        <v>0</v>
      </c>
      <c r="N132" s="1103">
        <v>0</v>
      </c>
      <c r="O132" s="1103">
        <v>0</v>
      </c>
      <c r="P132" s="1103">
        <v>0</v>
      </c>
      <c r="Q132" s="1103">
        <v>0</v>
      </c>
      <c r="R132" s="1103">
        <v>0</v>
      </c>
      <c r="S132" s="1103">
        <v>-3.8557258599999997</v>
      </c>
      <c r="T132" s="1103">
        <v>-1.0882832600000001</v>
      </c>
      <c r="U132" s="1103">
        <v>0</v>
      </c>
      <c r="V132" s="1103">
        <v>0</v>
      </c>
      <c r="W132" s="1103">
        <v>0</v>
      </c>
      <c r="X132" s="1103">
        <v>0</v>
      </c>
      <c r="Y132" s="1103">
        <v>0</v>
      </c>
      <c r="Z132" s="132">
        <v>0</v>
      </c>
    </row>
    <row r="133" spans="2:33" outlineLevel="1">
      <c r="B133" s="342" t="s">
        <v>463</v>
      </c>
      <c r="C133" s="905"/>
      <c r="D133" s="905"/>
      <c r="E133" s="923"/>
      <c r="F133" s="924"/>
      <c r="G133" s="923"/>
      <c r="H133" s="924"/>
      <c r="I133" s="909"/>
      <c r="J133" s="298"/>
      <c r="K133" s="299"/>
      <c r="L133" s="300"/>
      <c r="M133" s="1103">
        <v>0</v>
      </c>
      <c r="N133" s="1103">
        <v>0</v>
      </c>
      <c r="O133" s="1103">
        <v>0</v>
      </c>
      <c r="P133" s="1103">
        <v>0</v>
      </c>
      <c r="Q133" s="1103">
        <v>0</v>
      </c>
      <c r="R133" s="1103">
        <v>0</v>
      </c>
      <c r="S133" s="1103">
        <v>0</v>
      </c>
      <c r="T133" s="1103">
        <v>0</v>
      </c>
      <c r="U133" s="1103">
        <v>0</v>
      </c>
      <c r="V133" s="1103">
        <v>0</v>
      </c>
      <c r="W133" s="1103">
        <v>0</v>
      </c>
      <c r="X133" s="1103">
        <v>0</v>
      </c>
      <c r="Y133" s="1103">
        <v>0</v>
      </c>
      <c r="Z133" s="132">
        <v>0</v>
      </c>
    </row>
    <row r="134" spans="2:33" outlineLevel="1">
      <c r="B134" s="340" t="s">
        <v>464</v>
      </c>
      <c r="C134" s="905"/>
      <c r="D134" s="905"/>
      <c r="E134" s="923"/>
      <c r="F134" s="924"/>
      <c r="G134" s="923"/>
      <c r="H134" s="924"/>
      <c r="I134" s="909"/>
      <c r="J134" s="298"/>
      <c r="K134" s="299"/>
      <c r="L134" s="300"/>
      <c r="M134" s="1103">
        <v>0</v>
      </c>
      <c r="N134" s="1103">
        <v>0</v>
      </c>
      <c r="O134" s="1103">
        <v>0</v>
      </c>
      <c r="P134" s="1103">
        <v>0</v>
      </c>
      <c r="Q134" s="1103">
        <v>0</v>
      </c>
      <c r="R134" s="1103">
        <v>0</v>
      </c>
      <c r="S134" s="1103">
        <v>0</v>
      </c>
      <c r="T134" s="1103">
        <v>0</v>
      </c>
      <c r="U134" s="1103">
        <v>0</v>
      </c>
      <c r="V134" s="1103">
        <v>0</v>
      </c>
      <c r="W134" s="1103">
        <v>0</v>
      </c>
      <c r="X134" s="1103">
        <v>0</v>
      </c>
      <c r="Y134" s="1103">
        <v>0</v>
      </c>
      <c r="Z134" s="132">
        <v>0</v>
      </c>
    </row>
    <row r="135" spans="2:33" outlineLevel="1">
      <c r="B135" s="342" t="s">
        <v>465</v>
      </c>
      <c r="C135" s="905"/>
      <c r="D135" s="905"/>
      <c r="E135" s="923"/>
      <c r="F135" s="924"/>
      <c r="G135" s="923"/>
      <c r="H135" s="924"/>
      <c r="I135" s="909"/>
      <c r="J135" s="298"/>
      <c r="K135" s="299"/>
      <c r="L135" s="300"/>
      <c r="M135" s="1103">
        <v>0</v>
      </c>
      <c r="N135" s="1103">
        <v>0</v>
      </c>
      <c r="O135" s="1103">
        <v>0</v>
      </c>
      <c r="P135" s="1103">
        <v>0</v>
      </c>
      <c r="Q135" s="1103">
        <v>0</v>
      </c>
      <c r="R135" s="1103">
        <v>0</v>
      </c>
      <c r="S135" s="1103">
        <v>0</v>
      </c>
      <c r="T135" s="1103">
        <v>0</v>
      </c>
      <c r="U135" s="1103">
        <v>0</v>
      </c>
      <c r="V135" s="1103">
        <v>0</v>
      </c>
      <c r="W135" s="1103">
        <v>0</v>
      </c>
      <c r="X135" s="1103">
        <v>0</v>
      </c>
      <c r="Y135" s="1103">
        <v>0</v>
      </c>
      <c r="Z135" s="132">
        <v>0</v>
      </c>
    </row>
    <row r="136" spans="2:33" outlineLevel="1">
      <c r="B136" s="340" t="s">
        <v>466</v>
      </c>
      <c r="C136" s="905"/>
      <c r="D136" s="905"/>
      <c r="E136" s="923"/>
      <c r="F136" s="924"/>
      <c r="G136" s="923"/>
      <c r="H136" s="924"/>
      <c r="I136" s="909"/>
      <c r="J136" s="298"/>
      <c r="K136" s="299"/>
      <c r="L136" s="300"/>
      <c r="M136" s="1103">
        <v>0</v>
      </c>
      <c r="N136" s="1103">
        <v>0</v>
      </c>
      <c r="O136" s="1103">
        <v>0</v>
      </c>
      <c r="P136" s="1103">
        <v>0</v>
      </c>
      <c r="Q136" s="1103">
        <v>0</v>
      </c>
      <c r="R136" s="1103">
        <v>0</v>
      </c>
      <c r="S136" s="1103">
        <v>0</v>
      </c>
      <c r="T136" s="1103">
        <v>0</v>
      </c>
      <c r="U136" s="1103">
        <v>0</v>
      </c>
      <c r="V136" s="1103">
        <v>0</v>
      </c>
      <c r="W136" s="1103">
        <v>0</v>
      </c>
      <c r="X136" s="1103">
        <v>0</v>
      </c>
      <c r="Y136" s="1103">
        <v>0</v>
      </c>
      <c r="Z136" s="132">
        <v>0</v>
      </c>
    </row>
    <row r="137" spans="2:33" outlineLevel="1">
      <c r="B137" s="342" t="s">
        <v>467</v>
      </c>
      <c r="C137" s="905"/>
      <c r="D137" s="905"/>
      <c r="E137" s="923"/>
      <c r="F137" s="924"/>
      <c r="G137" s="923"/>
      <c r="H137" s="924"/>
      <c r="I137" s="909"/>
      <c r="J137" s="298"/>
      <c r="K137" s="299"/>
      <c r="L137" s="300"/>
      <c r="M137" s="1103">
        <v>0</v>
      </c>
      <c r="N137" s="1103">
        <v>0</v>
      </c>
      <c r="O137" s="1103">
        <v>0</v>
      </c>
      <c r="P137" s="1103">
        <v>0</v>
      </c>
      <c r="Q137" s="1103">
        <v>0</v>
      </c>
      <c r="R137" s="1103">
        <v>0</v>
      </c>
      <c r="S137" s="1103">
        <v>0</v>
      </c>
      <c r="T137" s="1103">
        <v>0</v>
      </c>
      <c r="U137" s="1103">
        <v>0</v>
      </c>
      <c r="V137" s="1103">
        <v>0</v>
      </c>
      <c r="W137" s="1103">
        <v>0</v>
      </c>
      <c r="X137" s="1103">
        <v>0</v>
      </c>
      <c r="Y137" s="1103">
        <v>0</v>
      </c>
      <c r="Z137" s="132">
        <v>0</v>
      </c>
    </row>
    <row r="138" spans="2:33" outlineLevel="1">
      <c r="B138" s="340" t="s">
        <v>468</v>
      </c>
      <c r="C138" s="905"/>
      <c r="D138" s="905"/>
      <c r="E138" s="923"/>
      <c r="F138" s="924"/>
      <c r="G138" s="923"/>
      <c r="H138" s="924"/>
      <c r="I138" s="909"/>
      <c r="J138" s="298"/>
      <c r="K138" s="299"/>
      <c r="L138" s="300"/>
      <c r="M138" s="1103">
        <v>0</v>
      </c>
      <c r="N138" s="1103">
        <v>0</v>
      </c>
      <c r="O138" s="1103">
        <v>0</v>
      </c>
      <c r="P138" s="1103">
        <v>0</v>
      </c>
      <c r="Q138" s="1103">
        <v>0</v>
      </c>
      <c r="R138" s="1103">
        <v>0</v>
      </c>
      <c r="S138" s="1103">
        <v>0</v>
      </c>
      <c r="T138" s="1103">
        <v>0</v>
      </c>
      <c r="U138" s="1103">
        <v>0</v>
      </c>
      <c r="V138" s="1103">
        <v>0</v>
      </c>
      <c r="W138" s="1103">
        <v>0</v>
      </c>
      <c r="X138" s="1103">
        <v>0</v>
      </c>
      <c r="Y138" s="1103">
        <v>0</v>
      </c>
      <c r="Z138" s="132">
        <v>0</v>
      </c>
    </row>
    <row r="139" spans="2:33" outlineLevel="1">
      <c r="B139" s="342" t="s">
        <v>469</v>
      </c>
      <c r="C139" s="905"/>
      <c r="D139" s="905"/>
      <c r="E139" s="923"/>
      <c r="F139" s="924"/>
      <c r="G139" s="923"/>
      <c r="H139" s="924"/>
      <c r="I139" s="909"/>
      <c r="J139" s="298"/>
      <c r="K139" s="299"/>
      <c r="L139" s="300"/>
      <c r="M139" s="1103">
        <v>0</v>
      </c>
      <c r="N139" s="1103">
        <v>0</v>
      </c>
      <c r="O139" s="1103">
        <v>0</v>
      </c>
      <c r="P139" s="1103">
        <v>0</v>
      </c>
      <c r="Q139" s="1103">
        <v>0</v>
      </c>
      <c r="R139" s="1103">
        <v>0</v>
      </c>
      <c r="S139" s="1103">
        <v>0</v>
      </c>
      <c r="T139" s="1103">
        <v>0</v>
      </c>
      <c r="U139" s="1103">
        <v>0</v>
      </c>
      <c r="V139" s="1103">
        <v>0</v>
      </c>
      <c r="W139" s="1103">
        <v>0</v>
      </c>
      <c r="X139" s="1103">
        <v>0</v>
      </c>
      <c r="Y139" s="1103">
        <v>0</v>
      </c>
      <c r="Z139" s="132">
        <v>0</v>
      </c>
    </row>
    <row r="140" spans="2:33" outlineLevel="1">
      <c r="B140" s="341" t="s">
        <v>470</v>
      </c>
      <c r="C140" s="910"/>
      <c r="D140" s="910"/>
      <c r="E140" s="926"/>
      <c r="F140" s="927"/>
      <c r="G140" s="926"/>
      <c r="H140" s="927"/>
      <c r="I140" s="914"/>
      <c r="J140" s="298"/>
      <c r="K140" s="299"/>
      <c r="L140" s="300"/>
      <c r="M140" s="1103">
        <v>0</v>
      </c>
      <c r="N140" s="1103">
        <v>0</v>
      </c>
      <c r="O140" s="1103">
        <v>0</v>
      </c>
      <c r="P140" s="1103">
        <v>0</v>
      </c>
      <c r="Q140" s="1103">
        <v>0</v>
      </c>
      <c r="R140" s="1103">
        <v>0</v>
      </c>
      <c r="S140" s="1103">
        <v>0</v>
      </c>
      <c r="T140" s="1103">
        <v>0</v>
      </c>
      <c r="U140" s="1103">
        <v>0</v>
      </c>
      <c r="V140" s="1103">
        <v>0</v>
      </c>
      <c r="W140" s="1103">
        <v>0</v>
      </c>
      <c r="X140" s="1103">
        <v>0</v>
      </c>
      <c r="Y140" s="1103">
        <v>0</v>
      </c>
      <c r="Z140" s="132">
        <v>0</v>
      </c>
    </row>
    <row r="141" spans="2:33" outlineLevel="1">
      <c r="C141" s="234"/>
      <c r="D141" s="234"/>
      <c r="E141" s="234"/>
      <c r="F141" s="234"/>
      <c r="L141" s="1055" t="s">
        <v>350</v>
      </c>
      <c r="M141" s="1108">
        <f>SUM(M132:M140)</f>
        <v>0</v>
      </c>
      <c r="N141" s="1108">
        <f t="shared" ref="N141:Y141" si="13">SUM(N132:N140)</f>
        <v>0</v>
      </c>
      <c r="O141" s="1108">
        <f t="shared" si="13"/>
        <v>0</v>
      </c>
      <c r="P141" s="1108">
        <f t="shared" si="13"/>
        <v>0</v>
      </c>
      <c r="Q141" s="1108">
        <f t="shared" si="13"/>
        <v>0</v>
      </c>
      <c r="R141" s="1108">
        <f t="shared" si="13"/>
        <v>0</v>
      </c>
      <c r="S141" s="1108">
        <f t="shared" si="13"/>
        <v>-3.8557258599999997</v>
      </c>
      <c r="T141" s="1108">
        <f t="shared" si="13"/>
        <v>-1.0882832600000001</v>
      </c>
      <c r="U141" s="1108">
        <f t="shared" si="13"/>
        <v>0</v>
      </c>
      <c r="V141" s="1108">
        <f t="shared" si="13"/>
        <v>0</v>
      </c>
      <c r="W141" s="1108">
        <f t="shared" si="13"/>
        <v>0</v>
      </c>
      <c r="X141" s="1108">
        <f t="shared" si="13"/>
        <v>0</v>
      </c>
      <c r="Y141" s="1108">
        <f t="shared" si="13"/>
        <v>0</v>
      </c>
      <c r="Z141" s="132">
        <v>0</v>
      </c>
    </row>
    <row r="142" spans="2:33" outlineLevel="1">
      <c r="C142" s="234"/>
      <c r="D142" s="240"/>
      <c r="E142" s="240"/>
      <c r="F142" s="240"/>
      <c r="L142" s="410"/>
      <c r="M142" s="240"/>
      <c r="N142" s="240"/>
      <c r="O142" s="240"/>
      <c r="P142" s="240"/>
      <c r="Q142" s="240"/>
      <c r="R142" s="240"/>
      <c r="S142" s="240"/>
      <c r="T142" s="240"/>
      <c r="U142" s="390"/>
      <c r="V142" s="240"/>
      <c r="W142" s="240"/>
      <c r="X142" s="240"/>
      <c r="Y142" s="240"/>
      <c r="Z142" s="240"/>
      <c r="AA142" s="240"/>
      <c r="AB142" s="240"/>
      <c r="AC142" s="240"/>
      <c r="AD142" s="240"/>
      <c r="AE142" s="240"/>
      <c r="AF142" s="240"/>
      <c r="AG142" s="240"/>
    </row>
    <row r="143" spans="2:33">
      <c r="C143" s="234"/>
      <c r="L143" s="1080"/>
      <c r="M143" s="242"/>
      <c r="N143" s="242"/>
      <c r="O143" s="242"/>
      <c r="P143" s="242"/>
      <c r="Q143" s="242"/>
      <c r="R143" s="242"/>
      <c r="S143" s="242"/>
      <c r="T143" s="242"/>
      <c r="U143" s="397"/>
      <c r="V143" s="242"/>
      <c r="W143" s="242"/>
      <c r="X143" s="242"/>
      <c r="Y143" s="242"/>
    </row>
    <row r="144" spans="2:33" ht="14.25">
      <c r="B144" s="359" t="s">
        <v>471</v>
      </c>
      <c r="C144" s="360" t="s">
        <v>472</v>
      </c>
      <c r="D144" s="360"/>
      <c r="E144" s="360"/>
      <c r="F144" s="360"/>
      <c r="G144" s="361"/>
      <c r="H144" s="361"/>
      <c r="I144" s="361"/>
      <c r="J144" s="361"/>
      <c r="K144" s="361"/>
      <c r="L144" s="359"/>
      <c r="M144" s="360"/>
      <c r="N144" s="360"/>
      <c r="O144" s="360"/>
      <c r="P144" s="360"/>
      <c r="Q144" s="360"/>
      <c r="R144" s="360"/>
      <c r="S144" s="360"/>
      <c r="T144" s="360"/>
      <c r="U144" s="393"/>
      <c r="V144" s="360"/>
      <c r="W144" s="360"/>
      <c r="X144" s="360"/>
      <c r="Y144" s="360"/>
    </row>
    <row r="145" spans="2:26" ht="14.25">
      <c r="B145" s="364"/>
      <c r="C145" s="365"/>
      <c r="D145" s="365"/>
      <c r="E145" s="365"/>
      <c r="F145" s="365"/>
      <c r="G145" s="366"/>
      <c r="H145" s="366"/>
      <c r="I145" s="366"/>
      <c r="J145" s="366"/>
      <c r="K145" s="366"/>
      <c r="L145" s="364"/>
      <c r="M145" s="365"/>
      <c r="N145" s="365"/>
      <c r="O145" s="365"/>
      <c r="P145" s="365"/>
      <c r="Q145" s="365"/>
      <c r="R145" s="365"/>
      <c r="S145" s="365"/>
      <c r="T145" s="365"/>
      <c r="U145" s="394"/>
      <c r="V145" s="365"/>
      <c r="W145" s="365"/>
      <c r="X145" s="365"/>
      <c r="Y145" s="365"/>
    </row>
    <row r="146" spans="2:26" ht="18" outlineLevel="1">
      <c r="B146" s="237"/>
      <c r="C146" s="234"/>
      <c r="D146" s="370" t="s">
        <v>425</v>
      </c>
      <c r="E146" s="372"/>
      <c r="F146" s="372"/>
      <c r="G146" s="371"/>
      <c r="H146" s="371"/>
      <c r="I146" s="371"/>
      <c r="J146" s="371"/>
      <c r="K146" s="371"/>
      <c r="L146" s="411"/>
      <c r="M146" s="372"/>
      <c r="N146" s="372"/>
      <c r="O146" s="372"/>
      <c r="P146" s="372"/>
      <c r="Q146" s="372"/>
      <c r="R146" s="372"/>
      <c r="S146" s="372"/>
      <c r="T146" s="372"/>
      <c r="U146" s="395"/>
      <c r="V146" s="372"/>
      <c r="W146" s="372"/>
      <c r="X146" s="372"/>
      <c r="Y146" s="372"/>
    </row>
    <row r="147" spans="2:26" ht="14.25">
      <c r="B147" s="364"/>
      <c r="C147" s="365"/>
      <c r="D147" s="365"/>
      <c r="E147" s="365"/>
      <c r="F147" s="365"/>
      <c r="G147" s="366"/>
      <c r="H147" s="366"/>
      <c r="I147" s="366"/>
      <c r="J147" s="366"/>
      <c r="K147" s="366"/>
      <c r="L147" s="364"/>
      <c r="M147" s="365"/>
      <c r="N147" s="365"/>
      <c r="O147" s="365"/>
      <c r="P147" s="365"/>
      <c r="Q147" s="365"/>
      <c r="R147" s="365"/>
      <c r="S147" s="365"/>
      <c r="T147" s="365"/>
      <c r="U147" s="394"/>
      <c r="V147" s="365"/>
      <c r="W147" s="365"/>
      <c r="X147" s="365"/>
      <c r="Y147" s="365"/>
    </row>
    <row r="148" spans="2:26" ht="49.5" customHeight="1" outlineLevel="1">
      <c r="B148" s="1328" t="s">
        <v>426</v>
      </c>
      <c r="C148" s="1330" t="s">
        <v>473</v>
      </c>
      <c r="D148" s="1331"/>
      <c r="E148" s="1331"/>
      <c r="F148" s="1331"/>
      <c r="G148" s="1331"/>
      <c r="H148" s="1331"/>
      <c r="I148" s="1332"/>
      <c r="L148" s="237"/>
      <c r="M148" s="286" t="s">
        <v>474</v>
      </c>
      <c r="N148" s="287" t="s">
        <v>474</v>
      </c>
      <c r="O148" s="287" t="s">
        <v>474</v>
      </c>
      <c r="P148" s="287" t="s">
        <v>474</v>
      </c>
      <c r="Q148" s="287" t="s">
        <v>474</v>
      </c>
      <c r="R148" s="287" t="s">
        <v>474</v>
      </c>
      <c r="S148" s="287" t="s">
        <v>474</v>
      </c>
      <c r="T148" s="381" t="s">
        <v>474</v>
      </c>
      <c r="U148" s="398" t="s">
        <v>474</v>
      </c>
      <c r="V148" s="287" t="s">
        <v>474</v>
      </c>
      <c r="W148" s="287" t="s">
        <v>474</v>
      </c>
      <c r="X148" s="287" t="s">
        <v>474</v>
      </c>
      <c r="Y148" s="288" t="s">
        <v>474</v>
      </c>
    </row>
    <row r="149" spans="2:26" outlineLevel="1">
      <c r="B149" s="1329"/>
      <c r="C149" s="1333"/>
      <c r="D149" s="1334"/>
      <c r="E149" s="1334"/>
      <c r="F149" s="1334"/>
      <c r="G149" s="1334"/>
      <c r="H149" s="1334"/>
      <c r="I149" s="1335"/>
      <c r="L149" s="237"/>
      <c r="M149" s="289" t="s">
        <v>427</v>
      </c>
      <c r="N149" s="290" t="s">
        <v>427</v>
      </c>
      <c r="O149" s="290" t="s">
        <v>427</v>
      </c>
      <c r="P149" s="290" t="s">
        <v>427</v>
      </c>
      <c r="Q149" s="290" t="s">
        <v>427</v>
      </c>
      <c r="R149" s="290" t="s">
        <v>427</v>
      </c>
      <c r="S149" s="290" t="s">
        <v>427</v>
      </c>
      <c r="T149" s="382" t="s">
        <v>427</v>
      </c>
      <c r="U149" s="399" t="s">
        <v>427</v>
      </c>
      <c r="V149" s="290" t="s">
        <v>427</v>
      </c>
      <c r="W149" s="290" t="s">
        <v>427</v>
      </c>
      <c r="X149" s="290" t="s">
        <v>427</v>
      </c>
      <c r="Y149" s="291" t="s">
        <v>427</v>
      </c>
    </row>
    <row r="150" spans="2:26" outlineLevel="1">
      <c r="B150" s="460" t="s">
        <v>475</v>
      </c>
      <c r="C150" s="1072"/>
      <c r="D150" s="1073"/>
      <c r="E150" s="1073"/>
      <c r="F150" s="1073"/>
      <c r="G150" s="1073"/>
      <c r="H150" s="1073"/>
      <c r="I150" s="1074"/>
      <c r="J150" s="298"/>
      <c r="K150" s="299"/>
      <c r="L150" s="300"/>
      <c r="M150" s="1103">
        <v>0</v>
      </c>
      <c r="N150" s="1103">
        <v>0</v>
      </c>
      <c r="O150" s="1103">
        <v>0</v>
      </c>
      <c r="P150" s="1103">
        <v>0</v>
      </c>
      <c r="Q150" s="1103">
        <v>0</v>
      </c>
      <c r="R150" s="1103">
        <v>0</v>
      </c>
      <c r="S150" s="1103">
        <v>0</v>
      </c>
      <c r="T150" s="1103">
        <v>0</v>
      </c>
      <c r="U150" s="1103">
        <v>0</v>
      </c>
      <c r="V150" s="1103">
        <v>0</v>
      </c>
      <c r="W150" s="1103">
        <v>0</v>
      </c>
      <c r="X150" s="1103">
        <v>0</v>
      </c>
      <c r="Y150" s="1103">
        <v>0</v>
      </c>
      <c r="Z150" s="132">
        <v>0</v>
      </c>
    </row>
    <row r="151" spans="2:26" outlineLevel="1">
      <c r="B151" s="342" t="s">
        <v>476</v>
      </c>
      <c r="C151" s="1072"/>
      <c r="D151" s="1073"/>
      <c r="E151" s="1073"/>
      <c r="F151" s="1073"/>
      <c r="G151" s="1073"/>
      <c r="H151" s="1073"/>
      <c r="I151" s="1074"/>
      <c r="J151" s="298"/>
      <c r="K151" s="299"/>
      <c r="L151" s="300"/>
      <c r="M151" s="1103">
        <v>0</v>
      </c>
      <c r="N151" s="1103">
        <v>0</v>
      </c>
      <c r="O151" s="1103">
        <v>0</v>
      </c>
      <c r="P151" s="1103">
        <v>0</v>
      </c>
      <c r="Q151" s="1103">
        <v>0</v>
      </c>
      <c r="R151" s="1103">
        <v>0</v>
      </c>
      <c r="S151" s="1103">
        <v>0</v>
      </c>
      <c r="T151" s="1103">
        <v>0</v>
      </c>
      <c r="U151" s="1103">
        <v>0</v>
      </c>
      <c r="V151" s="1103">
        <v>0</v>
      </c>
      <c r="W151" s="1103">
        <v>0</v>
      </c>
      <c r="X151" s="1103">
        <v>0</v>
      </c>
      <c r="Y151" s="1103">
        <v>0</v>
      </c>
      <c r="Z151" s="132">
        <v>0</v>
      </c>
    </row>
    <row r="152" spans="2:26" outlineLevel="1">
      <c r="B152" s="342" t="s">
        <v>477</v>
      </c>
      <c r="C152" s="1072"/>
      <c r="D152" s="1073"/>
      <c r="E152" s="1073"/>
      <c r="F152" s="1073"/>
      <c r="G152" s="1073"/>
      <c r="H152" s="1073"/>
      <c r="I152" s="1074"/>
      <c r="J152" s="298"/>
      <c r="K152" s="299"/>
      <c r="L152" s="300"/>
      <c r="M152" s="1103">
        <v>0</v>
      </c>
      <c r="N152" s="1103">
        <v>0</v>
      </c>
      <c r="O152" s="1103">
        <v>0</v>
      </c>
      <c r="P152" s="1103">
        <v>0</v>
      </c>
      <c r="Q152" s="1103">
        <v>0</v>
      </c>
      <c r="R152" s="1103">
        <v>0</v>
      </c>
      <c r="S152" s="1103">
        <v>0</v>
      </c>
      <c r="T152" s="1103">
        <v>0</v>
      </c>
      <c r="U152" s="1103">
        <v>0</v>
      </c>
      <c r="V152" s="1103">
        <v>0</v>
      </c>
      <c r="W152" s="1103">
        <v>0</v>
      </c>
      <c r="X152" s="1103">
        <v>0</v>
      </c>
      <c r="Y152" s="1103">
        <v>0</v>
      </c>
      <c r="Z152" s="132">
        <v>0</v>
      </c>
    </row>
    <row r="153" spans="2:26" outlineLevel="1">
      <c r="B153" s="342" t="s">
        <v>478</v>
      </c>
      <c r="C153" s="1072"/>
      <c r="D153" s="1073"/>
      <c r="E153" s="1073"/>
      <c r="F153" s="1073"/>
      <c r="G153" s="1073"/>
      <c r="H153" s="1073"/>
      <c r="I153" s="1074"/>
      <c r="J153" s="298"/>
      <c r="K153" s="299"/>
      <c r="L153" s="300"/>
      <c r="M153" s="1103">
        <v>0</v>
      </c>
      <c r="N153" s="1103">
        <v>0</v>
      </c>
      <c r="O153" s="1103">
        <v>0</v>
      </c>
      <c r="P153" s="1103">
        <v>0</v>
      </c>
      <c r="Q153" s="1103">
        <v>0</v>
      </c>
      <c r="R153" s="1103">
        <v>0</v>
      </c>
      <c r="S153" s="1103">
        <v>0</v>
      </c>
      <c r="T153" s="1103">
        <v>0</v>
      </c>
      <c r="U153" s="1103">
        <v>0</v>
      </c>
      <c r="V153" s="1103">
        <v>0</v>
      </c>
      <c r="W153" s="1103">
        <v>0</v>
      </c>
      <c r="X153" s="1103">
        <v>0</v>
      </c>
      <c r="Y153" s="1103">
        <v>0</v>
      </c>
      <c r="Z153" s="132">
        <v>0</v>
      </c>
    </row>
    <row r="154" spans="2:26" outlineLevel="1">
      <c r="B154" s="342" t="s">
        <v>479</v>
      </c>
      <c r="C154" s="1072"/>
      <c r="D154" s="1073"/>
      <c r="E154" s="1073"/>
      <c r="F154" s="1073"/>
      <c r="G154" s="1073"/>
      <c r="H154" s="1073"/>
      <c r="I154" s="1074"/>
      <c r="J154" s="298"/>
      <c r="K154" s="299"/>
      <c r="L154" s="300"/>
      <c r="M154" s="1103">
        <v>0</v>
      </c>
      <c r="N154" s="1103">
        <v>0</v>
      </c>
      <c r="O154" s="1103">
        <v>0</v>
      </c>
      <c r="P154" s="1103">
        <v>0</v>
      </c>
      <c r="Q154" s="1103">
        <v>0</v>
      </c>
      <c r="R154" s="1103">
        <v>0</v>
      </c>
      <c r="S154" s="1103">
        <v>0</v>
      </c>
      <c r="T154" s="1103">
        <v>0</v>
      </c>
      <c r="U154" s="1103">
        <v>0</v>
      </c>
      <c r="V154" s="1103">
        <v>0</v>
      </c>
      <c r="W154" s="1103">
        <v>0</v>
      </c>
      <c r="X154" s="1103">
        <v>0</v>
      </c>
      <c r="Y154" s="1103">
        <v>0</v>
      </c>
      <c r="Z154" s="132">
        <v>0</v>
      </c>
    </row>
    <row r="155" spans="2:26" outlineLevel="1">
      <c r="B155" s="342" t="s">
        <v>480</v>
      </c>
      <c r="C155" s="1072"/>
      <c r="D155" s="1073"/>
      <c r="E155" s="1073"/>
      <c r="F155" s="1073"/>
      <c r="G155" s="1073"/>
      <c r="H155" s="1073"/>
      <c r="I155" s="1074"/>
      <c r="J155" s="298"/>
      <c r="K155" s="299"/>
      <c r="L155" s="300"/>
      <c r="M155" s="1103">
        <v>0</v>
      </c>
      <c r="N155" s="1103">
        <v>0</v>
      </c>
      <c r="O155" s="1103">
        <v>0</v>
      </c>
      <c r="P155" s="1103">
        <v>0</v>
      </c>
      <c r="Q155" s="1103">
        <v>0</v>
      </c>
      <c r="R155" s="1103">
        <v>0</v>
      </c>
      <c r="S155" s="1103">
        <v>0</v>
      </c>
      <c r="T155" s="1103">
        <v>0</v>
      </c>
      <c r="U155" s="1103">
        <v>0</v>
      </c>
      <c r="V155" s="1103">
        <v>0</v>
      </c>
      <c r="W155" s="1103">
        <v>0</v>
      </c>
      <c r="X155" s="1103">
        <v>0</v>
      </c>
      <c r="Y155" s="1103">
        <v>0</v>
      </c>
      <c r="Z155" s="132">
        <v>0</v>
      </c>
    </row>
    <row r="156" spans="2:26" outlineLevel="1">
      <c r="B156" s="342" t="s">
        <v>481</v>
      </c>
      <c r="C156" s="1072"/>
      <c r="D156" s="1073"/>
      <c r="E156" s="1073"/>
      <c r="F156" s="1073"/>
      <c r="G156" s="1073"/>
      <c r="H156" s="1073"/>
      <c r="I156" s="1074"/>
      <c r="J156" s="298"/>
      <c r="K156" s="299"/>
      <c r="L156" s="300"/>
      <c r="M156" s="1103">
        <v>0</v>
      </c>
      <c r="N156" s="1103">
        <v>0</v>
      </c>
      <c r="O156" s="1103">
        <v>0</v>
      </c>
      <c r="P156" s="1103">
        <v>0</v>
      </c>
      <c r="Q156" s="1103">
        <v>0</v>
      </c>
      <c r="R156" s="1103">
        <v>0</v>
      </c>
      <c r="S156" s="1103">
        <v>0</v>
      </c>
      <c r="T156" s="1103">
        <v>0</v>
      </c>
      <c r="U156" s="1103">
        <v>0</v>
      </c>
      <c r="V156" s="1103">
        <v>0</v>
      </c>
      <c r="W156" s="1103">
        <v>0</v>
      </c>
      <c r="X156" s="1103">
        <v>0</v>
      </c>
      <c r="Y156" s="1103">
        <v>0</v>
      </c>
      <c r="Z156" s="132">
        <v>0</v>
      </c>
    </row>
    <row r="157" spans="2:26" outlineLevel="1">
      <c r="B157" s="342" t="s">
        <v>482</v>
      </c>
      <c r="C157" s="1072"/>
      <c r="D157" s="1073"/>
      <c r="E157" s="1073"/>
      <c r="F157" s="1073"/>
      <c r="G157" s="1073"/>
      <c r="H157" s="1073"/>
      <c r="I157" s="1074"/>
      <c r="J157" s="298"/>
      <c r="K157" s="299"/>
      <c r="L157" s="300"/>
      <c r="M157" s="1103">
        <v>0</v>
      </c>
      <c r="N157" s="1103">
        <v>0</v>
      </c>
      <c r="O157" s="1103">
        <v>0</v>
      </c>
      <c r="P157" s="1103">
        <v>0</v>
      </c>
      <c r="Q157" s="1103">
        <v>0</v>
      </c>
      <c r="R157" s="1103">
        <v>0</v>
      </c>
      <c r="S157" s="1103">
        <v>0</v>
      </c>
      <c r="T157" s="1103">
        <v>0</v>
      </c>
      <c r="U157" s="1103">
        <v>0</v>
      </c>
      <c r="V157" s="1103">
        <v>0</v>
      </c>
      <c r="W157" s="1103">
        <v>0</v>
      </c>
      <c r="X157" s="1103">
        <v>0</v>
      </c>
      <c r="Y157" s="1103">
        <v>0</v>
      </c>
      <c r="Z157" s="132">
        <v>0</v>
      </c>
    </row>
    <row r="158" spans="2:26" outlineLevel="1">
      <c r="B158" s="461" t="s">
        <v>483</v>
      </c>
      <c r="C158" s="1072"/>
      <c r="D158" s="1073"/>
      <c r="E158" s="1073"/>
      <c r="F158" s="1073"/>
      <c r="G158" s="1073"/>
      <c r="H158" s="1073"/>
      <c r="I158" s="1074"/>
      <c r="J158" s="298"/>
      <c r="K158" s="299"/>
      <c r="L158" s="300"/>
      <c r="M158" s="1103">
        <v>0</v>
      </c>
      <c r="N158" s="1103">
        <v>0</v>
      </c>
      <c r="O158" s="1103">
        <v>0</v>
      </c>
      <c r="P158" s="1103">
        <v>0</v>
      </c>
      <c r="Q158" s="1103">
        <v>0</v>
      </c>
      <c r="R158" s="1103">
        <v>0</v>
      </c>
      <c r="S158" s="1103">
        <v>0</v>
      </c>
      <c r="T158" s="1103">
        <v>0</v>
      </c>
      <c r="U158" s="1103">
        <v>0</v>
      </c>
      <c r="V158" s="1103">
        <v>0</v>
      </c>
      <c r="W158" s="1103">
        <v>0</v>
      </c>
      <c r="X158" s="1103">
        <v>0</v>
      </c>
      <c r="Y158" s="1103">
        <v>0</v>
      </c>
      <c r="Z158" s="132">
        <v>0</v>
      </c>
    </row>
    <row r="159" spans="2:26" outlineLevel="1">
      <c r="B159" s="234"/>
      <c r="C159" s="234"/>
      <c r="D159" s="234"/>
      <c r="E159" s="234"/>
      <c r="F159" s="234"/>
      <c r="L159" s="1055" t="s">
        <v>350</v>
      </c>
      <c r="M159" s="1108">
        <f t="shared" ref="M159:Y159" si="14">SUM(M150:M158)</f>
        <v>0</v>
      </c>
      <c r="N159" s="1108">
        <f t="shared" si="14"/>
        <v>0</v>
      </c>
      <c r="O159" s="1108">
        <f t="shared" si="14"/>
        <v>0</v>
      </c>
      <c r="P159" s="1108">
        <f t="shared" si="14"/>
        <v>0</v>
      </c>
      <c r="Q159" s="1108">
        <f t="shared" si="14"/>
        <v>0</v>
      </c>
      <c r="R159" s="1108">
        <f t="shared" si="14"/>
        <v>0</v>
      </c>
      <c r="S159" s="1108">
        <f t="shared" si="14"/>
        <v>0</v>
      </c>
      <c r="T159" s="1108">
        <f t="shared" si="14"/>
        <v>0</v>
      </c>
      <c r="U159" s="1108">
        <f t="shared" si="14"/>
        <v>0</v>
      </c>
      <c r="V159" s="1108">
        <f t="shared" si="14"/>
        <v>0</v>
      </c>
      <c r="W159" s="1108">
        <f t="shared" si="14"/>
        <v>0</v>
      </c>
      <c r="X159" s="1108">
        <f t="shared" si="14"/>
        <v>0</v>
      </c>
      <c r="Y159" s="1108">
        <f t="shared" si="14"/>
        <v>0</v>
      </c>
      <c r="Z159" s="132">
        <v>0</v>
      </c>
    </row>
    <row r="160" spans="2:26" outlineLevel="1">
      <c r="B160" s="234"/>
      <c r="C160" s="234"/>
      <c r="D160" s="234"/>
      <c r="E160" s="234"/>
      <c r="F160" s="234"/>
      <c r="G160" s="234"/>
      <c r="H160" s="234"/>
      <c r="I160" s="234"/>
      <c r="J160" s="234"/>
      <c r="K160" s="234"/>
      <c r="L160" s="234"/>
      <c r="M160" s="234"/>
      <c r="N160" s="234"/>
      <c r="O160" s="234"/>
      <c r="P160" s="234"/>
      <c r="Q160" s="234"/>
      <c r="R160" s="234"/>
      <c r="S160" s="234"/>
      <c r="T160" s="234"/>
      <c r="U160" s="234"/>
      <c r="V160" s="234"/>
      <c r="W160" s="234"/>
      <c r="X160" s="234"/>
      <c r="Y160" s="234"/>
      <c r="Z160" s="234"/>
    </row>
    <row r="161" spans="2:26" ht="18" outlineLevel="1">
      <c r="C161" s="234"/>
      <c r="D161" s="370" t="s">
        <v>437</v>
      </c>
      <c r="E161" s="371"/>
      <c r="F161" s="371"/>
      <c r="G161" s="371"/>
      <c r="H161" s="371"/>
      <c r="I161" s="371"/>
      <c r="J161" s="371"/>
      <c r="K161" s="371"/>
      <c r="L161" s="411"/>
      <c r="M161" s="371"/>
      <c r="N161" s="371"/>
      <c r="O161" s="371"/>
      <c r="P161" s="371"/>
      <c r="Q161" s="371"/>
      <c r="R161" s="371"/>
      <c r="S161" s="371"/>
      <c r="T161" s="371"/>
      <c r="U161" s="389"/>
      <c r="V161" s="371"/>
      <c r="W161" s="371"/>
      <c r="X161" s="371"/>
      <c r="Y161" s="371"/>
    </row>
    <row r="162" spans="2:26" ht="14.25">
      <c r="B162" s="364"/>
      <c r="C162" s="365"/>
      <c r="D162" s="365"/>
      <c r="E162" s="365"/>
      <c r="F162" s="365"/>
      <c r="G162" s="366"/>
      <c r="H162" s="366"/>
      <c r="I162" s="366"/>
      <c r="J162" s="366"/>
      <c r="K162" s="366"/>
      <c r="L162" s="364"/>
      <c r="M162" s="365"/>
      <c r="N162" s="365"/>
      <c r="O162" s="365"/>
      <c r="P162" s="365"/>
      <c r="Q162" s="365"/>
      <c r="R162" s="365"/>
      <c r="S162" s="365"/>
      <c r="T162" s="365"/>
      <c r="U162" s="394"/>
      <c r="V162" s="365"/>
      <c r="W162" s="365"/>
      <c r="X162" s="365"/>
      <c r="Y162" s="365"/>
    </row>
    <row r="163" spans="2:26" ht="49.5" customHeight="1" outlineLevel="1">
      <c r="B163" s="1328" t="s">
        <v>426</v>
      </c>
      <c r="C163" s="1330" t="s">
        <v>473</v>
      </c>
      <c r="D163" s="1331"/>
      <c r="E163" s="1331"/>
      <c r="F163" s="1331"/>
      <c r="G163" s="1331"/>
      <c r="H163" s="1331"/>
      <c r="I163" s="1332"/>
      <c r="L163" s="237"/>
      <c r="M163" s="286" t="s">
        <v>474</v>
      </c>
      <c r="N163" s="287" t="s">
        <v>474</v>
      </c>
      <c r="O163" s="287" t="s">
        <v>474</v>
      </c>
      <c r="P163" s="287" t="s">
        <v>474</v>
      </c>
      <c r="Q163" s="287" t="s">
        <v>474</v>
      </c>
      <c r="R163" s="287" t="s">
        <v>474</v>
      </c>
      <c r="S163" s="287" t="s">
        <v>474</v>
      </c>
      <c r="T163" s="381" t="s">
        <v>474</v>
      </c>
      <c r="U163" s="398" t="s">
        <v>474</v>
      </c>
      <c r="V163" s="287" t="s">
        <v>474</v>
      </c>
      <c r="W163" s="287" t="s">
        <v>474</v>
      </c>
      <c r="X163" s="287" t="s">
        <v>474</v>
      </c>
      <c r="Y163" s="288" t="s">
        <v>474</v>
      </c>
    </row>
    <row r="164" spans="2:26" outlineLevel="1">
      <c r="B164" s="1329"/>
      <c r="C164" s="1333"/>
      <c r="D164" s="1334"/>
      <c r="E164" s="1334"/>
      <c r="F164" s="1334"/>
      <c r="G164" s="1334"/>
      <c r="H164" s="1334"/>
      <c r="I164" s="1335"/>
      <c r="L164" s="237"/>
      <c r="M164" s="289" t="s">
        <v>427</v>
      </c>
      <c r="N164" s="290" t="s">
        <v>427</v>
      </c>
      <c r="O164" s="290" t="s">
        <v>427</v>
      </c>
      <c r="P164" s="290" t="s">
        <v>427</v>
      </c>
      <c r="Q164" s="290" t="s">
        <v>427</v>
      </c>
      <c r="R164" s="290" t="s">
        <v>427</v>
      </c>
      <c r="S164" s="290" t="s">
        <v>427</v>
      </c>
      <c r="T164" s="382" t="s">
        <v>427</v>
      </c>
      <c r="U164" s="399" t="s">
        <v>427</v>
      </c>
      <c r="V164" s="290" t="s">
        <v>427</v>
      </c>
      <c r="W164" s="290" t="s">
        <v>427</v>
      </c>
      <c r="X164" s="290" t="s">
        <v>427</v>
      </c>
      <c r="Y164" s="291" t="s">
        <v>427</v>
      </c>
    </row>
    <row r="165" spans="2:26" outlineLevel="1">
      <c r="B165" s="460" t="s">
        <v>475</v>
      </c>
      <c r="C165" s="1072"/>
      <c r="D165" s="1073"/>
      <c r="E165" s="1073"/>
      <c r="F165" s="1073"/>
      <c r="G165" s="1073"/>
      <c r="H165" s="1073"/>
      <c r="I165" s="1074"/>
      <c r="J165" s="298"/>
      <c r="K165" s="299"/>
      <c r="L165" s="300"/>
      <c r="M165" s="1103">
        <v>0</v>
      </c>
      <c r="N165" s="1103">
        <v>0</v>
      </c>
      <c r="O165" s="1103">
        <v>0</v>
      </c>
      <c r="P165" s="1103">
        <v>0</v>
      </c>
      <c r="Q165" s="1103">
        <v>0</v>
      </c>
      <c r="R165" s="1103">
        <v>0</v>
      </c>
      <c r="S165" s="1103">
        <v>0</v>
      </c>
      <c r="T165" s="1103">
        <v>0</v>
      </c>
      <c r="U165" s="1103">
        <v>0</v>
      </c>
      <c r="V165" s="1103">
        <v>0</v>
      </c>
      <c r="W165" s="1103">
        <v>0</v>
      </c>
      <c r="X165" s="1103">
        <v>0</v>
      </c>
      <c r="Y165" s="1103">
        <v>0</v>
      </c>
      <c r="Z165" s="132">
        <v>0</v>
      </c>
    </row>
    <row r="166" spans="2:26" outlineLevel="1">
      <c r="B166" s="342" t="s">
        <v>476</v>
      </c>
      <c r="C166" s="1072"/>
      <c r="D166" s="1073"/>
      <c r="E166" s="1073"/>
      <c r="F166" s="1073"/>
      <c r="G166" s="1073"/>
      <c r="H166" s="1073"/>
      <c r="I166" s="1074"/>
      <c r="J166" s="298"/>
      <c r="K166" s="299"/>
      <c r="L166" s="300"/>
      <c r="M166" s="1103">
        <v>0</v>
      </c>
      <c r="N166" s="1103">
        <v>0</v>
      </c>
      <c r="O166" s="1103">
        <v>0</v>
      </c>
      <c r="P166" s="1103">
        <v>0</v>
      </c>
      <c r="Q166" s="1103">
        <v>0</v>
      </c>
      <c r="R166" s="1103">
        <v>0</v>
      </c>
      <c r="S166" s="1103">
        <v>0</v>
      </c>
      <c r="T166" s="1103">
        <v>0</v>
      </c>
      <c r="U166" s="1103">
        <v>0</v>
      </c>
      <c r="V166" s="1103">
        <v>0</v>
      </c>
      <c r="W166" s="1103">
        <v>0</v>
      </c>
      <c r="X166" s="1103">
        <v>0</v>
      </c>
      <c r="Y166" s="1103">
        <v>0</v>
      </c>
      <c r="Z166" s="132">
        <v>0</v>
      </c>
    </row>
    <row r="167" spans="2:26" outlineLevel="1">
      <c r="B167" s="342" t="s">
        <v>477</v>
      </c>
      <c r="C167" s="1072"/>
      <c r="D167" s="1073"/>
      <c r="E167" s="1073"/>
      <c r="F167" s="1073"/>
      <c r="G167" s="1073"/>
      <c r="H167" s="1073"/>
      <c r="I167" s="1074"/>
      <c r="J167" s="298"/>
      <c r="K167" s="299"/>
      <c r="L167" s="300"/>
      <c r="M167" s="1103">
        <v>0</v>
      </c>
      <c r="N167" s="1103">
        <v>0</v>
      </c>
      <c r="O167" s="1103">
        <v>0</v>
      </c>
      <c r="P167" s="1103">
        <v>0</v>
      </c>
      <c r="Q167" s="1103">
        <v>0</v>
      </c>
      <c r="R167" s="1103">
        <v>0</v>
      </c>
      <c r="S167" s="1103">
        <v>0</v>
      </c>
      <c r="T167" s="1103">
        <v>0</v>
      </c>
      <c r="U167" s="1103">
        <v>0</v>
      </c>
      <c r="V167" s="1103">
        <v>0</v>
      </c>
      <c r="W167" s="1103">
        <v>0</v>
      </c>
      <c r="X167" s="1103">
        <v>0</v>
      </c>
      <c r="Y167" s="1103">
        <v>0</v>
      </c>
      <c r="Z167" s="132">
        <v>0</v>
      </c>
    </row>
    <row r="168" spans="2:26" outlineLevel="1">
      <c r="B168" s="342" t="s">
        <v>478</v>
      </c>
      <c r="C168" s="1072"/>
      <c r="D168" s="1073"/>
      <c r="E168" s="1073"/>
      <c r="F168" s="1073"/>
      <c r="G168" s="1073"/>
      <c r="H168" s="1073"/>
      <c r="I168" s="1074"/>
      <c r="J168" s="298"/>
      <c r="K168" s="299"/>
      <c r="L168" s="300"/>
      <c r="M168" s="1103">
        <v>0</v>
      </c>
      <c r="N168" s="1103">
        <v>0</v>
      </c>
      <c r="O168" s="1103">
        <v>0</v>
      </c>
      <c r="P168" s="1103">
        <v>0</v>
      </c>
      <c r="Q168" s="1103">
        <v>0</v>
      </c>
      <c r="R168" s="1103">
        <v>0</v>
      </c>
      <c r="S168" s="1103">
        <v>0</v>
      </c>
      <c r="T168" s="1103">
        <v>0</v>
      </c>
      <c r="U168" s="1103">
        <v>0</v>
      </c>
      <c r="V168" s="1103">
        <v>0</v>
      </c>
      <c r="W168" s="1103">
        <v>0</v>
      </c>
      <c r="X168" s="1103">
        <v>0</v>
      </c>
      <c r="Y168" s="1103">
        <v>0</v>
      </c>
      <c r="Z168" s="132">
        <v>0</v>
      </c>
    </row>
    <row r="169" spans="2:26" outlineLevel="1">
      <c r="B169" s="342" t="s">
        <v>479</v>
      </c>
      <c r="C169" s="1072"/>
      <c r="D169" s="1073"/>
      <c r="E169" s="1073"/>
      <c r="F169" s="1073"/>
      <c r="G169" s="1073"/>
      <c r="H169" s="1073"/>
      <c r="I169" s="1074"/>
      <c r="J169" s="298"/>
      <c r="K169" s="299"/>
      <c r="L169" s="300"/>
      <c r="M169" s="1103">
        <v>0</v>
      </c>
      <c r="N169" s="1103">
        <v>0</v>
      </c>
      <c r="O169" s="1103">
        <v>0</v>
      </c>
      <c r="P169" s="1103">
        <v>0</v>
      </c>
      <c r="Q169" s="1103">
        <v>0</v>
      </c>
      <c r="R169" s="1103">
        <v>0</v>
      </c>
      <c r="S169" s="1103">
        <v>0</v>
      </c>
      <c r="T169" s="1103">
        <v>0</v>
      </c>
      <c r="U169" s="1103">
        <v>0</v>
      </c>
      <c r="V169" s="1103">
        <v>0</v>
      </c>
      <c r="W169" s="1103">
        <v>0</v>
      </c>
      <c r="X169" s="1103">
        <v>0</v>
      </c>
      <c r="Y169" s="1103">
        <v>0</v>
      </c>
      <c r="Z169" s="132">
        <v>0</v>
      </c>
    </row>
    <row r="170" spans="2:26" outlineLevel="1">
      <c r="B170" s="342" t="s">
        <v>480</v>
      </c>
      <c r="C170" s="1072"/>
      <c r="D170" s="1073"/>
      <c r="E170" s="1073"/>
      <c r="F170" s="1073"/>
      <c r="G170" s="1073"/>
      <c r="H170" s="1073"/>
      <c r="I170" s="1074"/>
      <c r="J170" s="298"/>
      <c r="K170" s="299"/>
      <c r="L170" s="300"/>
      <c r="M170" s="1103">
        <v>0</v>
      </c>
      <c r="N170" s="1103">
        <v>0</v>
      </c>
      <c r="O170" s="1103">
        <v>0</v>
      </c>
      <c r="P170" s="1103">
        <v>0</v>
      </c>
      <c r="Q170" s="1103">
        <v>0</v>
      </c>
      <c r="R170" s="1103">
        <v>0</v>
      </c>
      <c r="S170" s="1103">
        <v>0</v>
      </c>
      <c r="T170" s="1103">
        <v>0</v>
      </c>
      <c r="U170" s="1103">
        <v>0</v>
      </c>
      <c r="V170" s="1103">
        <v>0</v>
      </c>
      <c r="W170" s="1103">
        <v>0</v>
      </c>
      <c r="X170" s="1103">
        <v>0</v>
      </c>
      <c r="Y170" s="1103">
        <v>0</v>
      </c>
      <c r="Z170" s="132">
        <v>0</v>
      </c>
    </row>
    <row r="171" spans="2:26" outlineLevel="1">
      <c r="B171" s="342" t="s">
        <v>481</v>
      </c>
      <c r="C171" s="1072"/>
      <c r="D171" s="1073"/>
      <c r="E171" s="1073"/>
      <c r="F171" s="1073"/>
      <c r="G171" s="1073"/>
      <c r="H171" s="1073"/>
      <c r="I171" s="1074"/>
      <c r="J171" s="298"/>
      <c r="K171" s="299"/>
      <c r="L171" s="300"/>
      <c r="M171" s="1103">
        <v>0</v>
      </c>
      <c r="N171" s="1103">
        <v>0</v>
      </c>
      <c r="O171" s="1103">
        <v>0</v>
      </c>
      <c r="P171" s="1103">
        <v>0</v>
      </c>
      <c r="Q171" s="1103">
        <v>0</v>
      </c>
      <c r="R171" s="1103">
        <v>0</v>
      </c>
      <c r="S171" s="1103">
        <v>0</v>
      </c>
      <c r="T171" s="1103">
        <v>0</v>
      </c>
      <c r="U171" s="1103">
        <v>0</v>
      </c>
      <c r="V171" s="1103">
        <v>0</v>
      </c>
      <c r="W171" s="1103">
        <v>0</v>
      </c>
      <c r="X171" s="1103">
        <v>0</v>
      </c>
      <c r="Y171" s="1103">
        <v>0</v>
      </c>
      <c r="Z171" s="132">
        <v>0</v>
      </c>
    </row>
    <row r="172" spans="2:26" outlineLevel="1">
      <c r="B172" s="342" t="s">
        <v>482</v>
      </c>
      <c r="C172" s="1072"/>
      <c r="D172" s="1073"/>
      <c r="E172" s="1073"/>
      <c r="F172" s="1073"/>
      <c r="G172" s="1073"/>
      <c r="H172" s="1073"/>
      <c r="I172" s="1074"/>
      <c r="J172" s="298"/>
      <c r="K172" s="299"/>
      <c r="L172" s="300"/>
      <c r="M172" s="1103">
        <v>0</v>
      </c>
      <c r="N172" s="1103">
        <v>0</v>
      </c>
      <c r="O172" s="1103">
        <v>0</v>
      </c>
      <c r="P172" s="1103">
        <v>0</v>
      </c>
      <c r="Q172" s="1103">
        <v>0</v>
      </c>
      <c r="R172" s="1103">
        <v>0</v>
      </c>
      <c r="S172" s="1103">
        <v>0</v>
      </c>
      <c r="T172" s="1103">
        <v>0</v>
      </c>
      <c r="U172" s="1103">
        <v>0</v>
      </c>
      <c r="V172" s="1103">
        <v>0</v>
      </c>
      <c r="W172" s="1103">
        <v>0</v>
      </c>
      <c r="X172" s="1103">
        <v>0</v>
      </c>
      <c r="Y172" s="1103">
        <v>0</v>
      </c>
      <c r="Z172" s="132">
        <v>0</v>
      </c>
    </row>
    <row r="173" spans="2:26" outlineLevel="1">
      <c r="B173" s="461" t="s">
        <v>483</v>
      </c>
      <c r="C173" s="1072"/>
      <c r="D173" s="1073"/>
      <c r="E173" s="1073"/>
      <c r="F173" s="1073"/>
      <c r="G173" s="1073"/>
      <c r="H173" s="1073"/>
      <c r="I173" s="1074"/>
      <c r="J173" s="298"/>
      <c r="K173" s="299"/>
      <c r="L173" s="300"/>
      <c r="M173" s="1103">
        <v>0</v>
      </c>
      <c r="N173" s="1103">
        <v>0</v>
      </c>
      <c r="O173" s="1103">
        <v>0</v>
      </c>
      <c r="P173" s="1103">
        <v>0</v>
      </c>
      <c r="Q173" s="1103">
        <v>0</v>
      </c>
      <c r="R173" s="1103">
        <v>0</v>
      </c>
      <c r="S173" s="1103">
        <v>0</v>
      </c>
      <c r="T173" s="1103">
        <v>0</v>
      </c>
      <c r="U173" s="1103">
        <v>0</v>
      </c>
      <c r="V173" s="1103">
        <v>0</v>
      </c>
      <c r="W173" s="1103">
        <v>0</v>
      </c>
      <c r="X173" s="1103">
        <v>0</v>
      </c>
      <c r="Y173" s="1103">
        <v>0</v>
      </c>
      <c r="Z173" s="132">
        <v>0</v>
      </c>
    </row>
    <row r="174" spans="2:26" outlineLevel="1">
      <c r="B174" s="234"/>
      <c r="C174" s="234"/>
      <c r="D174" s="234"/>
      <c r="E174" s="234"/>
      <c r="F174" s="234"/>
      <c r="L174" s="1055" t="s">
        <v>350</v>
      </c>
      <c r="M174" s="1108">
        <f t="shared" ref="M174:Y174" si="15">SUM(M165:M173)</f>
        <v>0</v>
      </c>
      <c r="N174" s="1108">
        <f t="shared" si="15"/>
        <v>0</v>
      </c>
      <c r="O174" s="1108">
        <f t="shared" si="15"/>
        <v>0</v>
      </c>
      <c r="P174" s="1108">
        <f t="shared" si="15"/>
        <v>0</v>
      </c>
      <c r="Q174" s="1108">
        <f t="shared" si="15"/>
        <v>0</v>
      </c>
      <c r="R174" s="1108">
        <f t="shared" si="15"/>
        <v>0</v>
      </c>
      <c r="S174" s="1108">
        <f t="shared" si="15"/>
        <v>0</v>
      </c>
      <c r="T174" s="1108">
        <f t="shared" si="15"/>
        <v>0</v>
      </c>
      <c r="U174" s="1108">
        <f t="shared" si="15"/>
        <v>0</v>
      </c>
      <c r="V174" s="1108">
        <f t="shared" si="15"/>
        <v>0</v>
      </c>
      <c r="W174" s="1108">
        <f t="shared" si="15"/>
        <v>0</v>
      </c>
      <c r="X174" s="1108">
        <f t="shared" si="15"/>
        <v>0</v>
      </c>
      <c r="Y174" s="1108">
        <f t="shared" si="15"/>
        <v>0</v>
      </c>
      <c r="Z174" s="132">
        <v>0</v>
      </c>
    </row>
    <row r="175" spans="2:26">
      <c r="D175" s="234"/>
      <c r="E175" s="234"/>
      <c r="F175" s="234"/>
      <c r="L175" s="234"/>
      <c r="M175" s="234"/>
      <c r="N175" s="234"/>
      <c r="O175" s="234"/>
      <c r="P175" s="234"/>
      <c r="Q175" s="234"/>
      <c r="R175" s="234"/>
      <c r="S175" s="234"/>
      <c r="T175" s="234"/>
      <c r="U175" s="392"/>
      <c r="V175" s="234"/>
      <c r="W175" s="234"/>
      <c r="X175" s="234"/>
      <c r="Y175" s="234"/>
    </row>
    <row r="176" spans="2:26" ht="14.25">
      <c r="B176" s="359" t="s">
        <v>484</v>
      </c>
      <c r="C176" s="360" t="s">
        <v>485</v>
      </c>
      <c r="D176" s="360"/>
      <c r="E176" s="360"/>
      <c r="F176" s="360"/>
      <c r="G176" s="361"/>
      <c r="H176" s="361"/>
      <c r="I176" s="361"/>
      <c r="J176" s="361"/>
      <c r="K176" s="361"/>
      <c r="L176" s="359"/>
      <c r="M176" s="360"/>
      <c r="N176" s="360"/>
      <c r="O176" s="360"/>
      <c r="P176" s="360"/>
      <c r="Q176" s="360"/>
      <c r="R176" s="360"/>
      <c r="S176" s="360"/>
      <c r="T176" s="360"/>
      <c r="U176" s="393"/>
      <c r="V176" s="360"/>
      <c r="W176" s="360"/>
      <c r="X176" s="360"/>
      <c r="Y176" s="360"/>
    </row>
    <row r="177" spans="2:26" ht="14.25">
      <c r="B177" s="364"/>
      <c r="C177" s="365"/>
      <c r="D177" s="365"/>
      <c r="E177" s="365"/>
      <c r="F177" s="365"/>
      <c r="G177" s="366"/>
      <c r="H177" s="366"/>
      <c r="I177" s="366"/>
      <c r="J177" s="366"/>
      <c r="K177" s="366"/>
      <c r="L177" s="364"/>
      <c r="M177" s="365"/>
      <c r="N177" s="365"/>
      <c r="O177" s="365"/>
      <c r="P177" s="365"/>
      <c r="Q177" s="365"/>
      <c r="R177" s="365"/>
      <c r="S177" s="365"/>
      <c r="T177" s="365"/>
      <c r="U177" s="394"/>
      <c r="V177" s="365"/>
      <c r="W177" s="365"/>
      <c r="X177" s="365"/>
      <c r="Y177" s="365"/>
    </row>
    <row r="178" spans="2:26" ht="18" outlineLevel="1">
      <c r="B178" s="237"/>
      <c r="C178" s="234"/>
      <c r="D178" s="370" t="s">
        <v>425</v>
      </c>
      <c r="E178" s="372"/>
      <c r="F178" s="372"/>
      <c r="G178" s="371"/>
      <c r="H178" s="371"/>
      <c r="I178" s="371"/>
      <c r="J178" s="371"/>
      <c r="K178" s="371"/>
      <c r="L178" s="411"/>
      <c r="M178" s="372"/>
      <c r="N178" s="372"/>
      <c r="O178" s="372"/>
      <c r="P178" s="372"/>
      <c r="Q178" s="372"/>
      <c r="R178" s="372"/>
      <c r="S178" s="372"/>
      <c r="T178" s="372"/>
      <c r="U178" s="395"/>
      <c r="V178" s="372"/>
      <c r="W178" s="372"/>
      <c r="X178" s="372"/>
      <c r="Y178" s="372"/>
    </row>
    <row r="179" spans="2:26" ht="14.25">
      <c r="B179" s="364"/>
      <c r="C179" s="365"/>
      <c r="D179" s="365"/>
      <c r="E179" s="365"/>
      <c r="F179" s="365"/>
      <c r="G179" s="366"/>
      <c r="H179" s="366"/>
      <c r="I179" s="366"/>
      <c r="J179" s="366"/>
      <c r="K179" s="366"/>
      <c r="L179" s="364"/>
      <c r="M179" s="365"/>
      <c r="N179" s="365"/>
      <c r="O179" s="365"/>
      <c r="P179" s="365"/>
      <c r="Q179" s="365"/>
      <c r="R179" s="365"/>
      <c r="S179" s="365"/>
      <c r="T179" s="365"/>
      <c r="U179" s="394"/>
      <c r="V179" s="365"/>
      <c r="W179" s="365"/>
      <c r="X179" s="365"/>
      <c r="Y179" s="365"/>
    </row>
    <row r="180" spans="2:26" ht="49.5" customHeight="1" outlineLevel="1">
      <c r="B180" s="1328" t="s">
        <v>426</v>
      </c>
      <c r="C180" s="1330" t="s">
        <v>473</v>
      </c>
      <c r="D180" s="1331"/>
      <c r="E180" s="1331"/>
      <c r="F180" s="1331"/>
      <c r="G180" s="1331"/>
      <c r="H180" s="1331"/>
      <c r="I180" s="1332"/>
      <c r="L180" s="237"/>
      <c r="M180" s="286" t="s">
        <v>474</v>
      </c>
      <c r="N180" s="287" t="s">
        <v>474</v>
      </c>
      <c r="O180" s="287" t="s">
        <v>474</v>
      </c>
      <c r="P180" s="287" t="s">
        <v>474</v>
      </c>
      <c r="Q180" s="287" t="s">
        <v>474</v>
      </c>
      <c r="R180" s="287" t="s">
        <v>474</v>
      </c>
      <c r="S180" s="287" t="s">
        <v>474</v>
      </c>
      <c r="T180" s="381" t="s">
        <v>474</v>
      </c>
      <c r="U180" s="398" t="s">
        <v>474</v>
      </c>
      <c r="V180" s="287" t="s">
        <v>474</v>
      </c>
      <c r="W180" s="287" t="s">
        <v>474</v>
      </c>
      <c r="X180" s="287" t="s">
        <v>474</v>
      </c>
      <c r="Y180" s="288" t="s">
        <v>474</v>
      </c>
    </row>
    <row r="181" spans="2:26" outlineLevel="1">
      <c r="B181" s="1329"/>
      <c r="C181" s="1333"/>
      <c r="D181" s="1334"/>
      <c r="E181" s="1334"/>
      <c r="F181" s="1334"/>
      <c r="G181" s="1334"/>
      <c r="H181" s="1334"/>
      <c r="I181" s="1335"/>
      <c r="L181" s="237"/>
      <c r="M181" s="289" t="s">
        <v>427</v>
      </c>
      <c r="N181" s="290" t="s">
        <v>427</v>
      </c>
      <c r="O181" s="290" t="s">
        <v>427</v>
      </c>
      <c r="P181" s="290" t="s">
        <v>427</v>
      </c>
      <c r="Q181" s="290" t="s">
        <v>427</v>
      </c>
      <c r="R181" s="290" t="s">
        <v>427</v>
      </c>
      <c r="S181" s="290" t="s">
        <v>427</v>
      </c>
      <c r="T181" s="382" t="s">
        <v>427</v>
      </c>
      <c r="U181" s="399" t="s">
        <v>427</v>
      </c>
      <c r="V181" s="290" t="s">
        <v>427</v>
      </c>
      <c r="W181" s="290" t="s">
        <v>427</v>
      </c>
      <c r="X181" s="290" t="s">
        <v>427</v>
      </c>
      <c r="Y181" s="291" t="s">
        <v>427</v>
      </c>
    </row>
    <row r="182" spans="2:26" outlineLevel="1">
      <c r="B182" s="460" t="s">
        <v>486</v>
      </c>
      <c r="C182" s="1072"/>
      <c r="D182" s="1073"/>
      <c r="E182" s="1073"/>
      <c r="F182" s="1073"/>
      <c r="G182" s="1073"/>
      <c r="H182" s="1073"/>
      <c r="I182" s="1074"/>
      <c r="J182" s="298"/>
      <c r="K182" s="299"/>
      <c r="L182" s="300"/>
      <c r="M182" s="1103">
        <v>0</v>
      </c>
      <c r="N182" s="1103">
        <v>0</v>
      </c>
      <c r="O182" s="1103">
        <v>0</v>
      </c>
      <c r="P182" s="1103">
        <v>0</v>
      </c>
      <c r="Q182" s="1103">
        <v>0</v>
      </c>
      <c r="R182" s="1103">
        <v>0</v>
      </c>
      <c r="S182" s="1103">
        <v>0</v>
      </c>
      <c r="T182" s="1103">
        <v>0</v>
      </c>
      <c r="U182" s="1103">
        <v>0</v>
      </c>
      <c r="V182" s="1103">
        <v>0</v>
      </c>
      <c r="W182" s="1103">
        <v>0</v>
      </c>
      <c r="X182" s="1103">
        <v>0</v>
      </c>
      <c r="Y182" s="1103">
        <v>0</v>
      </c>
      <c r="Z182" s="132">
        <v>0</v>
      </c>
    </row>
    <row r="183" spans="2:26" outlineLevel="1">
      <c r="B183" s="460" t="s">
        <v>487</v>
      </c>
      <c r="C183" s="1072"/>
      <c r="D183" s="1073"/>
      <c r="E183" s="1073"/>
      <c r="F183" s="1073"/>
      <c r="G183" s="1073"/>
      <c r="H183" s="1073"/>
      <c r="I183" s="1074"/>
      <c r="J183" s="298"/>
      <c r="K183" s="299"/>
      <c r="L183" s="300"/>
      <c r="M183" s="1103">
        <v>0</v>
      </c>
      <c r="N183" s="1103">
        <v>0</v>
      </c>
      <c r="O183" s="1103">
        <v>0</v>
      </c>
      <c r="P183" s="1103">
        <v>0</v>
      </c>
      <c r="Q183" s="1103">
        <v>0</v>
      </c>
      <c r="R183" s="1103">
        <v>0</v>
      </c>
      <c r="S183" s="1103">
        <v>0</v>
      </c>
      <c r="T183" s="1103">
        <v>0</v>
      </c>
      <c r="U183" s="1103">
        <v>0</v>
      </c>
      <c r="V183" s="1103">
        <v>0</v>
      </c>
      <c r="W183" s="1103">
        <v>0</v>
      </c>
      <c r="X183" s="1103">
        <v>0</v>
      </c>
      <c r="Y183" s="1103">
        <v>0</v>
      </c>
      <c r="Z183" s="132">
        <v>0</v>
      </c>
    </row>
    <row r="184" spans="2:26" outlineLevel="1">
      <c r="B184" s="460" t="s">
        <v>488</v>
      </c>
      <c r="C184" s="1072"/>
      <c r="D184" s="1073"/>
      <c r="E184" s="1073"/>
      <c r="F184" s="1073"/>
      <c r="G184" s="1073"/>
      <c r="H184" s="1073"/>
      <c r="I184" s="1074"/>
      <c r="J184" s="298"/>
      <c r="K184" s="299"/>
      <c r="L184" s="300"/>
      <c r="M184" s="1103">
        <v>0</v>
      </c>
      <c r="N184" s="1103">
        <v>0</v>
      </c>
      <c r="O184" s="1103">
        <v>0</v>
      </c>
      <c r="P184" s="1103">
        <v>0</v>
      </c>
      <c r="Q184" s="1103">
        <v>0</v>
      </c>
      <c r="R184" s="1103">
        <v>0</v>
      </c>
      <c r="S184" s="1103">
        <v>0</v>
      </c>
      <c r="T184" s="1103">
        <v>0</v>
      </c>
      <c r="U184" s="1103">
        <v>0</v>
      </c>
      <c r="V184" s="1103">
        <v>0</v>
      </c>
      <c r="W184" s="1103">
        <v>0</v>
      </c>
      <c r="X184" s="1103">
        <v>0</v>
      </c>
      <c r="Y184" s="1103">
        <v>0</v>
      </c>
      <c r="Z184" s="132">
        <v>0</v>
      </c>
    </row>
    <row r="185" spans="2:26" outlineLevel="1">
      <c r="B185" s="460" t="s">
        <v>489</v>
      </c>
      <c r="C185" s="1072"/>
      <c r="D185" s="1073"/>
      <c r="E185" s="1073"/>
      <c r="F185" s="1073"/>
      <c r="G185" s="1073"/>
      <c r="H185" s="1073"/>
      <c r="I185" s="1074"/>
      <c r="J185" s="298"/>
      <c r="K185" s="299"/>
      <c r="L185" s="300"/>
      <c r="M185" s="1103">
        <v>0</v>
      </c>
      <c r="N185" s="1103">
        <v>0</v>
      </c>
      <c r="O185" s="1103">
        <v>0</v>
      </c>
      <c r="P185" s="1103">
        <v>0</v>
      </c>
      <c r="Q185" s="1103">
        <v>0</v>
      </c>
      <c r="R185" s="1103">
        <v>0</v>
      </c>
      <c r="S185" s="1103">
        <v>0</v>
      </c>
      <c r="T185" s="1103">
        <v>0</v>
      </c>
      <c r="U185" s="1103">
        <v>0</v>
      </c>
      <c r="V185" s="1103">
        <v>0</v>
      </c>
      <c r="W185" s="1103">
        <v>0</v>
      </c>
      <c r="X185" s="1103">
        <v>0</v>
      </c>
      <c r="Y185" s="1103">
        <v>0</v>
      </c>
      <c r="Z185" s="132">
        <v>0</v>
      </c>
    </row>
    <row r="186" spans="2:26" outlineLevel="1">
      <c r="B186" s="460" t="s">
        <v>490</v>
      </c>
      <c r="C186" s="1072"/>
      <c r="D186" s="1073"/>
      <c r="E186" s="1073"/>
      <c r="F186" s="1073"/>
      <c r="G186" s="1073"/>
      <c r="H186" s="1073"/>
      <c r="I186" s="1074"/>
      <c r="J186" s="298"/>
      <c r="K186" s="299"/>
      <c r="L186" s="300"/>
      <c r="M186" s="1103">
        <v>0</v>
      </c>
      <c r="N186" s="1103">
        <v>0</v>
      </c>
      <c r="O186" s="1103">
        <v>0</v>
      </c>
      <c r="P186" s="1103">
        <v>0</v>
      </c>
      <c r="Q186" s="1103">
        <v>0</v>
      </c>
      <c r="R186" s="1103">
        <v>0</v>
      </c>
      <c r="S186" s="1103">
        <v>0</v>
      </c>
      <c r="T186" s="1103">
        <v>0</v>
      </c>
      <c r="U186" s="1103">
        <v>0</v>
      </c>
      <c r="V186" s="1103">
        <v>0</v>
      </c>
      <c r="W186" s="1103">
        <v>0</v>
      </c>
      <c r="X186" s="1103">
        <v>0</v>
      </c>
      <c r="Y186" s="1103">
        <v>0</v>
      </c>
      <c r="Z186" s="132">
        <v>0</v>
      </c>
    </row>
    <row r="187" spans="2:26" outlineLevel="1">
      <c r="B187" s="460" t="s">
        <v>491</v>
      </c>
      <c r="C187" s="1072"/>
      <c r="D187" s="1073"/>
      <c r="E187" s="1073"/>
      <c r="F187" s="1073"/>
      <c r="G187" s="1073"/>
      <c r="H187" s="1073"/>
      <c r="I187" s="1074"/>
      <c r="J187" s="298"/>
      <c r="K187" s="299"/>
      <c r="L187" s="300"/>
      <c r="M187" s="1103">
        <v>0</v>
      </c>
      <c r="N187" s="1103">
        <v>0</v>
      </c>
      <c r="O187" s="1103">
        <v>0</v>
      </c>
      <c r="P187" s="1103">
        <v>0</v>
      </c>
      <c r="Q187" s="1103">
        <v>0</v>
      </c>
      <c r="R187" s="1103">
        <v>0</v>
      </c>
      <c r="S187" s="1103">
        <v>0</v>
      </c>
      <c r="T187" s="1103">
        <v>0</v>
      </c>
      <c r="U187" s="1103">
        <v>0</v>
      </c>
      <c r="V187" s="1103">
        <v>0</v>
      </c>
      <c r="W187" s="1103">
        <v>0</v>
      </c>
      <c r="X187" s="1103">
        <v>0</v>
      </c>
      <c r="Y187" s="1103">
        <v>0</v>
      </c>
      <c r="Z187" s="132">
        <v>0</v>
      </c>
    </row>
    <row r="188" spans="2:26" outlineLevel="1">
      <c r="B188" s="460" t="s">
        <v>492</v>
      </c>
      <c r="C188" s="1072"/>
      <c r="D188" s="1073"/>
      <c r="E188" s="1073"/>
      <c r="F188" s="1073"/>
      <c r="G188" s="1073"/>
      <c r="H188" s="1073"/>
      <c r="I188" s="1074"/>
      <c r="J188" s="298"/>
      <c r="K188" s="299"/>
      <c r="L188" s="300"/>
      <c r="M188" s="1103">
        <v>0</v>
      </c>
      <c r="N188" s="1103">
        <v>0</v>
      </c>
      <c r="O188" s="1103">
        <v>0</v>
      </c>
      <c r="P188" s="1103">
        <v>0</v>
      </c>
      <c r="Q188" s="1103">
        <v>0</v>
      </c>
      <c r="R188" s="1103">
        <v>0</v>
      </c>
      <c r="S188" s="1103">
        <v>0</v>
      </c>
      <c r="T188" s="1103">
        <v>0</v>
      </c>
      <c r="U188" s="1103">
        <v>0</v>
      </c>
      <c r="V188" s="1103">
        <v>0</v>
      </c>
      <c r="W188" s="1103">
        <v>0</v>
      </c>
      <c r="X188" s="1103">
        <v>0</v>
      </c>
      <c r="Y188" s="1103">
        <v>0</v>
      </c>
      <c r="Z188" s="132">
        <v>0</v>
      </c>
    </row>
    <row r="189" spans="2:26" outlineLevel="1">
      <c r="B189" s="460" t="s">
        <v>493</v>
      </c>
      <c r="C189" s="1072"/>
      <c r="D189" s="1073"/>
      <c r="E189" s="1073"/>
      <c r="F189" s="1073"/>
      <c r="G189" s="1073"/>
      <c r="H189" s="1073"/>
      <c r="I189" s="1074"/>
      <c r="J189" s="298"/>
      <c r="K189" s="299"/>
      <c r="L189" s="300"/>
      <c r="M189" s="1103">
        <v>0</v>
      </c>
      <c r="N189" s="1103">
        <v>0</v>
      </c>
      <c r="O189" s="1103">
        <v>0</v>
      </c>
      <c r="P189" s="1103">
        <v>0</v>
      </c>
      <c r="Q189" s="1103">
        <v>0</v>
      </c>
      <c r="R189" s="1103">
        <v>0</v>
      </c>
      <c r="S189" s="1103">
        <v>0</v>
      </c>
      <c r="T189" s="1103">
        <v>0</v>
      </c>
      <c r="U189" s="1103">
        <v>0</v>
      </c>
      <c r="V189" s="1103">
        <v>0</v>
      </c>
      <c r="W189" s="1103">
        <v>0</v>
      </c>
      <c r="X189" s="1103">
        <v>0</v>
      </c>
      <c r="Y189" s="1103">
        <v>0</v>
      </c>
      <c r="Z189" s="132">
        <v>0</v>
      </c>
    </row>
    <row r="190" spans="2:26" outlineLevel="1">
      <c r="B190" s="460" t="s">
        <v>494</v>
      </c>
      <c r="C190" s="1072"/>
      <c r="D190" s="1073"/>
      <c r="E190" s="1073"/>
      <c r="F190" s="1073"/>
      <c r="G190" s="1073"/>
      <c r="H190" s="1073"/>
      <c r="I190" s="1074"/>
      <c r="J190" s="298"/>
      <c r="K190" s="299"/>
      <c r="L190" s="300"/>
      <c r="M190" s="1103">
        <v>0</v>
      </c>
      <c r="N190" s="1103">
        <v>0</v>
      </c>
      <c r="O190" s="1103">
        <v>0</v>
      </c>
      <c r="P190" s="1103">
        <v>0</v>
      </c>
      <c r="Q190" s="1103">
        <v>0</v>
      </c>
      <c r="R190" s="1103">
        <v>0</v>
      </c>
      <c r="S190" s="1103">
        <v>0</v>
      </c>
      <c r="T190" s="1103">
        <v>0</v>
      </c>
      <c r="U190" s="1103">
        <v>0</v>
      </c>
      <c r="V190" s="1103">
        <v>0</v>
      </c>
      <c r="W190" s="1103">
        <v>0</v>
      </c>
      <c r="X190" s="1103">
        <v>0</v>
      </c>
      <c r="Y190" s="1103">
        <v>0</v>
      </c>
      <c r="Z190" s="132">
        <v>0</v>
      </c>
    </row>
    <row r="191" spans="2:26" outlineLevel="1">
      <c r="B191" s="234"/>
      <c r="C191" s="234"/>
      <c r="D191" s="234"/>
      <c r="E191" s="234"/>
      <c r="F191" s="234"/>
      <c r="L191" s="1055" t="s">
        <v>350</v>
      </c>
      <c r="M191" s="1108">
        <f t="shared" ref="M191:Y191" si="16">SUM(M182:M190)</f>
        <v>0</v>
      </c>
      <c r="N191" s="1108">
        <f t="shared" si="16"/>
        <v>0</v>
      </c>
      <c r="O191" s="1108">
        <f t="shared" si="16"/>
        <v>0</v>
      </c>
      <c r="P191" s="1108">
        <f t="shared" si="16"/>
        <v>0</v>
      </c>
      <c r="Q191" s="1108">
        <f t="shared" si="16"/>
        <v>0</v>
      </c>
      <c r="R191" s="1108">
        <f t="shared" si="16"/>
        <v>0</v>
      </c>
      <c r="S191" s="1108">
        <f t="shared" si="16"/>
        <v>0</v>
      </c>
      <c r="T191" s="1108">
        <f t="shared" si="16"/>
        <v>0</v>
      </c>
      <c r="U191" s="1108">
        <f t="shared" si="16"/>
        <v>0</v>
      </c>
      <c r="V191" s="1108">
        <f t="shared" si="16"/>
        <v>0</v>
      </c>
      <c r="W191" s="1108">
        <f t="shared" si="16"/>
        <v>0</v>
      </c>
      <c r="X191" s="1108">
        <f t="shared" si="16"/>
        <v>0</v>
      </c>
      <c r="Y191" s="1108">
        <f t="shared" si="16"/>
        <v>0</v>
      </c>
      <c r="Z191" s="132">
        <v>0</v>
      </c>
    </row>
    <row r="192" spans="2:26" outlineLevel="1">
      <c r="B192" s="234"/>
      <c r="C192" s="234"/>
      <c r="D192" s="234"/>
      <c r="E192" s="234"/>
      <c r="F192" s="234"/>
      <c r="G192" s="234"/>
      <c r="H192" s="234"/>
      <c r="I192" s="234"/>
      <c r="J192" s="234"/>
      <c r="K192" s="234"/>
      <c r="L192" s="234"/>
      <c r="M192" s="234"/>
      <c r="N192" s="234"/>
      <c r="O192" s="234"/>
      <c r="P192" s="234"/>
      <c r="Q192" s="234"/>
      <c r="R192" s="234"/>
      <c r="S192" s="234"/>
      <c r="T192" s="234"/>
      <c r="U192" s="234"/>
      <c r="V192" s="234"/>
      <c r="W192" s="234"/>
      <c r="X192" s="234"/>
      <c r="Y192" s="234"/>
      <c r="Z192" s="234"/>
    </row>
    <row r="193" spans="2:26" ht="18" outlineLevel="1">
      <c r="C193" s="234"/>
      <c r="D193" s="370" t="s">
        <v>437</v>
      </c>
      <c r="E193" s="371"/>
      <c r="F193" s="371"/>
      <c r="G193" s="371"/>
      <c r="H193" s="371"/>
      <c r="I193" s="371"/>
      <c r="J193" s="371"/>
      <c r="K193" s="371"/>
      <c r="L193" s="411"/>
      <c r="M193" s="371"/>
      <c r="N193" s="371"/>
      <c r="O193" s="371"/>
      <c r="P193" s="371"/>
      <c r="Q193" s="371"/>
      <c r="R193" s="371"/>
      <c r="S193" s="371"/>
      <c r="T193" s="371"/>
      <c r="U193" s="389"/>
      <c r="V193" s="371"/>
      <c r="W193" s="371"/>
      <c r="X193" s="371"/>
      <c r="Y193" s="371"/>
    </row>
    <row r="194" spans="2:26" ht="14.25">
      <c r="B194" s="364"/>
      <c r="C194" s="365"/>
      <c r="D194" s="365"/>
      <c r="E194" s="365"/>
      <c r="F194" s="365"/>
      <c r="G194" s="366"/>
      <c r="H194" s="366"/>
      <c r="I194" s="366"/>
      <c r="J194" s="366"/>
      <c r="K194" s="366"/>
      <c r="L194" s="364"/>
      <c r="M194" s="365"/>
      <c r="N194" s="365"/>
      <c r="O194" s="365"/>
      <c r="P194" s="365"/>
      <c r="Q194" s="365"/>
      <c r="R194" s="365"/>
      <c r="S194" s="365"/>
      <c r="T194" s="365"/>
      <c r="U194" s="394"/>
      <c r="V194" s="365"/>
      <c r="W194" s="365"/>
      <c r="X194" s="365"/>
      <c r="Y194" s="365"/>
    </row>
    <row r="195" spans="2:26" ht="49.5" customHeight="1" outlineLevel="1">
      <c r="B195" s="1328" t="s">
        <v>426</v>
      </c>
      <c r="C195" s="1330" t="s">
        <v>473</v>
      </c>
      <c r="D195" s="1331"/>
      <c r="E195" s="1331"/>
      <c r="F195" s="1331"/>
      <c r="G195" s="1331"/>
      <c r="H195" s="1331"/>
      <c r="I195" s="1332"/>
      <c r="L195" s="237"/>
      <c r="M195" s="286" t="s">
        <v>474</v>
      </c>
      <c r="N195" s="287" t="s">
        <v>474</v>
      </c>
      <c r="O195" s="287" t="s">
        <v>474</v>
      </c>
      <c r="P195" s="287" t="s">
        <v>474</v>
      </c>
      <c r="Q195" s="287" t="s">
        <v>474</v>
      </c>
      <c r="R195" s="287" t="s">
        <v>474</v>
      </c>
      <c r="S195" s="287" t="s">
        <v>474</v>
      </c>
      <c r="T195" s="381" t="s">
        <v>474</v>
      </c>
      <c r="U195" s="398" t="s">
        <v>474</v>
      </c>
      <c r="V195" s="287" t="s">
        <v>474</v>
      </c>
      <c r="W195" s="287" t="s">
        <v>474</v>
      </c>
      <c r="X195" s="287" t="s">
        <v>474</v>
      </c>
      <c r="Y195" s="288" t="s">
        <v>474</v>
      </c>
    </row>
    <row r="196" spans="2:26" outlineLevel="1">
      <c r="B196" s="1329"/>
      <c r="C196" s="1333"/>
      <c r="D196" s="1334"/>
      <c r="E196" s="1334"/>
      <c r="F196" s="1334"/>
      <c r="G196" s="1334"/>
      <c r="H196" s="1334"/>
      <c r="I196" s="1335"/>
      <c r="L196" s="237"/>
      <c r="M196" s="289" t="s">
        <v>427</v>
      </c>
      <c r="N196" s="290" t="s">
        <v>427</v>
      </c>
      <c r="O196" s="290" t="s">
        <v>427</v>
      </c>
      <c r="P196" s="290" t="s">
        <v>427</v>
      </c>
      <c r="Q196" s="290" t="s">
        <v>427</v>
      </c>
      <c r="R196" s="290" t="s">
        <v>427</v>
      </c>
      <c r="S196" s="290" t="s">
        <v>427</v>
      </c>
      <c r="T196" s="382" t="s">
        <v>427</v>
      </c>
      <c r="U196" s="399" t="s">
        <v>427</v>
      </c>
      <c r="V196" s="290" t="s">
        <v>427</v>
      </c>
      <c r="W196" s="290" t="s">
        <v>427</v>
      </c>
      <c r="X196" s="290" t="s">
        <v>427</v>
      </c>
      <c r="Y196" s="291" t="s">
        <v>427</v>
      </c>
    </row>
    <row r="197" spans="2:26" outlineLevel="1">
      <c r="B197" s="460" t="s">
        <v>486</v>
      </c>
      <c r="C197" s="1336"/>
      <c r="D197" s="1337"/>
      <c r="E197" s="1337"/>
      <c r="F197" s="1337"/>
      <c r="G197" s="1337"/>
      <c r="H197" s="1337"/>
      <c r="I197" s="1338"/>
      <c r="J197" s="298"/>
      <c r="K197" s="299"/>
      <c r="L197" s="300"/>
      <c r="M197" s="1103">
        <v>0</v>
      </c>
      <c r="N197" s="1103">
        <v>0</v>
      </c>
      <c r="O197" s="1103">
        <v>0</v>
      </c>
      <c r="P197" s="1103">
        <v>0</v>
      </c>
      <c r="Q197" s="1103">
        <v>0</v>
      </c>
      <c r="R197" s="1103">
        <v>0</v>
      </c>
      <c r="S197" s="1103">
        <v>0</v>
      </c>
      <c r="T197" s="1103">
        <v>0</v>
      </c>
      <c r="U197" s="1103">
        <v>0</v>
      </c>
      <c r="V197" s="1103">
        <v>0</v>
      </c>
      <c r="W197" s="1103">
        <v>0</v>
      </c>
      <c r="X197" s="1103">
        <v>0</v>
      </c>
      <c r="Y197" s="1103">
        <v>0</v>
      </c>
      <c r="Z197" s="132">
        <v>0</v>
      </c>
    </row>
    <row r="198" spans="2:26" outlineLevel="1">
      <c r="B198" s="460" t="s">
        <v>487</v>
      </c>
      <c r="C198" s="1336"/>
      <c r="D198" s="1337"/>
      <c r="E198" s="1337"/>
      <c r="F198" s="1337"/>
      <c r="G198" s="1337"/>
      <c r="H198" s="1337"/>
      <c r="I198" s="1338"/>
      <c r="J198" s="298"/>
      <c r="K198" s="299"/>
      <c r="L198" s="300"/>
      <c r="M198" s="1103">
        <v>0</v>
      </c>
      <c r="N198" s="1103">
        <v>0</v>
      </c>
      <c r="O198" s="1103">
        <v>0</v>
      </c>
      <c r="P198" s="1103">
        <v>0</v>
      </c>
      <c r="Q198" s="1103">
        <v>0</v>
      </c>
      <c r="R198" s="1103">
        <v>0</v>
      </c>
      <c r="S198" s="1103">
        <v>0</v>
      </c>
      <c r="T198" s="1103">
        <v>0</v>
      </c>
      <c r="U198" s="1103">
        <v>0</v>
      </c>
      <c r="V198" s="1103">
        <v>0</v>
      </c>
      <c r="W198" s="1103">
        <v>0</v>
      </c>
      <c r="X198" s="1103">
        <v>0</v>
      </c>
      <c r="Y198" s="1103">
        <v>0</v>
      </c>
      <c r="Z198" s="132">
        <v>0</v>
      </c>
    </row>
    <row r="199" spans="2:26" outlineLevel="1">
      <c r="B199" s="460" t="s">
        <v>488</v>
      </c>
      <c r="C199" s="1336"/>
      <c r="D199" s="1337"/>
      <c r="E199" s="1337"/>
      <c r="F199" s="1337"/>
      <c r="G199" s="1337"/>
      <c r="H199" s="1337"/>
      <c r="I199" s="1338"/>
      <c r="J199" s="298"/>
      <c r="K199" s="299"/>
      <c r="L199" s="300"/>
      <c r="M199" s="1103">
        <v>0</v>
      </c>
      <c r="N199" s="1103">
        <v>0</v>
      </c>
      <c r="O199" s="1103">
        <v>0</v>
      </c>
      <c r="P199" s="1103">
        <v>0</v>
      </c>
      <c r="Q199" s="1103">
        <v>0</v>
      </c>
      <c r="R199" s="1103">
        <v>0</v>
      </c>
      <c r="S199" s="1103">
        <v>0</v>
      </c>
      <c r="T199" s="1103">
        <v>0</v>
      </c>
      <c r="U199" s="1103">
        <v>0</v>
      </c>
      <c r="V199" s="1103">
        <v>0</v>
      </c>
      <c r="W199" s="1103">
        <v>0</v>
      </c>
      <c r="X199" s="1103">
        <v>0</v>
      </c>
      <c r="Y199" s="1103">
        <v>0</v>
      </c>
      <c r="Z199" s="132">
        <v>0</v>
      </c>
    </row>
    <row r="200" spans="2:26" outlineLevel="1">
      <c r="B200" s="460" t="s">
        <v>489</v>
      </c>
      <c r="C200" s="1336"/>
      <c r="D200" s="1337"/>
      <c r="E200" s="1337"/>
      <c r="F200" s="1337"/>
      <c r="G200" s="1337"/>
      <c r="H200" s="1337"/>
      <c r="I200" s="1338"/>
      <c r="J200" s="298"/>
      <c r="K200" s="299"/>
      <c r="L200" s="300"/>
      <c r="M200" s="1103">
        <v>0</v>
      </c>
      <c r="N200" s="1103">
        <v>0</v>
      </c>
      <c r="O200" s="1103">
        <v>0</v>
      </c>
      <c r="P200" s="1103">
        <v>0</v>
      </c>
      <c r="Q200" s="1103">
        <v>0</v>
      </c>
      <c r="R200" s="1103">
        <v>0</v>
      </c>
      <c r="S200" s="1103">
        <v>0</v>
      </c>
      <c r="T200" s="1103">
        <v>0</v>
      </c>
      <c r="U200" s="1103">
        <v>0</v>
      </c>
      <c r="V200" s="1103">
        <v>0</v>
      </c>
      <c r="W200" s="1103">
        <v>0</v>
      </c>
      <c r="X200" s="1103">
        <v>0</v>
      </c>
      <c r="Y200" s="1103">
        <v>0</v>
      </c>
      <c r="Z200" s="132">
        <v>0</v>
      </c>
    </row>
    <row r="201" spans="2:26" outlineLevel="1">
      <c r="B201" s="460" t="s">
        <v>490</v>
      </c>
      <c r="C201" s="1336"/>
      <c r="D201" s="1337"/>
      <c r="E201" s="1337"/>
      <c r="F201" s="1337"/>
      <c r="G201" s="1337"/>
      <c r="H201" s="1337"/>
      <c r="I201" s="1338"/>
      <c r="J201" s="298"/>
      <c r="K201" s="299"/>
      <c r="L201" s="300"/>
      <c r="M201" s="1103">
        <v>0</v>
      </c>
      <c r="N201" s="1103">
        <v>0</v>
      </c>
      <c r="O201" s="1103">
        <v>0</v>
      </c>
      <c r="P201" s="1103">
        <v>0</v>
      </c>
      <c r="Q201" s="1103">
        <v>0</v>
      </c>
      <c r="R201" s="1103">
        <v>0</v>
      </c>
      <c r="S201" s="1103">
        <v>0</v>
      </c>
      <c r="T201" s="1103">
        <v>0</v>
      </c>
      <c r="U201" s="1103">
        <v>0</v>
      </c>
      <c r="V201" s="1103">
        <v>0</v>
      </c>
      <c r="W201" s="1103">
        <v>0</v>
      </c>
      <c r="X201" s="1103">
        <v>0</v>
      </c>
      <c r="Y201" s="1103">
        <v>0</v>
      </c>
      <c r="Z201" s="132">
        <v>0</v>
      </c>
    </row>
    <row r="202" spans="2:26" outlineLevel="1">
      <c r="B202" s="460" t="s">
        <v>491</v>
      </c>
      <c r="C202" s="1336"/>
      <c r="D202" s="1337"/>
      <c r="E202" s="1337"/>
      <c r="F202" s="1337"/>
      <c r="G202" s="1337"/>
      <c r="H202" s="1337"/>
      <c r="I202" s="1338"/>
      <c r="J202" s="298"/>
      <c r="K202" s="299"/>
      <c r="L202" s="300"/>
      <c r="M202" s="1103">
        <v>0</v>
      </c>
      <c r="N202" s="1103">
        <v>0</v>
      </c>
      <c r="O202" s="1103">
        <v>0</v>
      </c>
      <c r="P202" s="1103">
        <v>0</v>
      </c>
      <c r="Q202" s="1103">
        <v>0</v>
      </c>
      <c r="R202" s="1103">
        <v>0</v>
      </c>
      <c r="S202" s="1103">
        <v>0</v>
      </c>
      <c r="T202" s="1103">
        <v>0</v>
      </c>
      <c r="U202" s="1103">
        <v>0</v>
      </c>
      <c r="V202" s="1103">
        <v>0</v>
      </c>
      <c r="W202" s="1103">
        <v>0</v>
      </c>
      <c r="X202" s="1103">
        <v>0</v>
      </c>
      <c r="Y202" s="1103">
        <v>0</v>
      </c>
      <c r="Z202" s="132">
        <v>0</v>
      </c>
    </row>
    <row r="203" spans="2:26" outlineLevel="1">
      <c r="B203" s="460" t="s">
        <v>492</v>
      </c>
      <c r="C203" s="1336"/>
      <c r="D203" s="1337"/>
      <c r="E203" s="1337"/>
      <c r="F203" s="1337"/>
      <c r="G203" s="1337"/>
      <c r="H203" s="1337"/>
      <c r="I203" s="1338"/>
      <c r="J203" s="298"/>
      <c r="K203" s="299"/>
      <c r="L203" s="300"/>
      <c r="M203" s="1103">
        <v>0</v>
      </c>
      <c r="N203" s="1103">
        <v>0</v>
      </c>
      <c r="O203" s="1103">
        <v>0</v>
      </c>
      <c r="P203" s="1103">
        <v>0</v>
      </c>
      <c r="Q203" s="1103">
        <v>0</v>
      </c>
      <c r="R203" s="1103">
        <v>0</v>
      </c>
      <c r="S203" s="1103">
        <v>0</v>
      </c>
      <c r="T203" s="1103">
        <v>0</v>
      </c>
      <c r="U203" s="1103">
        <v>0</v>
      </c>
      <c r="V203" s="1103">
        <v>0</v>
      </c>
      <c r="W203" s="1103">
        <v>0</v>
      </c>
      <c r="X203" s="1103">
        <v>0</v>
      </c>
      <c r="Y203" s="1103">
        <v>0</v>
      </c>
      <c r="Z203" s="132">
        <v>0</v>
      </c>
    </row>
    <row r="204" spans="2:26" outlineLevel="1">
      <c r="B204" s="460" t="s">
        <v>493</v>
      </c>
      <c r="C204" s="1336"/>
      <c r="D204" s="1337"/>
      <c r="E204" s="1337"/>
      <c r="F204" s="1337"/>
      <c r="G204" s="1337"/>
      <c r="H204" s="1337"/>
      <c r="I204" s="1338"/>
      <c r="J204" s="298"/>
      <c r="K204" s="299"/>
      <c r="L204" s="300"/>
      <c r="M204" s="1103">
        <v>0</v>
      </c>
      <c r="N204" s="1103">
        <v>0</v>
      </c>
      <c r="O204" s="1103">
        <v>0</v>
      </c>
      <c r="P204" s="1103">
        <v>0</v>
      </c>
      <c r="Q204" s="1103">
        <v>0</v>
      </c>
      <c r="R204" s="1103">
        <v>0</v>
      </c>
      <c r="S204" s="1103">
        <v>0</v>
      </c>
      <c r="T204" s="1103">
        <v>0</v>
      </c>
      <c r="U204" s="1103">
        <v>0</v>
      </c>
      <c r="V204" s="1103">
        <v>0</v>
      </c>
      <c r="W204" s="1103">
        <v>0</v>
      </c>
      <c r="X204" s="1103">
        <v>0</v>
      </c>
      <c r="Y204" s="1103">
        <v>0</v>
      </c>
      <c r="Z204" s="132">
        <v>0</v>
      </c>
    </row>
    <row r="205" spans="2:26" outlineLevel="1">
      <c r="B205" s="460" t="s">
        <v>494</v>
      </c>
      <c r="C205" s="1336"/>
      <c r="D205" s="1337"/>
      <c r="E205" s="1337"/>
      <c r="F205" s="1337"/>
      <c r="G205" s="1337"/>
      <c r="H205" s="1337"/>
      <c r="I205" s="1338"/>
      <c r="J205" s="298"/>
      <c r="K205" s="299"/>
      <c r="L205" s="300"/>
      <c r="M205" s="1103">
        <v>0</v>
      </c>
      <c r="N205" s="1103">
        <v>0</v>
      </c>
      <c r="O205" s="1103">
        <v>0</v>
      </c>
      <c r="P205" s="1103">
        <v>0</v>
      </c>
      <c r="Q205" s="1103">
        <v>0</v>
      </c>
      <c r="R205" s="1103">
        <v>0</v>
      </c>
      <c r="S205" s="1103">
        <v>0</v>
      </c>
      <c r="T205" s="1103">
        <v>0</v>
      </c>
      <c r="U205" s="1103">
        <v>0</v>
      </c>
      <c r="V205" s="1103">
        <v>0</v>
      </c>
      <c r="W205" s="1103">
        <v>0</v>
      </c>
      <c r="X205" s="1103">
        <v>0</v>
      </c>
      <c r="Y205" s="1103">
        <v>0</v>
      </c>
      <c r="Z205" s="132">
        <v>0</v>
      </c>
    </row>
    <row r="206" spans="2:26" outlineLevel="1">
      <c r="B206" s="234"/>
      <c r="C206" s="234"/>
      <c r="D206" s="234"/>
      <c r="E206" s="234"/>
      <c r="F206" s="234"/>
      <c r="L206" s="1055" t="s">
        <v>350</v>
      </c>
      <c r="M206" s="1108">
        <f t="shared" ref="M206:Y206" si="17">SUM(M197:M205)</f>
        <v>0</v>
      </c>
      <c r="N206" s="1108">
        <f t="shared" si="17"/>
        <v>0</v>
      </c>
      <c r="O206" s="1108">
        <f t="shared" si="17"/>
        <v>0</v>
      </c>
      <c r="P206" s="1108">
        <f t="shared" si="17"/>
        <v>0</v>
      </c>
      <c r="Q206" s="1108">
        <f t="shared" si="17"/>
        <v>0</v>
      </c>
      <c r="R206" s="1108">
        <f t="shared" si="17"/>
        <v>0</v>
      </c>
      <c r="S206" s="1108">
        <f t="shared" si="17"/>
        <v>0</v>
      </c>
      <c r="T206" s="1108">
        <f t="shared" si="17"/>
        <v>0</v>
      </c>
      <c r="U206" s="1108">
        <f t="shared" si="17"/>
        <v>0</v>
      </c>
      <c r="V206" s="1108">
        <f t="shared" si="17"/>
        <v>0</v>
      </c>
      <c r="W206" s="1108">
        <f t="shared" si="17"/>
        <v>0</v>
      </c>
      <c r="X206" s="1108">
        <f t="shared" si="17"/>
        <v>0</v>
      </c>
      <c r="Y206" s="1108">
        <f t="shared" si="17"/>
        <v>0</v>
      </c>
      <c r="Z206" s="132">
        <v>0</v>
      </c>
    </row>
    <row r="207" spans="2:26">
      <c r="D207" s="234"/>
      <c r="E207" s="234"/>
      <c r="F207" s="234"/>
      <c r="L207" s="234"/>
      <c r="M207" s="234"/>
      <c r="N207" s="234"/>
      <c r="O207" s="234"/>
      <c r="P207" s="234"/>
      <c r="Q207" s="234"/>
      <c r="R207" s="234"/>
      <c r="S207" s="234"/>
      <c r="T207" s="234"/>
      <c r="U207" s="392"/>
      <c r="V207" s="234"/>
      <c r="W207" s="234"/>
      <c r="X207" s="234"/>
      <c r="Y207" s="234"/>
    </row>
    <row r="208" spans="2:26" ht="14.25">
      <c r="B208" s="359" t="s">
        <v>495</v>
      </c>
      <c r="C208" s="360" t="s">
        <v>496</v>
      </c>
      <c r="D208" s="360"/>
      <c r="E208" s="360"/>
      <c r="F208" s="360"/>
      <c r="G208" s="361"/>
      <c r="H208" s="361"/>
      <c r="I208" s="361"/>
      <c r="J208" s="361"/>
      <c r="K208" s="361"/>
      <c r="L208" s="359"/>
      <c r="M208" s="360"/>
      <c r="N208" s="360"/>
      <c r="O208" s="360"/>
      <c r="P208" s="360"/>
      <c r="Q208" s="360"/>
      <c r="R208" s="360"/>
      <c r="S208" s="360"/>
      <c r="T208" s="360"/>
      <c r="U208" s="393"/>
      <c r="V208" s="360"/>
      <c r="W208" s="360"/>
      <c r="X208" s="360"/>
      <c r="Y208" s="360"/>
    </row>
    <row r="209" spans="2:27" outlineLevel="1">
      <c r="B209" s="254"/>
      <c r="AA209" s="388"/>
    </row>
    <row r="210" spans="2:27" ht="18" outlineLevel="1">
      <c r="B210" s="237"/>
      <c r="C210" s="234"/>
      <c r="D210" s="370" t="s">
        <v>425</v>
      </c>
      <c r="E210" s="372"/>
      <c r="F210" s="372"/>
      <c r="G210" s="371"/>
      <c r="H210" s="371"/>
      <c r="I210" s="371"/>
      <c r="J210" s="371"/>
      <c r="K210" s="371"/>
      <c r="L210" s="411"/>
      <c r="M210" s="372"/>
      <c r="N210" s="372"/>
      <c r="O210" s="372"/>
      <c r="P210" s="372"/>
      <c r="Q210" s="372"/>
      <c r="R210" s="372"/>
      <c r="S210" s="372"/>
      <c r="T210" s="372"/>
      <c r="U210" s="395"/>
      <c r="V210" s="372"/>
      <c r="W210" s="372"/>
      <c r="X210" s="372"/>
      <c r="Y210" s="372"/>
    </row>
    <row r="211" spans="2:27" outlineLevel="1">
      <c r="B211" s="254"/>
    </row>
    <row r="212" spans="2:27" ht="31.5" customHeight="1" outlineLevel="1">
      <c r="B212" s="1022"/>
      <c r="C212" s="1023" t="s">
        <v>497</v>
      </c>
      <c r="D212" s="841" t="s">
        <v>498</v>
      </c>
      <c r="E212" s="1341" t="s">
        <v>499</v>
      </c>
      <c r="F212" s="1342"/>
      <c r="G212" s="1342"/>
      <c r="H212" s="1342"/>
      <c r="I212" s="1343"/>
      <c r="U212" s="388"/>
    </row>
    <row r="213" spans="2:27" s="795" customFormat="1" ht="45.75" customHeight="1" outlineLevel="1">
      <c r="B213" s="786" t="s">
        <v>426</v>
      </c>
      <c r="C213" s="787" t="s">
        <v>500</v>
      </c>
      <c r="D213" s="788" t="s">
        <v>500</v>
      </c>
      <c r="E213" s="1344"/>
      <c r="F213" s="1345"/>
      <c r="G213" s="1345"/>
      <c r="H213" s="1345"/>
      <c r="I213" s="1346"/>
      <c r="J213" s="235"/>
      <c r="K213" s="235"/>
      <c r="L213" s="235"/>
      <c r="M213" s="796" t="s">
        <v>427</v>
      </c>
      <c r="N213" s="797" t="s">
        <v>427</v>
      </c>
      <c r="O213" s="797" t="s">
        <v>427</v>
      </c>
      <c r="P213" s="797" t="s">
        <v>427</v>
      </c>
      <c r="Q213" s="797" t="s">
        <v>427</v>
      </c>
      <c r="R213" s="797" t="s">
        <v>427</v>
      </c>
      <c r="S213" s="797" t="s">
        <v>427</v>
      </c>
      <c r="T213" s="798" t="s">
        <v>427</v>
      </c>
      <c r="U213" s="799" t="s">
        <v>427</v>
      </c>
      <c r="V213" s="797" t="s">
        <v>427</v>
      </c>
      <c r="W213" s="797" t="s">
        <v>427</v>
      </c>
      <c r="X213" s="797" t="s">
        <v>427</v>
      </c>
      <c r="Y213" s="800" t="s">
        <v>427</v>
      </c>
    </row>
    <row r="214" spans="2:27" outlineLevel="1">
      <c r="B214" s="836" t="s">
        <v>501</v>
      </c>
      <c r="C214" s="301"/>
      <c r="D214" s="301"/>
      <c r="E214" s="1077"/>
      <c r="F214" s="1078"/>
      <c r="G214" s="1078"/>
      <c r="H214" s="1078"/>
      <c r="I214" s="1079"/>
      <c r="M214" s="1103">
        <v>0</v>
      </c>
      <c r="N214" s="1103">
        <v>0</v>
      </c>
      <c r="O214" s="1103">
        <v>0</v>
      </c>
      <c r="P214" s="1103">
        <v>0</v>
      </c>
      <c r="Q214" s="1103">
        <v>0</v>
      </c>
      <c r="R214" s="1103">
        <v>0</v>
      </c>
      <c r="S214" s="1103">
        <v>0</v>
      </c>
      <c r="T214" s="1103">
        <v>0</v>
      </c>
      <c r="U214" s="1103">
        <v>0</v>
      </c>
      <c r="V214" s="1103">
        <v>0</v>
      </c>
      <c r="W214" s="1103">
        <v>0</v>
      </c>
      <c r="X214" s="1103">
        <v>0</v>
      </c>
      <c r="Y214" s="1103">
        <v>0</v>
      </c>
      <c r="Z214" s="132">
        <v>0</v>
      </c>
    </row>
    <row r="215" spans="2:27" outlineLevel="1">
      <c r="B215" s="431" t="s">
        <v>502</v>
      </c>
      <c r="C215" s="301"/>
      <c r="D215" s="301"/>
      <c r="E215" s="1077"/>
      <c r="F215" s="1078"/>
      <c r="G215" s="1078"/>
      <c r="H215" s="1078"/>
      <c r="I215" s="1079"/>
      <c r="M215" s="1103">
        <v>0</v>
      </c>
      <c r="N215" s="1103">
        <v>0</v>
      </c>
      <c r="O215" s="1103">
        <v>0</v>
      </c>
      <c r="P215" s="1103">
        <v>0</v>
      </c>
      <c r="Q215" s="1103">
        <v>0</v>
      </c>
      <c r="R215" s="1103">
        <v>0</v>
      </c>
      <c r="S215" s="1103">
        <v>0</v>
      </c>
      <c r="T215" s="1103">
        <v>0</v>
      </c>
      <c r="U215" s="1103">
        <v>0</v>
      </c>
      <c r="V215" s="1103">
        <v>0</v>
      </c>
      <c r="W215" s="1103">
        <v>0</v>
      </c>
      <c r="X215" s="1103">
        <v>0</v>
      </c>
      <c r="Y215" s="1103">
        <v>0</v>
      </c>
      <c r="Z215" s="132">
        <v>0</v>
      </c>
    </row>
    <row r="216" spans="2:27" outlineLevel="1">
      <c r="B216" s="431" t="s">
        <v>503</v>
      </c>
      <c r="C216" s="301"/>
      <c r="D216" s="301"/>
      <c r="E216" s="1077"/>
      <c r="F216" s="1078"/>
      <c r="G216" s="1078"/>
      <c r="H216" s="1078"/>
      <c r="I216" s="1079"/>
      <c r="M216" s="1103">
        <v>0</v>
      </c>
      <c r="N216" s="1103">
        <v>0</v>
      </c>
      <c r="O216" s="1103">
        <v>0</v>
      </c>
      <c r="P216" s="1103">
        <v>0</v>
      </c>
      <c r="Q216" s="1103">
        <v>0</v>
      </c>
      <c r="R216" s="1103">
        <v>0</v>
      </c>
      <c r="S216" s="1103">
        <v>0</v>
      </c>
      <c r="T216" s="1103">
        <v>0</v>
      </c>
      <c r="U216" s="1103">
        <v>0</v>
      </c>
      <c r="V216" s="1103">
        <v>0</v>
      </c>
      <c r="W216" s="1103">
        <v>0</v>
      </c>
      <c r="X216" s="1103">
        <v>0</v>
      </c>
      <c r="Y216" s="1103">
        <v>0</v>
      </c>
      <c r="Z216" s="132">
        <v>0</v>
      </c>
    </row>
    <row r="217" spans="2:27" outlineLevel="1">
      <c r="B217" s="431" t="s">
        <v>504</v>
      </c>
      <c r="C217" s="301"/>
      <c r="D217" s="301"/>
      <c r="E217" s="1077"/>
      <c r="F217" s="1078"/>
      <c r="G217" s="1078"/>
      <c r="H217" s="1078"/>
      <c r="I217" s="1079"/>
      <c r="M217" s="1103">
        <v>0</v>
      </c>
      <c r="N217" s="1103">
        <v>0</v>
      </c>
      <c r="O217" s="1103">
        <v>0</v>
      </c>
      <c r="P217" s="1103">
        <v>0</v>
      </c>
      <c r="Q217" s="1103">
        <v>0</v>
      </c>
      <c r="R217" s="1103">
        <v>0</v>
      </c>
      <c r="S217" s="1103">
        <v>0</v>
      </c>
      <c r="T217" s="1103">
        <v>0</v>
      </c>
      <c r="U217" s="1103">
        <v>0</v>
      </c>
      <c r="V217" s="1103">
        <v>0</v>
      </c>
      <c r="W217" s="1103">
        <v>0</v>
      </c>
      <c r="X217" s="1103">
        <v>0</v>
      </c>
      <c r="Y217" s="1103">
        <v>0</v>
      </c>
      <c r="Z217" s="132">
        <v>0</v>
      </c>
    </row>
    <row r="218" spans="2:27" outlineLevel="1">
      <c r="B218" s="431" t="s">
        <v>505</v>
      </c>
      <c r="C218" s="301"/>
      <c r="D218" s="301"/>
      <c r="E218" s="1077"/>
      <c r="F218" s="1078"/>
      <c r="G218" s="1078"/>
      <c r="H218" s="1078"/>
      <c r="I218" s="1079"/>
      <c r="M218" s="1103">
        <v>0</v>
      </c>
      <c r="N218" s="1103">
        <v>0</v>
      </c>
      <c r="O218" s="1103">
        <v>0</v>
      </c>
      <c r="P218" s="1103">
        <v>0</v>
      </c>
      <c r="Q218" s="1103">
        <v>0</v>
      </c>
      <c r="R218" s="1103">
        <v>0</v>
      </c>
      <c r="S218" s="1103">
        <v>0</v>
      </c>
      <c r="T218" s="1103">
        <v>0</v>
      </c>
      <c r="U218" s="1103">
        <v>0</v>
      </c>
      <c r="V218" s="1103">
        <v>0</v>
      </c>
      <c r="W218" s="1103">
        <v>0</v>
      </c>
      <c r="X218" s="1103">
        <v>0</v>
      </c>
      <c r="Y218" s="1103">
        <v>0</v>
      </c>
      <c r="Z218" s="132">
        <v>0</v>
      </c>
    </row>
    <row r="219" spans="2:27" outlineLevel="1">
      <c r="B219" s="431" t="s">
        <v>506</v>
      </c>
      <c r="C219" s="301"/>
      <c r="D219" s="301"/>
      <c r="E219" s="1077"/>
      <c r="F219" s="1078"/>
      <c r="G219" s="1078"/>
      <c r="H219" s="1078"/>
      <c r="I219" s="1079"/>
      <c r="M219" s="1103">
        <v>0</v>
      </c>
      <c r="N219" s="1103">
        <v>0</v>
      </c>
      <c r="O219" s="1103">
        <v>0</v>
      </c>
      <c r="P219" s="1103">
        <v>0</v>
      </c>
      <c r="Q219" s="1103">
        <v>0</v>
      </c>
      <c r="R219" s="1103">
        <v>0</v>
      </c>
      <c r="S219" s="1103">
        <v>0</v>
      </c>
      <c r="T219" s="1103">
        <v>0</v>
      </c>
      <c r="U219" s="1103">
        <v>0</v>
      </c>
      <c r="V219" s="1103">
        <v>0</v>
      </c>
      <c r="W219" s="1103">
        <v>0</v>
      </c>
      <c r="X219" s="1103">
        <v>0</v>
      </c>
      <c r="Y219" s="1103">
        <v>0</v>
      </c>
      <c r="Z219" s="132">
        <v>0</v>
      </c>
    </row>
    <row r="220" spans="2:27" outlineLevel="1">
      <c r="B220" s="431" t="s">
        <v>507</v>
      </c>
      <c r="C220" s="301"/>
      <c r="D220" s="301"/>
      <c r="E220" s="1077"/>
      <c r="F220" s="1078"/>
      <c r="G220" s="1078"/>
      <c r="H220" s="1078"/>
      <c r="I220" s="1079"/>
      <c r="M220" s="1103">
        <v>0</v>
      </c>
      <c r="N220" s="1103">
        <v>0</v>
      </c>
      <c r="O220" s="1103">
        <v>0</v>
      </c>
      <c r="P220" s="1103">
        <v>0</v>
      </c>
      <c r="Q220" s="1103">
        <v>0</v>
      </c>
      <c r="R220" s="1103">
        <v>0</v>
      </c>
      <c r="S220" s="1103">
        <v>0</v>
      </c>
      <c r="T220" s="1103">
        <v>0</v>
      </c>
      <c r="U220" s="1103">
        <v>0</v>
      </c>
      <c r="V220" s="1103">
        <v>0</v>
      </c>
      <c r="W220" s="1103">
        <v>0</v>
      </c>
      <c r="X220" s="1103">
        <v>0</v>
      </c>
      <c r="Y220" s="1103">
        <v>0</v>
      </c>
      <c r="Z220" s="132">
        <v>0</v>
      </c>
    </row>
    <row r="221" spans="2:27" outlineLevel="1">
      <c r="B221" s="431" t="s">
        <v>508</v>
      </c>
      <c r="C221" s="301"/>
      <c r="D221" s="301"/>
      <c r="E221" s="1077"/>
      <c r="F221" s="1078"/>
      <c r="G221" s="1078"/>
      <c r="H221" s="1078"/>
      <c r="I221" s="1079"/>
      <c r="M221" s="1103">
        <v>0</v>
      </c>
      <c r="N221" s="1103">
        <v>0</v>
      </c>
      <c r="O221" s="1103">
        <v>0</v>
      </c>
      <c r="P221" s="1103">
        <v>0</v>
      </c>
      <c r="Q221" s="1103">
        <v>0</v>
      </c>
      <c r="R221" s="1103">
        <v>0</v>
      </c>
      <c r="S221" s="1103">
        <v>0</v>
      </c>
      <c r="T221" s="1103">
        <v>0</v>
      </c>
      <c r="U221" s="1103">
        <v>0</v>
      </c>
      <c r="V221" s="1103">
        <v>0</v>
      </c>
      <c r="W221" s="1103">
        <v>0</v>
      </c>
      <c r="X221" s="1103">
        <v>0</v>
      </c>
      <c r="Y221" s="1103">
        <v>0</v>
      </c>
      <c r="Z221" s="132">
        <v>0</v>
      </c>
    </row>
    <row r="222" spans="2:27" outlineLevel="1">
      <c r="B222" s="431" t="s">
        <v>509</v>
      </c>
      <c r="C222" s="301"/>
      <c r="D222" s="301"/>
      <c r="E222" s="1077"/>
      <c r="F222" s="1078"/>
      <c r="G222" s="1078"/>
      <c r="H222" s="1078"/>
      <c r="I222" s="1079"/>
      <c r="M222" s="1103">
        <v>0</v>
      </c>
      <c r="N222" s="1103">
        <v>0</v>
      </c>
      <c r="O222" s="1103">
        <v>0</v>
      </c>
      <c r="P222" s="1103">
        <v>0</v>
      </c>
      <c r="Q222" s="1103">
        <v>0</v>
      </c>
      <c r="R222" s="1103">
        <v>0</v>
      </c>
      <c r="S222" s="1103">
        <v>0</v>
      </c>
      <c r="T222" s="1103">
        <v>0</v>
      </c>
      <c r="U222" s="1103">
        <v>0</v>
      </c>
      <c r="V222" s="1103">
        <v>0</v>
      </c>
      <c r="W222" s="1103">
        <v>0</v>
      </c>
      <c r="X222" s="1103">
        <v>0</v>
      </c>
      <c r="Y222" s="1103">
        <v>0</v>
      </c>
      <c r="Z222" s="132">
        <v>0</v>
      </c>
    </row>
    <row r="223" spans="2:27" outlineLevel="1">
      <c r="B223" s="427" t="s">
        <v>510</v>
      </c>
      <c r="C223" s="1353" t="s">
        <v>511</v>
      </c>
      <c r="D223" s="1354"/>
      <c r="E223" s="1354"/>
      <c r="F223" s="1354"/>
      <c r="G223" s="1354"/>
      <c r="H223" s="1354"/>
      <c r="I223" s="1355"/>
      <c r="M223" s="1103">
        <v>0</v>
      </c>
      <c r="N223" s="1103">
        <v>0</v>
      </c>
      <c r="O223" s="1103">
        <v>0</v>
      </c>
      <c r="P223" s="1103">
        <v>0</v>
      </c>
      <c r="Q223" s="1103">
        <v>0</v>
      </c>
      <c r="R223" s="1103">
        <v>0</v>
      </c>
      <c r="S223" s="1103">
        <v>0</v>
      </c>
      <c r="T223" s="1103">
        <v>0</v>
      </c>
      <c r="U223" s="1103">
        <v>0</v>
      </c>
      <c r="V223" s="1103">
        <v>0</v>
      </c>
      <c r="W223" s="1103">
        <v>0</v>
      </c>
      <c r="X223" s="1103">
        <v>0</v>
      </c>
      <c r="Y223" s="1103">
        <v>0</v>
      </c>
      <c r="Z223" s="132">
        <v>0</v>
      </c>
    </row>
    <row r="224" spans="2:27">
      <c r="B224" s="254"/>
      <c r="E224" s="254"/>
      <c r="F224" s="254"/>
      <c r="G224" s="254"/>
      <c r="H224" s="254"/>
      <c r="L224" s="1056" t="s">
        <v>512</v>
      </c>
      <c r="M224" s="1108">
        <f t="shared" ref="M224:Y224" si="18">SUM(M214:M223)</f>
        <v>0</v>
      </c>
      <c r="N224" s="1108">
        <f t="shared" si="18"/>
        <v>0</v>
      </c>
      <c r="O224" s="1108">
        <f t="shared" si="18"/>
        <v>0</v>
      </c>
      <c r="P224" s="1108">
        <f t="shared" si="18"/>
        <v>0</v>
      </c>
      <c r="Q224" s="1108">
        <f t="shared" si="18"/>
        <v>0</v>
      </c>
      <c r="R224" s="1108">
        <f t="shared" si="18"/>
        <v>0</v>
      </c>
      <c r="S224" s="1108">
        <f t="shared" si="18"/>
        <v>0</v>
      </c>
      <c r="T224" s="1108">
        <f t="shared" si="18"/>
        <v>0</v>
      </c>
      <c r="U224" s="1108">
        <f t="shared" si="18"/>
        <v>0</v>
      </c>
      <c r="V224" s="1108">
        <f t="shared" si="18"/>
        <v>0</v>
      </c>
      <c r="W224" s="1108">
        <f t="shared" si="18"/>
        <v>0</v>
      </c>
      <c r="X224" s="1108">
        <f t="shared" si="18"/>
        <v>0</v>
      </c>
      <c r="Y224" s="1108">
        <f t="shared" si="18"/>
        <v>0</v>
      </c>
      <c r="Z224" s="132">
        <v>0</v>
      </c>
    </row>
    <row r="225" spans="2:26">
      <c r="B225" s="254"/>
    </row>
    <row r="226" spans="2:26" ht="18" outlineLevel="1">
      <c r="C226" s="234"/>
      <c r="D226" s="370" t="s">
        <v>437</v>
      </c>
      <c r="E226" s="371"/>
      <c r="F226" s="371"/>
      <c r="G226" s="371"/>
      <c r="H226" s="371"/>
      <c r="I226" s="371"/>
      <c r="J226" s="371"/>
      <c r="K226" s="371"/>
      <c r="L226" s="411"/>
      <c r="M226" s="371"/>
      <c r="N226" s="371"/>
      <c r="O226" s="371"/>
      <c r="P226" s="371"/>
      <c r="Q226" s="371"/>
      <c r="R226" s="371"/>
      <c r="S226" s="371"/>
      <c r="T226" s="371"/>
      <c r="U226" s="389"/>
      <c r="V226" s="371"/>
      <c r="W226" s="371"/>
      <c r="X226" s="371"/>
      <c r="Y226" s="371"/>
    </row>
    <row r="227" spans="2:26">
      <c r="B227" s="254"/>
      <c r="E227" s="254"/>
      <c r="F227" s="254"/>
      <c r="G227" s="254"/>
      <c r="H227" s="254"/>
    </row>
    <row r="228" spans="2:26" ht="31.5" customHeight="1" outlineLevel="1">
      <c r="B228" s="1022"/>
      <c r="C228" s="1023" t="s">
        <v>497</v>
      </c>
      <c r="D228" s="841" t="s">
        <v>498</v>
      </c>
      <c r="E228" s="1341" t="s">
        <v>499</v>
      </c>
      <c r="F228" s="1342"/>
      <c r="G228" s="1342"/>
      <c r="H228" s="1342"/>
      <c r="I228" s="1343"/>
      <c r="U228" s="388"/>
    </row>
    <row r="229" spans="2:26" s="795" customFormat="1" ht="45.75" customHeight="1" outlineLevel="1">
      <c r="B229" s="786" t="s">
        <v>426</v>
      </c>
      <c r="C229" s="787" t="s">
        <v>500</v>
      </c>
      <c r="D229" s="788" t="s">
        <v>500</v>
      </c>
      <c r="E229" s="1344"/>
      <c r="F229" s="1345"/>
      <c r="G229" s="1345"/>
      <c r="H229" s="1345"/>
      <c r="I229" s="1346"/>
      <c r="J229" s="235"/>
      <c r="K229" s="235"/>
      <c r="L229" s="235"/>
      <c r="M229" s="796" t="s">
        <v>427</v>
      </c>
      <c r="N229" s="797" t="s">
        <v>427</v>
      </c>
      <c r="O229" s="797" t="s">
        <v>427</v>
      </c>
      <c r="P229" s="797" t="s">
        <v>427</v>
      </c>
      <c r="Q229" s="797" t="s">
        <v>427</v>
      </c>
      <c r="R229" s="797" t="s">
        <v>427</v>
      </c>
      <c r="S229" s="797" t="s">
        <v>427</v>
      </c>
      <c r="T229" s="798" t="s">
        <v>427</v>
      </c>
      <c r="U229" s="799" t="s">
        <v>427</v>
      </c>
      <c r="V229" s="797" t="s">
        <v>427</v>
      </c>
      <c r="W229" s="797" t="s">
        <v>427</v>
      </c>
      <c r="X229" s="797" t="s">
        <v>427</v>
      </c>
      <c r="Y229" s="800" t="s">
        <v>427</v>
      </c>
    </row>
    <row r="230" spans="2:26" outlineLevel="1">
      <c r="B230" s="836" t="s">
        <v>501</v>
      </c>
      <c r="C230" s="301"/>
      <c r="D230" s="301"/>
      <c r="E230" s="1350"/>
      <c r="F230" s="1351"/>
      <c r="G230" s="1351"/>
      <c r="H230" s="1351"/>
      <c r="I230" s="1352"/>
      <c r="M230" s="1103">
        <v>0</v>
      </c>
      <c r="N230" s="1103">
        <v>0</v>
      </c>
      <c r="O230" s="1103">
        <v>0</v>
      </c>
      <c r="P230" s="1103">
        <v>0</v>
      </c>
      <c r="Q230" s="1103">
        <v>0</v>
      </c>
      <c r="R230" s="1103">
        <v>0</v>
      </c>
      <c r="S230" s="1103">
        <v>0</v>
      </c>
      <c r="T230" s="1103">
        <v>0</v>
      </c>
      <c r="U230" s="1103">
        <v>0</v>
      </c>
      <c r="V230" s="1103">
        <v>0</v>
      </c>
      <c r="W230" s="1103">
        <v>0</v>
      </c>
      <c r="X230" s="1103">
        <v>0</v>
      </c>
      <c r="Y230" s="1103">
        <v>0</v>
      </c>
      <c r="Z230" s="132">
        <v>0</v>
      </c>
    </row>
    <row r="231" spans="2:26" outlineLevel="1">
      <c r="B231" s="431" t="s">
        <v>502</v>
      </c>
      <c r="C231" s="834"/>
      <c r="D231" s="834"/>
      <c r="E231" s="1347"/>
      <c r="F231" s="1348"/>
      <c r="G231" s="1348"/>
      <c r="H231" s="1348"/>
      <c r="I231" s="1349"/>
      <c r="M231" s="1103">
        <v>0</v>
      </c>
      <c r="N231" s="1103">
        <v>0</v>
      </c>
      <c r="O231" s="1103">
        <v>0</v>
      </c>
      <c r="P231" s="1103">
        <v>0</v>
      </c>
      <c r="Q231" s="1103">
        <v>0</v>
      </c>
      <c r="R231" s="1103">
        <v>0</v>
      </c>
      <c r="S231" s="1103">
        <v>0</v>
      </c>
      <c r="T231" s="1103">
        <v>0</v>
      </c>
      <c r="U231" s="1103">
        <v>0</v>
      </c>
      <c r="V231" s="1103">
        <v>0</v>
      </c>
      <c r="W231" s="1103">
        <v>0</v>
      </c>
      <c r="X231" s="1103">
        <v>0</v>
      </c>
      <c r="Y231" s="1103">
        <v>0</v>
      </c>
      <c r="Z231" s="132">
        <v>0</v>
      </c>
    </row>
    <row r="232" spans="2:26" outlineLevel="1">
      <c r="B232" s="431" t="s">
        <v>503</v>
      </c>
      <c r="C232" s="834"/>
      <c r="D232" s="834"/>
      <c r="E232" s="1347"/>
      <c r="F232" s="1348"/>
      <c r="G232" s="1348"/>
      <c r="H232" s="1348"/>
      <c r="I232" s="1349"/>
      <c r="M232" s="1103">
        <v>0</v>
      </c>
      <c r="N232" s="1103">
        <v>0</v>
      </c>
      <c r="O232" s="1103">
        <v>0</v>
      </c>
      <c r="P232" s="1103">
        <v>0</v>
      </c>
      <c r="Q232" s="1103">
        <v>0</v>
      </c>
      <c r="R232" s="1103">
        <v>0</v>
      </c>
      <c r="S232" s="1103">
        <v>0</v>
      </c>
      <c r="T232" s="1103">
        <v>0</v>
      </c>
      <c r="U232" s="1103">
        <v>0</v>
      </c>
      <c r="V232" s="1103">
        <v>0</v>
      </c>
      <c r="W232" s="1103">
        <v>0</v>
      </c>
      <c r="X232" s="1103">
        <v>0</v>
      </c>
      <c r="Y232" s="1103">
        <v>0</v>
      </c>
      <c r="Z232" s="132">
        <v>0</v>
      </c>
    </row>
    <row r="233" spans="2:26" outlineLevel="1">
      <c r="B233" s="431" t="s">
        <v>504</v>
      </c>
      <c r="C233" s="834"/>
      <c r="D233" s="834"/>
      <c r="E233" s="1347"/>
      <c r="F233" s="1348"/>
      <c r="G233" s="1348"/>
      <c r="H233" s="1348"/>
      <c r="I233" s="1349"/>
      <c r="M233" s="1103">
        <v>0</v>
      </c>
      <c r="N233" s="1103">
        <v>0</v>
      </c>
      <c r="O233" s="1103">
        <v>0</v>
      </c>
      <c r="P233" s="1103">
        <v>0</v>
      </c>
      <c r="Q233" s="1103">
        <v>0</v>
      </c>
      <c r="R233" s="1103">
        <v>0</v>
      </c>
      <c r="S233" s="1103">
        <v>0</v>
      </c>
      <c r="T233" s="1103">
        <v>0</v>
      </c>
      <c r="U233" s="1103">
        <v>0</v>
      </c>
      <c r="V233" s="1103">
        <v>0</v>
      </c>
      <c r="W233" s="1103">
        <v>0</v>
      </c>
      <c r="X233" s="1103">
        <v>0</v>
      </c>
      <c r="Y233" s="1103">
        <v>0</v>
      </c>
      <c r="Z233" s="132">
        <v>0</v>
      </c>
    </row>
    <row r="234" spans="2:26" outlineLevel="1">
      <c r="B234" s="431" t="s">
        <v>505</v>
      </c>
      <c r="C234" s="834"/>
      <c r="D234" s="834"/>
      <c r="E234" s="1347"/>
      <c r="F234" s="1348"/>
      <c r="G234" s="1348"/>
      <c r="H234" s="1348"/>
      <c r="I234" s="1349"/>
      <c r="M234" s="1103">
        <v>0</v>
      </c>
      <c r="N234" s="1103">
        <v>0</v>
      </c>
      <c r="O234" s="1103">
        <v>0</v>
      </c>
      <c r="P234" s="1103">
        <v>0</v>
      </c>
      <c r="Q234" s="1103">
        <v>0</v>
      </c>
      <c r="R234" s="1103">
        <v>0</v>
      </c>
      <c r="S234" s="1103">
        <v>0</v>
      </c>
      <c r="T234" s="1103">
        <v>0</v>
      </c>
      <c r="U234" s="1103">
        <v>0</v>
      </c>
      <c r="V234" s="1103">
        <v>0</v>
      </c>
      <c r="W234" s="1103">
        <v>0</v>
      </c>
      <c r="X234" s="1103">
        <v>0</v>
      </c>
      <c r="Y234" s="1103">
        <v>0</v>
      </c>
      <c r="Z234" s="132">
        <v>0</v>
      </c>
    </row>
    <row r="235" spans="2:26" outlineLevel="1">
      <c r="B235" s="431" t="s">
        <v>506</v>
      </c>
      <c r="C235" s="834"/>
      <c r="D235" s="834"/>
      <c r="E235" s="1347"/>
      <c r="F235" s="1348"/>
      <c r="G235" s="1348"/>
      <c r="H235" s="1348"/>
      <c r="I235" s="1349"/>
      <c r="M235" s="1103">
        <v>0</v>
      </c>
      <c r="N235" s="1103">
        <v>0</v>
      </c>
      <c r="O235" s="1103">
        <v>0</v>
      </c>
      <c r="P235" s="1103">
        <v>0</v>
      </c>
      <c r="Q235" s="1103">
        <v>0</v>
      </c>
      <c r="R235" s="1103">
        <v>0</v>
      </c>
      <c r="S235" s="1103">
        <v>0</v>
      </c>
      <c r="T235" s="1103">
        <v>0</v>
      </c>
      <c r="U235" s="1103">
        <v>0</v>
      </c>
      <c r="V235" s="1103">
        <v>0</v>
      </c>
      <c r="W235" s="1103">
        <v>0</v>
      </c>
      <c r="X235" s="1103">
        <v>0</v>
      </c>
      <c r="Y235" s="1103">
        <v>0</v>
      </c>
      <c r="Z235" s="132">
        <v>0</v>
      </c>
    </row>
    <row r="236" spans="2:26" outlineLevel="1">
      <c r="B236" s="431" t="s">
        <v>507</v>
      </c>
      <c r="C236" s="834"/>
      <c r="D236" s="834"/>
      <c r="E236" s="1347"/>
      <c r="F236" s="1348"/>
      <c r="G236" s="1348"/>
      <c r="H236" s="1348"/>
      <c r="I236" s="1349"/>
      <c r="M236" s="1103">
        <v>0</v>
      </c>
      <c r="N236" s="1103">
        <v>0</v>
      </c>
      <c r="O236" s="1103">
        <v>0</v>
      </c>
      <c r="P236" s="1103">
        <v>0</v>
      </c>
      <c r="Q236" s="1103">
        <v>0</v>
      </c>
      <c r="R236" s="1103">
        <v>0</v>
      </c>
      <c r="S236" s="1103">
        <v>0</v>
      </c>
      <c r="T236" s="1103">
        <v>0</v>
      </c>
      <c r="U236" s="1103">
        <v>0</v>
      </c>
      <c r="V236" s="1103">
        <v>0</v>
      </c>
      <c r="W236" s="1103">
        <v>0</v>
      </c>
      <c r="X236" s="1103">
        <v>0</v>
      </c>
      <c r="Y236" s="1103">
        <v>0</v>
      </c>
      <c r="Z236" s="132">
        <v>0</v>
      </c>
    </row>
    <row r="237" spans="2:26" outlineLevel="1">
      <c r="B237" s="431" t="s">
        <v>508</v>
      </c>
      <c r="C237" s="834"/>
      <c r="D237" s="834"/>
      <c r="E237" s="1347"/>
      <c r="F237" s="1348"/>
      <c r="G237" s="1348"/>
      <c r="H237" s="1348"/>
      <c r="I237" s="1349"/>
      <c r="M237" s="1103">
        <v>0</v>
      </c>
      <c r="N237" s="1103">
        <v>0</v>
      </c>
      <c r="O237" s="1103">
        <v>0</v>
      </c>
      <c r="P237" s="1103">
        <v>0</v>
      </c>
      <c r="Q237" s="1103">
        <v>0</v>
      </c>
      <c r="R237" s="1103">
        <v>0</v>
      </c>
      <c r="S237" s="1103">
        <v>0</v>
      </c>
      <c r="T237" s="1103">
        <v>0</v>
      </c>
      <c r="U237" s="1103">
        <v>0</v>
      </c>
      <c r="V237" s="1103">
        <v>0</v>
      </c>
      <c r="W237" s="1103">
        <v>0</v>
      </c>
      <c r="X237" s="1103">
        <v>0</v>
      </c>
      <c r="Y237" s="1103">
        <v>0</v>
      </c>
      <c r="Z237" s="132">
        <v>0</v>
      </c>
    </row>
    <row r="238" spans="2:26" outlineLevel="1">
      <c r="B238" s="431" t="s">
        <v>509</v>
      </c>
      <c r="C238" s="834"/>
      <c r="D238" s="834"/>
      <c r="E238" s="1347"/>
      <c r="F238" s="1348"/>
      <c r="G238" s="1348"/>
      <c r="H238" s="1348"/>
      <c r="I238" s="1349"/>
      <c r="M238" s="1103">
        <v>0</v>
      </c>
      <c r="N238" s="1103">
        <v>0</v>
      </c>
      <c r="O238" s="1103">
        <v>0</v>
      </c>
      <c r="P238" s="1103">
        <v>0</v>
      </c>
      <c r="Q238" s="1103">
        <v>0</v>
      </c>
      <c r="R238" s="1103">
        <v>0</v>
      </c>
      <c r="S238" s="1103">
        <v>0</v>
      </c>
      <c r="T238" s="1103">
        <v>0</v>
      </c>
      <c r="U238" s="1103">
        <v>0</v>
      </c>
      <c r="V238" s="1103">
        <v>0</v>
      </c>
      <c r="W238" s="1103">
        <v>0</v>
      </c>
      <c r="X238" s="1103">
        <v>0</v>
      </c>
      <c r="Y238" s="1103">
        <v>0</v>
      </c>
      <c r="Z238" s="132">
        <v>0</v>
      </c>
    </row>
    <row r="239" spans="2:26" outlineLevel="1">
      <c r="B239" s="427" t="s">
        <v>510</v>
      </c>
      <c r="C239" s="1353" t="s">
        <v>511</v>
      </c>
      <c r="D239" s="1354"/>
      <c r="E239" s="1354"/>
      <c r="F239" s="1354"/>
      <c r="G239" s="1354"/>
      <c r="H239" s="1354"/>
      <c r="I239" s="1355"/>
      <c r="M239" s="1103">
        <v>0</v>
      </c>
      <c r="N239" s="1103">
        <v>0</v>
      </c>
      <c r="O239" s="1103">
        <v>0</v>
      </c>
      <c r="P239" s="1103">
        <v>0</v>
      </c>
      <c r="Q239" s="1103">
        <v>0</v>
      </c>
      <c r="R239" s="1103">
        <v>0</v>
      </c>
      <c r="S239" s="1103">
        <v>0</v>
      </c>
      <c r="T239" s="1103">
        <v>0</v>
      </c>
      <c r="U239" s="1103">
        <v>0</v>
      </c>
      <c r="V239" s="1103">
        <v>0</v>
      </c>
      <c r="W239" s="1103">
        <v>0</v>
      </c>
      <c r="X239" s="1103">
        <v>0</v>
      </c>
      <c r="Y239" s="1103">
        <v>0</v>
      </c>
      <c r="Z239" s="132">
        <v>0</v>
      </c>
    </row>
    <row r="240" spans="2:26">
      <c r="B240" s="254"/>
      <c r="E240" s="254"/>
      <c r="F240" s="254"/>
      <c r="G240" s="254"/>
      <c r="H240" s="254"/>
      <c r="L240" s="1056" t="s">
        <v>512</v>
      </c>
      <c r="M240" s="1108">
        <f t="shared" ref="M240:Y240" si="19">SUM(M230:M239)</f>
        <v>0</v>
      </c>
      <c r="N240" s="1108">
        <f t="shared" si="19"/>
        <v>0</v>
      </c>
      <c r="O240" s="1108">
        <f t="shared" si="19"/>
        <v>0</v>
      </c>
      <c r="P240" s="1108">
        <f t="shared" si="19"/>
        <v>0</v>
      </c>
      <c r="Q240" s="1108">
        <f t="shared" si="19"/>
        <v>0</v>
      </c>
      <c r="R240" s="1108">
        <f t="shared" si="19"/>
        <v>0</v>
      </c>
      <c r="S240" s="1108">
        <f t="shared" si="19"/>
        <v>0</v>
      </c>
      <c r="T240" s="1108">
        <f t="shared" si="19"/>
        <v>0</v>
      </c>
      <c r="U240" s="1108">
        <f t="shared" si="19"/>
        <v>0</v>
      </c>
      <c r="V240" s="1108">
        <f t="shared" si="19"/>
        <v>0</v>
      </c>
      <c r="W240" s="1108">
        <f t="shared" si="19"/>
        <v>0</v>
      </c>
      <c r="X240" s="1108">
        <f t="shared" si="19"/>
        <v>0</v>
      </c>
      <c r="Y240" s="1108">
        <f t="shared" si="19"/>
        <v>0</v>
      </c>
      <c r="Z240" s="132">
        <v>0</v>
      </c>
    </row>
    <row r="241" spans="2:27">
      <c r="B241" s="254"/>
      <c r="E241" s="254"/>
      <c r="F241" s="254"/>
      <c r="G241" s="254"/>
      <c r="H241" s="254"/>
      <c r="AA241" s="388"/>
    </row>
    <row r="242" spans="2:27" ht="14.25">
      <c r="B242" s="359" t="s">
        <v>513</v>
      </c>
      <c r="C242" s="360" t="s">
        <v>514</v>
      </c>
      <c r="D242" s="360"/>
      <c r="E242" s="360"/>
      <c r="F242" s="360"/>
      <c r="G242" s="361"/>
      <c r="H242" s="361"/>
      <c r="I242" s="361"/>
      <c r="J242" s="361"/>
      <c r="K242" s="361"/>
      <c r="L242" s="359"/>
      <c r="M242" s="360"/>
      <c r="N242" s="360"/>
      <c r="O242" s="360"/>
      <c r="P242" s="360"/>
      <c r="Q242" s="360"/>
      <c r="R242" s="360"/>
      <c r="S242" s="360"/>
      <c r="T242" s="360"/>
      <c r="U242" s="393"/>
      <c r="V242" s="360"/>
      <c r="W242" s="360"/>
      <c r="X242" s="360"/>
      <c r="Y242" s="360"/>
    </row>
    <row r="243" spans="2:27" outlineLevel="1">
      <c r="B243" s="254"/>
      <c r="I243" s="1358"/>
      <c r="J243" s="1358"/>
      <c r="K243" s="1358"/>
      <c r="L243" s="1358"/>
      <c r="M243" s="1358"/>
      <c r="N243" s="1358"/>
      <c r="O243" s="1358"/>
      <c r="P243" s="1358"/>
      <c r="Q243" s="1359"/>
      <c r="R243" s="1081"/>
      <c r="AA243" s="388"/>
    </row>
    <row r="244" spans="2:27" ht="18" outlineLevel="1">
      <c r="B244" s="237"/>
      <c r="C244" s="234"/>
      <c r="D244" s="370" t="s">
        <v>425</v>
      </c>
      <c r="E244" s="372"/>
      <c r="F244" s="372"/>
      <c r="G244" s="371"/>
      <c r="H244" s="371"/>
      <c r="I244" s="371"/>
      <c r="J244" s="371"/>
      <c r="K244" s="371"/>
      <c r="L244" s="411"/>
      <c r="M244" s="372"/>
      <c r="N244" s="372"/>
      <c r="O244" s="372"/>
      <c r="P244" s="372"/>
      <c r="Q244" s="372"/>
      <c r="R244" s="372"/>
      <c r="S244" s="372"/>
      <c r="T244" s="372"/>
      <c r="U244" s="395"/>
      <c r="V244" s="372"/>
      <c r="W244" s="372"/>
      <c r="X244" s="372"/>
      <c r="Y244" s="372"/>
    </row>
    <row r="245" spans="2:27" outlineLevel="1">
      <c r="B245" s="254"/>
      <c r="I245" s="1080"/>
      <c r="J245" s="1080"/>
      <c r="K245" s="1080"/>
      <c r="L245" s="1080"/>
      <c r="M245" s="1080"/>
      <c r="N245" s="1080"/>
      <c r="O245" s="1080"/>
      <c r="P245" s="1080"/>
      <c r="Q245" s="1081"/>
      <c r="R245" s="1081"/>
    </row>
    <row r="246" spans="2:27" ht="32.25" customHeight="1" outlineLevel="1">
      <c r="B246" s="1024"/>
      <c r="C246" s="1023" t="s">
        <v>497</v>
      </c>
      <c r="D246" s="841" t="s">
        <v>498</v>
      </c>
      <c r="E246" s="1341" t="s">
        <v>499</v>
      </c>
      <c r="F246" s="1342" t="s">
        <v>515</v>
      </c>
      <c r="G246" s="1342" t="s">
        <v>516</v>
      </c>
      <c r="H246" s="1342" t="s">
        <v>517</v>
      </c>
      <c r="I246" s="1343" t="s">
        <v>518</v>
      </c>
      <c r="L246" s="1081"/>
      <c r="U246" s="388"/>
    </row>
    <row r="247" spans="2:27" s="808" customFormat="1" ht="53.25" customHeight="1" outlineLevel="1">
      <c r="B247" s="801" t="s">
        <v>426</v>
      </c>
      <c r="C247" s="787" t="s">
        <v>500</v>
      </c>
      <c r="D247" s="788" t="s">
        <v>500</v>
      </c>
      <c r="E247" s="1357"/>
      <c r="F247" s="1345" t="s">
        <v>160</v>
      </c>
      <c r="G247" s="1345" t="s">
        <v>160</v>
      </c>
      <c r="H247" s="1345" t="s">
        <v>427</v>
      </c>
      <c r="I247" s="1346" t="s">
        <v>519</v>
      </c>
      <c r="J247" s="235"/>
      <c r="K247" s="235"/>
      <c r="L247" s="802"/>
      <c r="M247" s="803" t="s">
        <v>427</v>
      </c>
      <c r="N247" s="804" t="s">
        <v>427</v>
      </c>
      <c r="O247" s="804" t="s">
        <v>427</v>
      </c>
      <c r="P247" s="804" t="s">
        <v>427</v>
      </c>
      <c r="Q247" s="804" t="s">
        <v>427</v>
      </c>
      <c r="R247" s="804" t="s">
        <v>427</v>
      </c>
      <c r="S247" s="804" t="s">
        <v>427</v>
      </c>
      <c r="T247" s="805" t="s">
        <v>427</v>
      </c>
      <c r="U247" s="806" t="s">
        <v>427</v>
      </c>
      <c r="V247" s="804" t="s">
        <v>427</v>
      </c>
      <c r="W247" s="804" t="s">
        <v>427</v>
      </c>
      <c r="X247" s="804" t="s">
        <v>427</v>
      </c>
      <c r="Y247" s="807" t="s">
        <v>427</v>
      </c>
    </row>
    <row r="248" spans="2:27" outlineLevel="1">
      <c r="B248" s="431" t="s">
        <v>520</v>
      </c>
      <c r="C248" s="835"/>
      <c r="D248" s="858"/>
      <c r="E248" s="853"/>
      <c r="F248" s="853"/>
      <c r="G248" s="853"/>
      <c r="H248" s="853"/>
      <c r="I248" s="854"/>
      <c r="L248" s="1081"/>
      <c r="M248" s="1103">
        <v>0</v>
      </c>
      <c r="N248" s="1103">
        <v>0</v>
      </c>
      <c r="O248" s="1103">
        <v>0</v>
      </c>
      <c r="P248" s="1103">
        <v>0</v>
      </c>
      <c r="Q248" s="1103">
        <v>0</v>
      </c>
      <c r="R248" s="1103">
        <v>0</v>
      </c>
      <c r="S248" s="1103">
        <v>0</v>
      </c>
      <c r="T248" s="1103">
        <v>0</v>
      </c>
      <c r="U248" s="1103">
        <v>0</v>
      </c>
      <c r="V248" s="1103">
        <v>0</v>
      </c>
      <c r="W248" s="1103">
        <v>0</v>
      </c>
      <c r="X248" s="1103">
        <v>0</v>
      </c>
      <c r="Y248" s="1103">
        <v>0</v>
      </c>
      <c r="Z248" s="132">
        <v>0</v>
      </c>
    </row>
    <row r="249" spans="2:27" outlineLevel="1">
      <c r="B249" s="431" t="s">
        <v>521</v>
      </c>
      <c r="C249" s="835"/>
      <c r="D249" s="859"/>
      <c r="E249" s="856"/>
      <c r="F249" s="856"/>
      <c r="G249" s="856"/>
      <c r="H249" s="856"/>
      <c r="I249" s="857"/>
      <c r="L249" s="1081"/>
      <c r="M249" s="1103">
        <v>0</v>
      </c>
      <c r="N249" s="1103">
        <v>0</v>
      </c>
      <c r="O249" s="1103">
        <v>0</v>
      </c>
      <c r="P249" s="1103">
        <v>0</v>
      </c>
      <c r="Q249" s="1103">
        <v>0</v>
      </c>
      <c r="R249" s="1103">
        <v>0</v>
      </c>
      <c r="S249" s="1103">
        <v>0</v>
      </c>
      <c r="T249" s="1103">
        <v>0</v>
      </c>
      <c r="U249" s="1103">
        <v>0</v>
      </c>
      <c r="V249" s="1103">
        <v>0</v>
      </c>
      <c r="W249" s="1103">
        <v>0</v>
      </c>
      <c r="X249" s="1103">
        <v>0</v>
      </c>
      <c r="Y249" s="1103">
        <v>0</v>
      </c>
      <c r="Z249" s="132">
        <v>0</v>
      </c>
    </row>
    <row r="250" spans="2:27" outlineLevel="1">
      <c r="B250" s="431" t="s">
        <v>522</v>
      </c>
      <c r="C250" s="835"/>
      <c r="D250" s="859"/>
      <c r="E250" s="1075"/>
      <c r="F250" s="1075"/>
      <c r="G250" s="1075"/>
      <c r="H250" s="1075"/>
      <c r="I250" s="1076"/>
      <c r="L250" s="1081"/>
      <c r="M250" s="1103">
        <v>0</v>
      </c>
      <c r="N250" s="1103">
        <v>0</v>
      </c>
      <c r="O250" s="1103">
        <v>0</v>
      </c>
      <c r="P250" s="1103">
        <v>0</v>
      </c>
      <c r="Q250" s="1103">
        <v>0</v>
      </c>
      <c r="R250" s="1103">
        <v>0</v>
      </c>
      <c r="S250" s="1103">
        <v>0</v>
      </c>
      <c r="T250" s="1103">
        <v>0</v>
      </c>
      <c r="U250" s="1103">
        <v>0</v>
      </c>
      <c r="V250" s="1103">
        <v>0</v>
      </c>
      <c r="W250" s="1103">
        <v>0</v>
      </c>
      <c r="X250" s="1103">
        <v>0</v>
      </c>
      <c r="Y250" s="1103">
        <v>0</v>
      </c>
      <c r="Z250" s="132">
        <v>0</v>
      </c>
    </row>
    <row r="251" spans="2:27" outlineLevel="1">
      <c r="B251" s="431" t="s">
        <v>523</v>
      </c>
      <c r="C251" s="835"/>
      <c r="D251" s="859"/>
      <c r="E251" s="1075"/>
      <c r="F251" s="1075"/>
      <c r="G251" s="1075"/>
      <c r="H251" s="1075"/>
      <c r="I251" s="1076"/>
      <c r="L251" s="1081"/>
      <c r="M251" s="1103">
        <v>0</v>
      </c>
      <c r="N251" s="1103">
        <v>0</v>
      </c>
      <c r="O251" s="1103">
        <v>0</v>
      </c>
      <c r="P251" s="1103">
        <v>0</v>
      </c>
      <c r="Q251" s="1103">
        <v>0</v>
      </c>
      <c r="R251" s="1103">
        <v>0</v>
      </c>
      <c r="S251" s="1103">
        <v>0</v>
      </c>
      <c r="T251" s="1103">
        <v>0</v>
      </c>
      <c r="U251" s="1103">
        <v>0</v>
      </c>
      <c r="V251" s="1103">
        <v>0</v>
      </c>
      <c r="W251" s="1103">
        <v>0</v>
      </c>
      <c r="X251" s="1103">
        <v>0</v>
      </c>
      <c r="Y251" s="1103">
        <v>0</v>
      </c>
      <c r="Z251" s="132">
        <v>0</v>
      </c>
    </row>
    <row r="252" spans="2:27" outlineLevel="1">
      <c r="B252" s="431" t="s">
        <v>524</v>
      </c>
      <c r="C252" s="835"/>
      <c r="D252" s="859"/>
      <c r="E252" s="1075"/>
      <c r="F252" s="1075"/>
      <c r="G252" s="1075"/>
      <c r="H252" s="1075"/>
      <c r="I252" s="1076"/>
      <c r="L252" s="1081"/>
      <c r="M252" s="1103">
        <v>0</v>
      </c>
      <c r="N252" s="1103">
        <v>0</v>
      </c>
      <c r="O252" s="1103">
        <v>0</v>
      </c>
      <c r="P252" s="1103">
        <v>0</v>
      </c>
      <c r="Q252" s="1103">
        <v>0</v>
      </c>
      <c r="R252" s="1103">
        <v>0</v>
      </c>
      <c r="S252" s="1103">
        <v>0</v>
      </c>
      <c r="T252" s="1103">
        <v>0</v>
      </c>
      <c r="U252" s="1103">
        <v>0</v>
      </c>
      <c r="V252" s="1103">
        <v>0</v>
      </c>
      <c r="W252" s="1103">
        <v>0</v>
      </c>
      <c r="X252" s="1103">
        <v>0</v>
      </c>
      <c r="Y252" s="1103">
        <v>0</v>
      </c>
      <c r="Z252" s="132">
        <v>0</v>
      </c>
    </row>
    <row r="253" spans="2:27" outlineLevel="1">
      <c r="B253" s="431" t="s">
        <v>525</v>
      </c>
      <c r="C253" s="835"/>
      <c r="D253" s="859"/>
      <c r="E253" s="1075"/>
      <c r="F253" s="1075"/>
      <c r="G253" s="1075"/>
      <c r="H253" s="1075"/>
      <c r="I253" s="1076"/>
      <c r="L253" s="1081"/>
      <c r="M253" s="1103">
        <v>0</v>
      </c>
      <c r="N253" s="1103">
        <v>0</v>
      </c>
      <c r="O253" s="1103">
        <v>0</v>
      </c>
      <c r="P253" s="1103">
        <v>0</v>
      </c>
      <c r="Q253" s="1103">
        <v>0</v>
      </c>
      <c r="R253" s="1103">
        <v>0</v>
      </c>
      <c r="S253" s="1103">
        <v>0</v>
      </c>
      <c r="T253" s="1103">
        <v>0</v>
      </c>
      <c r="U253" s="1103">
        <v>0</v>
      </c>
      <c r="V253" s="1103">
        <v>0</v>
      </c>
      <c r="W253" s="1103">
        <v>0</v>
      </c>
      <c r="X253" s="1103">
        <v>0</v>
      </c>
      <c r="Y253" s="1103">
        <v>0</v>
      </c>
      <c r="Z253" s="132">
        <v>0</v>
      </c>
    </row>
    <row r="254" spans="2:27" outlineLevel="1">
      <c r="B254" s="431" t="s">
        <v>526</v>
      </c>
      <c r="C254" s="835"/>
      <c r="D254" s="859"/>
      <c r="E254" s="1075"/>
      <c r="F254" s="1075"/>
      <c r="G254" s="1075"/>
      <c r="H254" s="1075"/>
      <c r="I254" s="1076"/>
      <c r="L254" s="1081"/>
      <c r="M254" s="1103">
        <v>0</v>
      </c>
      <c r="N254" s="1103">
        <v>0</v>
      </c>
      <c r="O254" s="1103">
        <v>0</v>
      </c>
      <c r="P254" s="1103">
        <v>0</v>
      </c>
      <c r="Q254" s="1103">
        <v>0</v>
      </c>
      <c r="R254" s="1103">
        <v>0</v>
      </c>
      <c r="S254" s="1103">
        <v>0</v>
      </c>
      <c r="T254" s="1103">
        <v>0</v>
      </c>
      <c r="U254" s="1103">
        <v>0</v>
      </c>
      <c r="V254" s="1103">
        <v>0</v>
      </c>
      <c r="W254" s="1103">
        <v>0</v>
      </c>
      <c r="X254" s="1103">
        <v>0</v>
      </c>
      <c r="Y254" s="1103">
        <v>0</v>
      </c>
      <c r="Z254" s="132">
        <v>0</v>
      </c>
    </row>
    <row r="255" spans="2:27" outlineLevel="1">
      <c r="B255" s="431" t="s">
        <v>527</v>
      </c>
      <c r="C255" s="835"/>
      <c r="D255" s="859"/>
      <c r="E255" s="1075"/>
      <c r="F255" s="1075"/>
      <c r="G255" s="1075"/>
      <c r="H255" s="1075"/>
      <c r="I255" s="1076"/>
      <c r="L255" s="1081"/>
      <c r="M255" s="1103">
        <v>0</v>
      </c>
      <c r="N255" s="1103">
        <v>0</v>
      </c>
      <c r="O255" s="1103">
        <v>0</v>
      </c>
      <c r="P255" s="1103">
        <v>0</v>
      </c>
      <c r="Q255" s="1103">
        <v>0</v>
      </c>
      <c r="R255" s="1103">
        <v>0</v>
      </c>
      <c r="S255" s="1103">
        <v>0</v>
      </c>
      <c r="T255" s="1103">
        <v>0</v>
      </c>
      <c r="U255" s="1103">
        <v>0</v>
      </c>
      <c r="V255" s="1103">
        <v>0</v>
      </c>
      <c r="W255" s="1103">
        <v>0</v>
      </c>
      <c r="X255" s="1103">
        <v>0</v>
      </c>
      <c r="Y255" s="1103">
        <v>0</v>
      </c>
      <c r="Z255" s="132">
        <v>0</v>
      </c>
    </row>
    <row r="256" spans="2:27" outlineLevel="1">
      <c r="B256" s="431" t="s">
        <v>528</v>
      </c>
      <c r="C256" s="835"/>
      <c r="D256" s="859"/>
      <c r="E256" s="1075"/>
      <c r="F256" s="1075"/>
      <c r="G256" s="1075"/>
      <c r="H256" s="1075"/>
      <c r="I256" s="1076"/>
      <c r="L256" s="1081"/>
      <c r="M256" s="1103">
        <v>0</v>
      </c>
      <c r="N256" s="1103">
        <v>0</v>
      </c>
      <c r="O256" s="1103">
        <v>0</v>
      </c>
      <c r="P256" s="1103">
        <v>0</v>
      </c>
      <c r="Q256" s="1103">
        <v>0</v>
      </c>
      <c r="R256" s="1103">
        <v>0</v>
      </c>
      <c r="S256" s="1103">
        <v>0</v>
      </c>
      <c r="T256" s="1103">
        <v>0</v>
      </c>
      <c r="U256" s="1103">
        <v>0</v>
      </c>
      <c r="V256" s="1103">
        <v>0</v>
      </c>
      <c r="W256" s="1103">
        <v>0</v>
      </c>
      <c r="X256" s="1103">
        <v>0</v>
      </c>
      <c r="Y256" s="1103">
        <v>0</v>
      </c>
      <c r="Z256" s="132">
        <v>0</v>
      </c>
    </row>
    <row r="257" spans="2:26" outlineLevel="1">
      <c r="B257" s="433" t="s">
        <v>529</v>
      </c>
      <c r="C257" s="1353" t="s">
        <v>511</v>
      </c>
      <c r="D257" s="1354"/>
      <c r="E257" s="1356"/>
      <c r="F257" s="1354"/>
      <c r="G257" s="1354"/>
      <c r="H257" s="1354"/>
      <c r="I257" s="1355"/>
      <c r="L257" s="1081"/>
      <c r="M257" s="1103">
        <v>0</v>
      </c>
      <c r="N257" s="1103">
        <v>0</v>
      </c>
      <c r="O257" s="1103">
        <v>0</v>
      </c>
      <c r="P257" s="1103">
        <v>0</v>
      </c>
      <c r="Q257" s="1103">
        <v>0</v>
      </c>
      <c r="R257" s="1103">
        <v>0</v>
      </c>
      <c r="S257" s="1103">
        <v>0</v>
      </c>
      <c r="T257" s="1103">
        <v>0</v>
      </c>
      <c r="U257" s="1103">
        <v>0</v>
      </c>
      <c r="V257" s="1103">
        <v>0</v>
      </c>
      <c r="W257" s="1103">
        <v>0</v>
      </c>
      <c r="X257" s="1103">
        <v>0</v>
      </c>
      <c r="Y257" s="1103">
        <v>0</v>
      </c>
      <c r="Z257" s="132">
        <v>0</v>
      </c>
    </row>
    <row r="258" spans="2:26">
      <c r="B258" s="254"/>
      <c r="E258" s="254"/>
      <c r="F258" s="254"/>
      <c r="G258" s="254"/>
      <c r="H258" s="254"/>
      <c r="L258" s="1056" t="s">
        <v>530</v>
      </c>
      <c r="M258" s="1108">
        <f>SUM(M248:M257)</f>
        <v>0</v>
      </c>
      <c r="N258" s="1108">
        <f t="shared" ref="N258:Y258" si="20">SUM(N248:N257)</f>
        <v>0</v>
      </c>
      <c r="O258" s="1108">
        <f t="shared" si="20"/>
        <v>0</v>
      </c>
      <c r="P258" s="1108">
        <f t="shared" si="20"/>
        <v>0</v>
      </c>
      <c r="Q258" s="1108">
        <f t="shared" si="20"/>
        <v>0</v>
      </c>
      <c r="R258" s="1108">
        <f t="shared" si="20"/>
        <v>0</v>
      </c>
      <c r="S258" s="1108">
        <f t="shared" si="20"/>
        <v>0</v>
      </c>
      <c r="T258" s="1108">
        <f t="shared" si="20"/>
        <v>0</v>
      </c>
      <c r="U258" s="1108">
        <f t="shared" si="20"/>
        <v>0</v>
      </c>
      <c r="V258" s="1108">
        <f t="shared" si="20"/>
        <v>0</v>
      </c>
      <c r="W258" s="1108">
        <f t="shared" si="20"/>
        <v>0</v>
      </c>
      <c r="X258" s="1108">
        <f t="shared" si="20"/>
        <v>0</v>
      </c>
      <c r="Y258" s="1108">
        <f t="shared" si="20"/>
        <v>0</v>
      </c>
      <c r="Z258" s="132">
        <v>0</v>
      </c>
    </row>
    <row r="259" spans="2:26">
      <c r="B259" s="254"/>
    </row>
    <row r="260" spans="2:26" ht="18" outlineLevel="1">
      <c r="C260" s="234"/>
      <c r="D260" s="370" t="s">
        <v>437</v>
      </c>
      <c r="E260" s="371"/>
      <c r="F260" s="371"/>
      <c r="G260" s="371"/>
      <c r="H260" s="371"/>
      <c r="I260" s="371"/>
      <c r="J260" s="371"/>
      <c r="K260" s="371"/>
      <c r="L260" s="411"/>
      <c r="M260" s="371"/>
      <c r="N260" s="371"/>
      <c r="O260" s="371"/>
      <c r="P260" s="371"/>
      <c r="Q260" s="371"/>
      <c r="R260" s="371"/>
      <c r="S260" s="371"/>
      <c r="T260" s="371"/>
      <c r="U260" s="389"/>
      <c r="V260" s="371"/>
      <c r="W260" s="371"/>
      <c r="X260" s="371"/>
      <c r="Y260" s="371"/>
    </row>
    <row r="261" spans="2:26">
      <c r="B261" s="254"/>
    </row>
    <row r="262" spans="2:26" ht="32.25" customHeight="1" outlineLevel="1">
      <c r="B262" s="1024"/>
      <c r="C262" s="1023" t="s">
        <v>497</v>
      </c>
      <c r="D262" s="841" t="s">
        <v>498</v>
      </c>
      <c r="E262" s="1341" t="s">
        <v>499</v>
      </c>
      <c r="F262" s="1342" t="s">
        <v>515</v>
      </c>
      <c r="G262" s="1342" t="s">
        <v>516</v>
      </c>
      <c r="H262" s="1342" t="s">
        <v>517</v>
      </c>
      <c r="I262" s="1343" t="s">
        <v>518</v>
      </c>
      <c r="L262" s="1081"/>
      <c r="U262" s="388"/>
    </row>
    <row r="263" spans="2:26" s="808" customFormat="1" ht="53.25" customHeight="1" outlineLevel="1">
      <c r="B263" s="801" t="s">
        <v>426</v>
      </c>
      <c r="C263" s="787" t="s">
        <v>500</v>
      </c>
      <c r="D263" s="788" t="s">
        <v>500</v>
      </c>
      <c r="E263" s="1344"/>
      <c r="F263" s="1345" t="s">
        <v>160</v>
      </c>
      <c r="G263" s="1345" t="s">
        <v>160</v>
      </c>
      <c r="H263" s="1345" t="s">
        <v>427</v>
      </c>
      <c r="I263" s="1346" t="s">
        <v>519</v>
      </c>
      <c r="J263" s="235"/>
      <c r="K263" s="235"/>
      <c r="L263" s="802"/>
      <c r="M263" s="803" t="s">
        <v>427</v>
      </c>
      <c r="N263" s="804" t="s">
        <v>427</v>
      </c>
      <c r="O263" s="804" t="s">
        <v>427</v>
      </c>
      <c r="P263" s="804" t="s">
        <v>427</v>
      </c>
      <c r="Q263" s="804" t="s">
        <v>427</v>
      </c>
      <c r="R263" s="804" t="s">
        <v>427</v>
      </c>
      <c r="S263" s="804" t="s">
        <v>427</v>
      </c>
      <c r="T263" s="805" t="s">
        <v>427</v>
      </c>
      <c r="U263" s="806" t="s">
        <v>427</v>
      </c>
      <c r="V263" s="804" t="s">
        <v>427</v>
      </c>
      <c r="W263" s="804" t="s">
        <v>427</v>
      </c>
      <c r="X263" s="804" t="s">
        <v>427</v>
      </c>
      <c r="Y263" s="807" t="s">
        <v>427</v>
      </c>
    </row>
    <row r="264" spans="2:26" outlineLevel="1">
      <c r="B264" s="431" t="s">
        <v>520</v>
      </c>
      <c r="C264" s="835"/>
      <c r="D264" s="835"/>
      <c r="E264" s="852"/>
      <c r="F264" s="853"/>
      <c r="G264" s="853"/>
      <c r="H264" s="853"/>
      <c r="I264" s="854"/>
      <c r="L264" s="1081"/>
      <c r="M264" s="1103">
        <v>0</v>
      </c>
      <c r="N264" s="1103">
        <v>0</v>
      </c>
      <c r="O264" s="1103">
        <v>0</v>
      </c>
      <c r="P264" s="1103">
        <v>0</v>
      </c>
      <c r="Q264" s="1103">
        <v>0</v>
      </c>
      <c r="R264" s="1103">
        <v>0</v>
      </c>
      <c r="S264" s="1103">
        <v>0</v>
      </c>
      <c r="T264" s="1103">
        <v>0</v>
      </c>
      <c r="U264" s="1103">
        <v>0</v>
      </c>
      <c r="V264" s="1103">
        <v>0</v>
      </c>
      <c r="W264" s="1103">
        <v>0</v>
      </c>
      <c r="X264" s="1103">
        <v>0</v>
      </c>
      <c r="Y264" s="1103">
        <v>0</v>
      </c>
      <c r="Z264" s="132">
        <v>0</v>
      </c>
    </row>
    <row r="265" spans="2:26" outlineLevel="1">
      <c r="B265" s="431" t="s">
        <v>521</v>
      </c>
      <c r="C265" s="834"/>
      <c r="D265" s="834"/>
      <c r="E265" s="855"/>
      <c r="F265" s="856"/>
      <c r="G265" s="856"/>
      <c r="H265" s="856"/>
      <c r="I265" s="857"/>
      <c r="L265" s="1081"/>
      <c r="M265" s="1103">
        <v>0</v>
      </c>
      <c r="N265" s="1103">
        <v>0</v>
      </c>
      <c r="O265" s="1103">
        <v>0</v>
      </c>
      <c r="P265" s="1103">
        <v>0</v>
      </c>
      <c r="Q265" s="1103">
        <v>0</v>
      </c>
      <c r="R265" s="1103">
        <v>0</v>
      </c>
      <c r="S265" s="1103">
        <v>0</v>
      </c>
      <c r="T265" s="1103">
        <v>0</v>
      </c>
      <c r="U265" s="1103">
        <v>0</v>
      </c>
      <c r="V265" s="1103">
        <v>0</v>
      </c>
      <c r="W265" s="1103">
        <v>0</v>
      </c>
      <c r="X265" s="1103">
        <v>0</v>
      </c>
      <c r="Y265" s="1103">
        <v>0</v>
      </c>
      <c r="Z265" s="132">
        <v>0</v>
      </c>
    </row>
    <row r="266" spans="2:26" outlineLevel="1">
      <c r="B266" s="431" t="s">
        <v>522</v>
      </c>
      <c r="C266" s="834"/>
      <c r="D266" s="834"/>
      <c r="E266" s="855"/>
      <c r="F266" s="856"/>
      <c r="G266" s="856"/>
      <c r="H266" s="856"/>
      <c r="I266" s="857"/>
      <c r="L266" s="1081"/>
      <c r="M266" s="1103">
        <v>0</v>
      </c>
      <c r="N266" s="1103">
        <v>0</v>
      </c>
      <c r="O266" s="1103">
        <v>0</v>
      </c>
      <c r="P266" s="1103">
        <v>0</v>
      </c>
      <c r="Q266" s="1103">
        <v>0</v>
      </c>
      <c r="R266" s="1103">
        <v>0</v>
      </c>
      <c r="S266" s="1103">
        <v>0</v>
      </c>
      <c r="T266" s="1103">
        <v>0</v>
      </c>
      <c r="U266" s="1103">
        <v>0</v>
      </c>
      <c r="V266" s="1103">
        <v>0</v>
      </c>
      <c r="W266" s="1103">
        <v>0</v>
      </c>
      <c r="X266" s="1103">
        <v>0</v>
      </c>
      <c r="Y266" s="1103">
        <v>0</v>
      </c>
      <c r="Z266" s="132">
        <v>0</v>
      </c>
    </row>
    <row r="267" spans="2:26" outlineLevel="1">
      <c r="B267" s="431" t="s">
        <v>523</v>
      </c>
      <c r="C267" s="834"/>
      <c r="D267" s="834"/>
      <c r="E267" s="855"/>
      <c r="F267" s="856"/>
      <c r="G267" s="856"/>
      <c r="H267" s="856"/>
      <c r="I267" s="857"/>
      <c r="L267" s="1081"/>
      <c r="M267" s="1103">
        <v>0</v>
      </c>
      <c r="N267" s="1103">
        <v>0</v>
      </c>
      <c r="O267" s="1103">
        <v>0</v>
      </c>
      <c r="P267" s="1103">
        <v>0</v>
      </c>
      <c r="Q267" s="1103">
        <v>0</v>
      </c>
      <c r="R267" s="1103">
        <v>0</v>
      </c>
      <c r="S267" s="1103">
        <v>0</v>
      </c>
      <c r="T267" s="1103">
        <v>0</v>
      </c>
      <c r="U267" s="1103">
        <v>0</v>
      </c>
      <c r="V267" s="1103">
        <v>0</v>
      </c>
      <c r="W267" s="1103">
        <v>0</v>
      </c>
      <c r="X267" s="1103">
        <v>0</v>
      </c>
      <c r="Y267" s="1103">
        <v>0</v>
      </c>
      <c r="Z267" s="132">
        <v>0</v>
      </c>
    </row>
    <row r="268" spans="2:26" outlineLevel="1">
      <c r="B268" s="431" t="s">
        <v>524</v>
      </c>
      <c r="C268" s="834"/>
      <c r="D268" s="834"/>
      <c r="E268" s="855"/>
      <c r="F268" s="856"/>
      <c r="G268" s="856"/>
      <c r="H268" s="856"/>
      <c r="I268" s="857"/>
      <c r="L268" s="1081"/>
      <c r="M268" s="1103">
        <v>0</v>
      </c>
      <c r="N268" s="1103">
        <v>0</v>
      </c>
      <c r="O268" s="1103">
        <v>0</v>
      </c>
      <c r="P268" s="1103">
        <v>0</v>
      </c>
      <c r="Q268" s="1103">
        <v>0</v>
      </c>
      <c r="R268" s="1103">
        <v>0</v>
      </c>
      <c r="S268" s="1103">
        <v>0</v>
      </c>
      <c r="T268" s="1103">
        <v>0</v>
      </c>
      <c r="U268" s="1103">
        <v>0</v>
      </c>
      <c r="V268" s="1103">
        <v>0</v>
      </c>
      <c r="W268" s="1103">
        <v>0</v>
      </c>
      <c r="X268" s="1103">
        <v>0</v>
      </c>
      <c r="Y268" s="1103">
        <v>0</v>
      </c>
      <c r="Z268" s="132">
        <v>0</v>
      </c>
    </row>
    <row r="269" spans="2:26" outlineLevel="1">
      <c r="B269" s="431" t="s">
        <v>525</v>
      </c>
      <c r="C269" s="834"/>
      <c r="D269" s="834"/>
      <c r="E269" s="855"/>
      <c r="F269" s="856"/>
      <c r="G269" s="856"/>
      <c r="H269" s="856"/>
      <c r="I269" s="857"/>
      <c r="L269" s="1081"/>
      <c r="M269" s="1103">
        <v>0</v>
      </c>
      <c r="N269" s="1103">
        <v>0</v>
      </c>
      <c r="O269" s="1103">
        <v>0</v>
      </c>
      <c r="P269" s="1103">
        <v>0</v>
      </c>
      <c r="Q269" s="1103">
        <v>0</v>
      </c>
      <c r="R269" s="1103">
        <v>0</v>
      </c>
      <c r="S269" s="1103">
        <v>0</v>
      </c>
      <c r="T269" s="1103">
        <v>0</v>
      </c>
      <c r="U269" s="1103">
        <v>0</v>
      </c>
      <c r="V269" s="1103">
        <v>0</v>
      </c>
      <c r="W269" s="1103">
        <v>0</v>
      </c>
      <c r="X269" s="1103">
        <v>0</v>
      </c>
      <c r="Y269" s="1103">
        <v>0</v>
      </c>
      <c r="Z269" s="132">
        <v>0</v>
      </c>
    </row>
    <row r="270" spans="2:26" outlineLevel="1">
      <c r="B270" s="431" t="s">
        <v>526</v>
      </c>
      <c r="C270" s="834"/>
      <c r="D270" s="834"/>
      <c r="E270" s="855"/>
      <c r="F270" s="856"/>
      <c r="G270" s="856"/>
      <c r="H270" s="856"/>
      <c r="I270" s="857"/>
      <c r="L270" s="1081"/>
      <c r="M270" s="1103">
        <v>0</v>
      </c>
      <c r="N270" s="1103">
        <v>0</v>
      </c>
      <c r="O270" s="1103">
        <v>0</v>
      </c>
      <c r="P270" s="1103">
        <v>0</v>
      </c>
      <c r="Q270" s="1103">
        <v>0</v>
      </c>
      <c r="R270" s="1103">
        <v>0</v>
      </c>
      <c r="S270" s="1103">
        <v>0</v>
      </c>
      <c r="T270" s="1103">
        <v>0</v>
      </c>
      <c r="U270" s="1103">
        <v>0</v>
      </c>
      <c r="V270" s="1103">
        <v>0</v>
      </c>
      <c r="W270" s="1103">
        <v>0</v>
      </c>
      <c r="X270" s="1103">
        <v>0</v>
      </c>
      <c r="Y270" s="1103">
        <v>0</v>
      </c>
      <c r="Z270" s="132">
        <v>0</v>
      </c>
    </row>
    <row r="271" spans="2:26" outlineLevel="1">
      <c r="B271" s="431" t="s">
        <v>527</v>
      </c>
      <c r="C271" s="834"/>
      <c r="D271" s="834"/>
      <c r="E271" s="855"/>
      <c r="F271" s="856"/>
      <c r="G271" s="856"/>
      <c r="H271" s="856"/>
      <c r="I271" s="857"/>
      <c r="L271" s="1081"/>
      <c r="M271" s="1103">
        <v>0</v>
      </c>
      <c r="N271" s="1103">
        <v>0</v>
      </c>
      <c r="O271" s="1103">
        <v>0</v>
      </c>
      <c r="P271" s="1103">
        <v>0</v>
      </c>
      <c r="Q271" s="1103">
        <v>0</v>
      </c>
      <c r="R271" s="1103">
        <v>0</v>
      </c>
      <c r="S271" s="1103">
        <v>0</v>
      </c>
      <c r="T271" s="1103">
        <v>0</v>
      </c>
      <c r="U271" s="1103">
        <v>0</v>
      </c>
      <c r="V271" s="1103">
        <v>0</v>
      </c>
      <c r="W271" s="1103">
        <v>0</v>
      </c>
      <c r="X271" s="1103">
        <v>0</v>
      </c>
      <c r="Y271" s="1103">
        <v>0</v>
      </c>
      <c r="Z271" s="132">
        <v>0</v>
      </c>
    </row>
    <row r="272" spans="2:26" outlineLevel="1">
      <c r="B272" s="431" t="s">
        <v>528</v>
      </c>
      <c r="C272" s="834"/>
      <c r="D272" s="834"/>
      <c r="E272" s="855"/>
      <c r="F272" s="856"/>
      <c r="G272" s="856"/>
      <c r="H272" s="856"/>
      <c r="I272" s="857"/>
      <c r="L272" s="1081"/>
      <c r="M272" s="1103">
        <v>0</v>
      </c>
      <c r="N272" s="1103">
        <v>0</v>
      </c>
      <c r="O272" s="1103">
        <v>0</v>
      </c>
      <c r="P272" s="1103">
        <v>0</v>
      </c>
      <c r="Q272" s="1103">
        <v>0</v>
      </c>
      <c r="R272" s="1103">
        <v>0</v>
      </c>
      <c r="S272" s="1103">
        <v>0</v>
      </c>
      <c r="T272" s="1103">
        <v>0</v>
      </c>
      <c r="U272" s="1103">
        <v>0</v>
      </c>
      <c r="V272" s="1103">
        <v>0</v>
      </c>
      <c r="W272" s="1103">
        <v>0</v>
      </c>
      <c r="X272" s="1103">
        <v>0</v>
      </c>
      <c r="Y272" s="1103">
        <v>0</v>
      </c>
      <c r="Z272" s="132">
        <v>0</v>
      </c>
    </row>
    <row r="273" spans="2:27" outlineLevel="1">
      <c r="B273" s="433" t="s">
        <v>529</v>
      </c>
      <c r="C273" s="1353" t="s">
        <v>511</v>
      </c>
      <c r="D273" s="1354"/>
      <c r="E273" s="1354"/>
      <c r="F273" s="1354"/>
      <c r="G273" s="1354"/>
      <c r="H273" s="1354"/>
      <c r="I273" s="1355"/>
      <c r="L273" s="1081"/>
      <c r="M273" s="1103">
        <v>0</v>
      </c>
      <c r="N273" s="1103">
        <v>0</v>
      </c>
      <c r="O273" s="1103">
        <v>0</v>
      </c>
      <c r="P273" s="1103">
        <v>0</v>
      </c>
      <c r="Q273" s="1103">
        <v>0</v>
      </c>
      <c r="R273" s="1103">
        <v>0</v>
      </c>
      <c r="S273" s="1103">
        <v>0</v>
      </c>
      <c r="T273" s="1103">
        <v>0</v>
      </c>
      <c r="U273" s="1103">
        <v>0</v>
      </c>
      <c r="V273" s="1103">
        <v>0</v>
      </c>
      <c r="W273" s="1103">
        <v>0</v>
      </c>
      <c r="X273" s="1103">
        <v>0</v>
      </c>
      <c r="Y273" s="1103">
        <v>0</v>
      </c>
      <c r="Z273" s="132">
        <v>0</v>
      </c>
    </row>
    <row r="274" spans="2:27">
      <c r="B274" s="254"/>
      <c r="E274" s="254"/>
      <c r="F274" s="254"/>
      <c r="G274" s="254"/>
      <c r="H274" s="254"/>
      <c r="L274" s="1056" t="s">
        <v>530</v>
      </c>
      <c r="M274" s="1108">
        <f>SUM(M264:M273)</f>
        <v>0</v>
      </c>
      <c r="N274" s="1108">
        <f t="shared" ref="N274:Y274" si="21">SUM(N264:N273)</f>
        <v>0</v>
      </c>
      <c r="O274" s="1108">
        <f t="shared" si="21"/>
        <v>0</v>
      </c>
      <c r="P274" s="1108">
        <f t="shared" si="21"/>
        <v>0</v>
      </c>
      <c r="Q274" s="1108">
        <f t="shared" si="21"/>
        <v>0</v>
      </c>
      <c r="R274" s="1108">
        <f t="shared" si="21"/>
        <v>0</v>
      </c>
      <c r="S274" s="1108">
        <f t="shared" si="21"/>
        <v>0</v>
      </c>
      <c r="T274" s="1108">
        <f t="shared" si="21"/>
        <v>0</v>
      </c>
      <c r="U274" s="1108">
        <f t="shared" si="21"/>
        <v>0</v>
      </c>
      <c r="V274" s="1108">
        <f t="shared" si="21"/>
        <v>0</v>
      </c>
      <c r="W274" s="1108">
        <f t="shared" si="21"/>
        <v>0</v>
      </c>
      <c r="X274" s="1108">
        <f t="shared" si="21"/>
        <v>0</v>
      </c>
      <c r="Y274" s="1108">
        <f t="shared" si="21"/>
        <v>0</v>
      </c>
      <c r="Z274" s="132">
        <v>0</v>
      </c>
    </row>
    <row r="275" spans="2:27">
      <c r="B275" s="254"/>
    </row>
    <row r="276" spans="2:27" ht="14.25">
      <c r="B276" s="359" t="s">
        <v>531</v>
      </c>
      <c r="C276" s="360" t="s">
        <v>532</v>
      </c>
      <c r="D276" s="360"/>
      <c r="E276" s="360"/>
      <c r="F276" s="360"/>
      <c r="G276" s="361"/>
      <c r="H276" s="361"/>
      <c r="I276" s="361"/>
      <c r="J276" s="361"/>
      <c r="K276" s="361"/>
      <c r="L276" s="359"/>
      <c r="M276" s="360"/>
      <c r="N276" s="360"/>
      <c r="O276" s="360"/>
      <c r="P276" s="360"/>
      <c r="Q276" s="360"/>
      <c r="R276" s="360"/>
      <c r="S276" s="360"/>
      <c r="T276" s="360"/>
      <c r="U276" s="393"/>
      <c r="V276" s="360"/>
      <c r="W276" s="360"/>
      <c r="X276" s="360"/>
      <c r="Y276" s="360"/>
    </row>
    <row r="277" spans="2:27" outlineLevel="1">
      <c r="B277" s="254"/>
      <c r="C277" s="234"/>
      <c r="D277" s="234"/>
      <c r="AA277" s="388"/>
    </row>
    <row r="278" spans="2:27" ht="18" outlineLevel="1">
      <c r="B278" s="237"/>
      <c r="C278" s="234"/>
      <c r="D278" s="370" t="s">
        <v>425</v>
      </c>
      <c r="E278" s="372"/>
      <c r="F278" s="372"/>
      <c r="G278" s="371"/>
      <c r="H278" s="371"/>
      <c r="I278" s="371"/>
      <c r="J278" s="371"/>
      <c r="K278" s="371"/>
      <c r="L278" s="411"/>
      <c r="M278" s="372"/>
      <c r="N278" s="372"/>
      <c r="O278" s="372"/>
      <c r="P278" s="372"/>
      <c r="Q278" s="372"/>
      <c r="R278" s="372"/>
      <c r="S278" s="372"/>
      <c r="T278" s="372"/>
      <c r="U278" s="395"/>
      <c r="V278" s="372"/>
      <c r="W278" s="372"/>
      <c r="X278" s="372"/>
      <c r="Y278" s="372"/>
    </row>
    <row r="279" spans="2:27" outlineLevel="1">
      <c r="B279" s="254"/>
      <c r="C279" s="234"/>
      <c r="D279" s="234"/>
    </row>
    <row r="280" spans="2:27" ht="32.25" customHeight="1" outlineLevel="1">
      <c r="B280" s="1025"/>
      <c r="C280" s="1023" t="s">
        <v>497</v>
      </c>
      <c r="D280" s="841" t="s">
        <v>498</v>
      </c>
      <c r="E280" s="1341" t="s">
        <v>499</v>
      </c>
      <c r="F280" s="1342" t="s">
        <v>515</v>
      </c>
      <c r="G280" s="1342" t="s">
        <v>516</v>
      </c>
      <c r="H280" s="1342" t="s">
        <v>517</v>
      </c>
      <c r="I280" s="1343" t="s">
        <v>518</v>
      </c>
      <c r="U280" s="388"/>
    </row>
    <row r="281" spans="2:27" s="808" customFormat="1" ht="52.5" customHeight="1" outlineLevel="1">
      <c r="B281" s="801" t="s">
        <v>426</v>
      </c>
      <c r="C281" s="787" t="s">
        <v>500</v>
      </c>
      <c r="D281" s="788" t="s">
        <v>500</v>
      </c>
      <c r="E281" s="1344"/>
      <c r="F281" s="1345" t="s">
        <v>160</v>
      </c>
      <c r="G281" s="1345" t="s">
        <v>160</v>
      </c>
      <c r="H281" s="1345" t="s">
        <v>427</v>
      </c>
      <c r="I281" s="1346" t="s">
        <v>519</v>
      </c>
      <c r="J281" s="235"/>
      <c r="K281" s="235"/>
      <c r="L281" s="235"/>
      <c r="M281" s="803" t="s">
        <v>427</v>
      </c>
      <c r="N281" s="804" t="s">
        <v>427</v>
      </c>
      <c r="O281" s="804" t="s">
        <v>427</v>
      </c>
      <c r="P281" s="804" t="s">
        <v>427</v>
      </c>
      <c r="Q281" s="804" t="s">
        <v>427</v>
      </c>
      <c r="R281" s="804" t="s">
        <v>427</v>
      </c>
      <c r="S281" s="804" t="s">
        <v>427</v>
      </c>
      <c r="T281" s="805" t="s">
        <v>427</v>
      </c>
      <c r="U281" s="806" t="s">
        <v>427</v>
      </c>
      <c r="V281" s="804" t="s">
        <v>427</v>
      </c>
      <c r="W281" s="804" t="s">
        <v>427</v>
      </c>
      <c r="X281" s="804" t="s">
        <v>427</v>
      </c>
      <c r="Y281" s="807" t="s">
        <v>427</v>
      </c>
    </row>
    <row r="282" spans="2:27" outlineLevel="1">
      <c r="B282" s="431" t="s">
        <v>533</v>
      </c>
      <c r="C282" s="835"/>
      <c r="D282" s="835"/>
      <c r="E282" s="1077"/>
      <c r="F282" s="1078"/>
      <c r="G282" s="1078"/>
      <c r="H282" s="1078"/>
      <c r="I282" s="1079"/>
      <c r="M282" s="1103">
        <v>0</v>
      </c>
      <c r="N282" s="1103">
        <v>0</v>
      </c>
      <c r="O282" s="1103">
        <v>0</v>
      </c>
      <c r="P282" s="1103">
        <v>0</v>
      </c>
      <c r="Q282" s="1103">
        <v>0</v>
      </c>
      <c r="R282" s="1103">
        <v>0</v>
      </c>
      <c r="S282" s="1103">
        <v>0</v>
      </c>
      <c r="T282" s="1103">
        <v>0</v>
      </c>
      <c r="U282" s="1103">
        <v>0</v>
      </c>
      <c r="V282" s="1103">
        <v>0</v>
      </c>
      <c r="W282" s="1103">
        <v>0</v>
      </c>
      <c r="X282" s="1103">
        <v>0</v>
      </c>
      <c r="Y282" s="1103">
        <v>0</v>
      </c>
      <c r="Z282" s="132">
        <v>0</v>
      </c>
    </row>
    <row r="283" spans="2:27" outlineLevel="1">
      <c r="B283" s="431" t="s">
        <v>534</v>
      </c>
      <c r="C283" s="835"/>
      <c r="D283" s="835"/>
      <c r="E283" s="1077"/>
      <c r="F283" s="1078"/>
      <c r="G283" s="1078"/>
      <c r="H283" s="1078"/>
      <c r="I283" s="1079"/>
      <c r="M283" s="1103">
        <v>0</v>
      </c>
      <c r="N283" s="1103">
        <v>0</v>
      </c>
      <c r="O283" s="1103">
        <v>0</v>
      </c>
      <c r="P283" s="1103">
        <v>0</v>
      </c>
      <c r="Q283" s="1103">
        <v>0</v>
      </c>
      <c r="R283" s="1103">
        <v>0</v>
      </c>
      <c r="S283" s="1103">
        <v>0</v>
      </c>
      <c r="T283" s="1103">
        <v>0</v>
      </c>
      <c r="U283" s="1103">
        <v>0</v>
      </c>
      <c r="V283" s="1103">
        <v>0</v>
      </c>
      <c r="W283" s="1103">
        <v>0</v>
      </c>
      <c r="X283" s="1103">
        <v>0</v>
      </c>
      <c r="Y283" s="1103">
        <v>0</v>
      </c>
      <c r="Z283" s="132">
        <v>0</v>
      </c>
    </row>
    <row r="284" spans="2:27" outlineLevel="1">
      <c r="B284" s="431" t="s">
        <v>535</v>
      </c>
      <c r="C284" s="835"/>
      <c r="D284" s="835"/>
      <c r="E284" s="1077"/>
      <c r="F284" s="1078"/>
      <c r="G284" s="1078"/>
      <c r="H284" s="1078"/>
      <c r="I284" s="1079"/>
      <c r="M284" s="1103">
        <v>0</v>
      </c>
      <c r="N284" s="1103">
        <v>0</v>
      </c>
      <c r="O284" s="1103">
        <v>0</v>
      </c>
      <c r="P284" s="1103">
        <v>0</v>
      </c>
      <c r="Q284" s="1103">
        <v>0</v>
      </c>
      <c r="R284" s="1103">
        <v>0</v>
      </c>
      <c r="S284" s="1103">
        <v>0</v>
      </c>
      <c r="T284" s="1103">
        <v>0</v>
      </c>
      <c r="U284" s="1103">
        <v>0</v>
      </c>
      <c r="V284" s="1103">
        <v>0</v>
      </c>
      <c r="W284" s="1103">
        <v>0</v>
      </c>
      <c r="X284" s="1103">
        <v>0</v>
      </c>
      <c r="Y284" s="1103">
        <v>0</v>
      </c>
      <c r="Z284" s="132">
        <v>0</v>
      </c>
    </row>
    <row r="285" spans="2:27" outlineLevel="1">
      <c r="B285" s="431" t="s">
        <v>536</v>
      </c>
      <c r="C285" s="835"/>
      <c r="D285" s="835"/>
      <c r="E285" s="1077"/>
      <c r="F285" s="1078"/>
      <c r="G285" s="1078"/>
      <c r="H285" s="1078"/>
      <c r="I285" s="1079"/>
      <c r="M285" s="1103">
        <v>0</v>
      </c>
      <c r="N285" s="1103">
        <v>0</v>
      </c>
      <c r="O285" s="1103">
        <v>0</v>
      </c>
      <c r="P285" s="1103">
        <v>0</v>
      </c>
      <c r="Q285" s="1103">
        <v>0</v>
      </c>
      <c r="R285" s="1103">
        <v>0</v>
      </c>
      <c r="S285" s="1103">
        <v>0</v>
      </c>
      <c r="T285" s="1103">
        <v>0</v>
      </c>
      <c r="U285" s="1103">
        <v>0</v>
      </c>
      <c r="V285" s="1103">
        <v>0</v>
      </c>
      <c r="W285" s="1103">
        <v>0</v>
      </c>
      <c r="X285" s="1103">
        <v>0</v>
      </c>
      <c r="Y285" s="1103">
        <v>0</v>
      </c>
      <c r="Z285" s="132">
        <v>0</v>
      </c>
    </row>
    <row r="286" spans="2:27" outlineLevel="1">
      <c r="B286" s="431" t="s">
        <v>537</v>
      </c>
      <c r="C286" s="835"/>
      <c r="D286" s="835"/>
      <c r="E286" s="1077"/>
      <c r="F286" s="1078"/>
      <c r="G286" s="1078"/>
      <c r="H286" s="1078"/>
      <c r="I286" s="1079"/>
      <c r="M286" s="1103">
        <v>0</v>
      </c>
      <c r="N286" s="1103">
        <v>0</v>
      </c>
      <c r="O286" s="1103">
        <v>0</v>
      </c>
      <c r="P286" s="1103">
        <v>0</v>
      </c>
      <c r="Q286" s="1103">
        <v>0</v>
      </c>
      <c r="R286" s="1103">
        <v>0</v>
      </c>
      <c r="S286" s="1103">
        <v>0</v>
      </c>
      <c r="T286" s="1103">
        <v>0</v>
      </c>
      <c r="U286" s="1103">
        <v>0</v>
      </c>
      <c r="V286" s="1103">
        <v>0</v>
      </c>
      <c r="W286" s="1103">
        <v>0</v>
      </c>
      <c r="X286" s="1103">
        <v>0</v>
      </c>
      <c r="Y286" s="1103">
        <v>0</v>
      </c>
      <c r="Z286" s="132">
        <v>0</v>
      </c>
    </row>
    <row r="287" spans="2:27" outlineLevel="1">
      <c r="B287" s="431" t="s">
        <v>538</v>
      </c>
      <c r="C287" s="835"/>
      <c r="D287" s="835"/>
      <c r="E287" s="1077"/>
      <c r="F287" s="1078"/>
      <c r="G287" s="1078"/>
      <c r="H287" s="1078"/>
      <c r="I287" s="1079"/>
      <c r="M287" s="1103">
        <v>0</v>
      </c>
      <c r="N287" s="1103">
        <v>0</v>
      </c>
      <c r="O287" s="1103">
        <v>0</v>
      </c>
      <c r="P287" s="1103">
        <v>0</v>
      </c>
      <c r="Q287" s="1103">
        <v>0</v>
      </c>
      <c r="R287" s="1103">
        <v>0</v>
      </c>
      <c r="S287" s="1103">
        <v>0</v>
      </c>
      <c r="T287" s="1103">
        <v>0</v>
      </c>
      <c r="U287" s="1103">
        <v>0</v>
      </c>
      <c r="V287" s="1103">
        <v>0</v>
      </c>
      <c r="W287" s="1103">
        <v>0</v>
      </c>
      <c r="X287" s="1103">
        <v>0</v>
      </c>
      <c r="Y287" s="1103">
        <v>0</v>
      </c>
      <c r="Z287" s="132">
        <v>0</v>
      </c>
    </row>
    <row r="288" spans="2:27" outlineLevel="1">
      <c r="B288" s="431" t="s">
        <v>539</v>
      </c>
      <c r="C288" s="835"/>
      <c r="D288" s="835"/>
      <c r="E288" s="1077"/>
      <c r="F288" s="1078"/>
      <c r="G288" s="1078"/>
      <c r="H288" s="1078"/>
      <c r="I288" s="1079"/>
      <c r="M288" s="1103">
        <v>0</v>
      </c>
      <c r="N288" s="1103">
        <v>0</v>
      </c>
      <c r="O288" s="1103">
        <v>0</v>
      </c>
      <c r="P288" s="1103">
        <v>0</v>
      </c>
      <c r="Q288" s="1103">
        <v>0</v>
      </c>
      <c r="R288" s="1103">
        <v>0</v>
      </c>
      <c r="S288" s="1103">
        <v>0</v>
      </c>
      <c r="T288" s="1103">
        <v>0</v>
      </c>
      <c r="U288" s="1103">
        <v>0</v>
      </c>
      <c r="V288" s="1103">
        <v>0</v>
      </c>
      <c r="W288" s="1103">
        <v>0</v>
      </c>
      <c r="X288" s="1103">
        <v>0</v>
      </c>
      <c r="Y288" s="1103">
        <v>0</v>
      </c>
      <c r="Z288" s="132">
        <v>0</v>
      </c>
    </row>
    <row r="289" spans="2:26" outlineLevel="1">
      <c r="B289" s="431" t="s">
        <v>540</v>
      </c>
      <c r="C289" s="835"/>
      <c r="D289" s="835"/>
      <c r="E289" s="1077"/>
      <c r="F289" s="1078"/>
      <c r="G289" s="1078"/>
      <c r="H289" s="1078"/>
      <c r="I289" s="1079"/>
      <c r="M289" s="1103">
        <v>0</v>
      </c>
      <c r="N289" s="1103">
        <v>0</v>
      </c>
      <c r="O289" s="1103">
        <v>0</v>
      </c>
      <c r="P289" s="1103">
        <v>0</v>
      </c>
      <c r="Q289" s="1103">
        <v>0</v>
      </c>
      <c r="R289" s="1103">
        <v>0</v>
      </c>
      <c r="S289" s="1103">
        <v>0</v>
      </c>
      <c r="T289" s="1103">
        <v>0</v>
      </c>
      <c r="U289" s="1103">
        <v>0</v>
      </c>
      <c r="V289" s="1103">
        <v>0</v>
      </c>
      <c r="W289" s="1103">
        <v>0</v>
      </c>
      <c r="X289" s="1103">
        <v>0</v>
      </c>
      <c r="Y289" s="1103">
        <v>0</v>
      </c>
      <c r="Z289" s="132">
        <v>0</v>
      </c>
    </row>
    <row r="290" spans="2:26" outlineLevel="1">
      <c r="B290" s="431" t="s">
        <v>541</v>
      </c>
      <c r="C290" s="835"/>
      <c r="D290" s="835"/>
      <c r="E290" s="1077"/>
      <c r="F290" s="1078"/>
      <c r="G290" s="1078"/>
      <c r="H290" s="1078"/>
      <c r="I290" s="1079"/>
      <c r="M290" s="1103">
        <v>0</v>
      </c>
      <c r="N290" s="1103">
        <v>0</v>
      </c>
      <c r="O290" s="1103">
        <v>0</v>
      </c>
      <c r="P290" s="1103">
        <v>0</v>
      </c>
      <c r="Q290" s="1103">
        <v>0</v>
      </c>
      <c r="R290" s="1103">
        <v>0</v>
      </c>
      <c r="S290" s="1103">
        <v>0</v>
      </c>
      <c r="T290" s="1103">
        <v>0</v>
      </c>
      <c r="U290" s="1103">
        <v>0</v>
      </c>
      <c r="V290" s="1103">
        <v>0</v>
      </c>
      <c r="W290" s="1103">
        <v>0</v>
      </c>
      <c r="X290" s="1103">
        <v>0</v>
      </c>
      <c r="Y290" s="1103">
        <v>0</v>
      </c>
      <c r="Z290" s="132">
        <v>0</v>
      </c>
    </row>
    <row r="291" spans="2:26" outlineLevel="1">
      <c r="B291" s="433" t="s">
        <v>542</v>
      </c>
      <c r="C291" s="1353" t="s">
        <v>511</v>
      </c>
      <c r="D291" s="1354"/>
      <c r="E291" s="1354"/>
      <c r="F291" s="1354"/>
      <c r="G291" s="1354"/>
      <c r="H291" s="1354"/>
      <c r="I291" s="1355"/>
      <c r="M291" s="1103">
        <v>0</v>
      </c>
      <c r="N291" s="1103">
        <v>0</v>
      </c>
      <c r="O291" s="1103">
        <v>0</v>
      </c>
      <c r="P291" s="1103">
        <v>0</v>
      </c>
      <c r="Q291" s="1103">
        <v>0</v>
      </c>
      <c r="R291" s="1103">
        <v>0</v>
      </c>
      <c r="S291" s="1103">
        <v>0</v>
      </c>
      <c r="T291" s="1103">
        <v>0</v>
      </c>
      <c r="U291" s="1103">
        <v>0</v>
      </c>
      <c r="V291" s="1103">
        <v>0</v>
      </c>
      <c r="W291" s="1103">
        <v>0</v>
      </c>
      <c r="X291" s="1103">
        <v>0</v>
      </c>
      <c r="Y291" s="1103">
        <v>0</v>
      </c>
      <c r="Z291" s="132">
        <v>0</v>
      </c>
    </row>
    <row r="292" spans="2:26">
      <c r="B292" s="254"/>
      <c r="E292" s="254"/>
      <c r="F292" s="254"/>
      <c r="G292" s="254"/>
      <c r="H292" s="254"/>
      <c r="L292" s="1056" t="s">
        <v>543</v>
      </c>
      <c r="M292" s="1108">
        <f>SUM(M282:M291)</f>
        <v>0</v>
      </c>
      <c r="N292" s="1108">
        <f t="shared" ref="N292:Y292" si="22">SUM(N282:N291)</f>
        <v>0</v>
      </c>
      <c r="O292" s="1108">
        <f t="shared" si="22"/>
        <v>0</v>
      </c>
      <c r="P292" s="1108">
        <f t="shared" si="22"/>
        <v>0</v>
      </c>
      <c r="Q292" s="1108">
        <f t="shared" si="22"/>
        <v>0</v>
      </c>
      <c r="R292" s="1108">
        <f t="shared" si="22"/>
        <v>0</v>
      </c>
      <c r="S292" s="1108">
        <f t="shared" si="22"/>
        <v>0</v>
      </c>
      <c r="T292" s="1108">
        <f t="shared" si="22"/>
        <v>0</v>
      </c>
      <c r="U292" s="1108">
        <f t="shared" si="22"/>
        <v>0</v>
      </c>
      <c r="V292" s="1108">
        <f t="shared" si="22"/>
        <v>0</v>
      </c>
      <c r="W292" s="1108">
        <f t="shared" si="22"/>
        <v>0</v>
      </c>
      <c r="X292" s="1108">
        <f t="shared" si="22"/>
        <v>0</v>
      </c>
      <c r="Y292" s="1108">
        <f t="shared" si="22"/>
        <v>0</v>
      </c>
      <c r="Z292" s="132">
        <v>0</v>
      </c>
    </row>
    <row r="293" spans="2:26">
      <c r="B293" s="254"/>
    </row>
    <row r="294" spans="2:26" ht="18" outlineLevel="1">
      <c r="C294" s="234"/>
      <c r="D294" s="370" t="s">
        <v>437</v>
      </c>
      <c r="E294" s="371"/>
      <c r="F294" s="371"/>
      <c r="G294" s="371"/>
      <c r="H294" s="371"/>
      <c r="I294" s="371"/>
      <c r="J294" s="371"/>
      <c r="K294" s="371"/>
      <c r="L294" s="411"/>
      <c r="M294" s="371"/>
      <c r="N294" s="371"/>
      <c r="O294" s="371"/>
      <c r="P294" s="371"/>
      <c r="Q294" s="371"/>
      <c r="R294" s="371"/>
      <c r="S294" s="371"/>
      <c r="T294" s="371"/>
      <c r="U294" s="389"/>
      <c r="V294" s="371"/>
      <c r="W294" s="371"/>
      <c r="X294" s="371"/>
      <c r="Y294" s="371"/>
    </row>
    <row r="295" spans="2:26" outlineLevel="1">
      <c r="B295" s="254"/>
      <c r="C295" s="234"/>
      <c r="D295" s="234"/>
    </row>
    <row r="296" spans="2:26" ht="32.25" customHeight="1" outlineLevel="1">
      <c r="B296" s="1025"/>
      <c r="C296" s="1023" t="s">
        <v>497</v>
      </c>
      <c r="D296" s="841" t="s">
        <v>498</v>
      </c>
      <c r="E296" s="1341" t="s">
        <v>499</v>
      </c>
      <c r="F296" s="1342" t="s">
        <v>515</v>
      </c>
      <c r="G296" s="1342" t="s">
        <v>516</v>
      </c>
      <c r="H296" s="1342" t="s">
        <v>517</v>
      </c>
      <c r="I296" s="1343" t="s">
        <v>518</v>
      </c>
      <c r="U296" s="388"/>
    </row>
    <row r="297" spans="2:26" s="808" customFormat="1" ht="52.5" customHeight="1" outlineLevel="1">
      <c r="B297" s="801" t="s">
        <v>426</v>
      </c>
      <c r="C297" s="787" t="s">
        <v>500</v>
      </c>
      <c r="D297" s="788" t="s">
        <v>500</v>
      </c>
      <c r="E297" s="1344"/>
      <c r="F297" s="1345" t="s">
        <v>160</v>
      </c>
      <c r="G297" s="1345" t="s">
        <v>160</v>
      </c>
      <c r="H297" s="1345" t="s">
        <v>427</v>
      </c>
      <c r="I297" s="1346" t="s">
        <v>519</v>
      </c>
      <c r="J297" s="235"/>
      <c r="K297" s="235"/>
      <c r="L297" s="235"/>
      <c r="M297" s="803" t="s">
        <v>427</v>
      </c>
      <c r="N297" s="804" t="s">
        <v>427</v>
      </c>
      <c r="O297" s="804" t="s">
        <v>427</v>
      </c>
      <c r="P297" s="804" t="s">
        <v>427</v>
      </c>
      <c r="Q297" s="804" t="s">
        <v>427</v>
      </c>
      <c r="R297" s="804" t="s">
        <v>427</v>
      </c>
      <c r="S297" s="804" t="s">
        <v>427</v>
      </c>
      <c r="T297" s="805" t="s">
        <v>427</v>
      </c>
      <c r="U297" s="806" t="s">
        <v>427</v>
      </c>
      <c r="V297" s="804" t="s">
        <v>427</v>
      </c>
      <c r="W297" s="804" t="s">
        <v>427</v>
      </c>
      <c r="X297" s="804" t="s">
        <v>427</v>
      </c>
      <c r="Y297" s="807" t="s">
        <v>427</v>
      </c>
    </row>
    <row r="298" spans="2:26" outlineLevel="1">
      <c r="B298" s="431" t="s">
        <v>533</v>
      </c>
      <c r="C298" s="835"/>
      <c r="D298" s="835"/>
      <c r="E298" s="1350"/>
      <c r="F298" s="1351"/>
      <c r="G298" s="1351"/>
      <c r="H298" s="1351"/>
      <c r="I298" s="1352"/>
      <c r="M298" s="1103">
        <v>0</v>
      </c>
      <c r="N298" s="1103">
        <v>0</v>
      </c>
      <c r="O298" s="1103">
        <v>0</v>
      </c>
      <c r="P298" s="1103">
        <v>0</v>
      </c>
      <c r="Q298" s="1103">
        <v>0</v>
      </c>
      <c r="R298" s="1103">
        <v>0</v>
      </c>
      <c r="S298" s="1103">
        <v>0</v>
      </c>
      <c r="T298" s="1103">
        <v>0</v>
      </c>
      <c r="U298" s="1103">
        <v>0</v>
      </c>
      <c r="V298" s="1103">
        <v>0</v>
      </c>
      <c r="W298" s="1103">
        <v>0</v>
      </c>
      <c r="X298" s="1103">
        <v>0</v>
      </c>
      <c r="Y298" s="1103">
        <v>0</v>
      </c>
      <c r="Z298" s="132">
        <v>0</v>
      </c>
    </row>
    <row r="299" spans="2:26" outlineLevel="1">
      <c r="B299" s="431" t="s">
        <v>534</v>
      </c>
      <c r="C299" s="834"/>
      <c r="D299" s="834"/>
      <c r="E299" s="1347"/>
      <c r="F299" s="1348"/>
      <c r="G299" s="1348"/>
      <c r="H299" s="1348"/>
      <c r="I299" s="1349"/>
      <c r="M299" s="1103">
        <v>0</v>
      </c>
      <c r="N299" s="1103">
        <v>0</v>
      </c>
      <c r="O299" s="1103">
        <v>0</v>
      </c>
      <c r="P299" s="1103">
        <v>0</v>
      </c>
      <c r="Q299" s="1103">
        <v>0</v>
      </c>
      <c r="R299" s="1103">
        <v>0</v>
      </c>
      <c r="S299" s="1103">
        <v>0</v>
      </c>
      <c r="T299" s="1103">
        <v>0</v>
      </c>
      <c r="U299" s="1103">
        <v>0</v>
      </c>
      <c r="V299" s="1103">
        <v>0</v>
      </c>
      <c r="W299" s="1103">
        <v>0</v>
      </c>
      <c r="X299" s="1103">
        <v>0</v>
      </c>
      <c r="Y299" s="1103">
        <v>0</v>
      </c>
      <c r="Z299" s="132">
        <v>0</v>
      </c>
    </row>
    <row r="300" spans="2:26" outlineLevel="1">
      <c r="B300" s="431" t="s">
        <v>535</v>
      </c>
      <c r="C300" s="834"/>
      <c r="D300" s="834"/>
      <c r="E300" s="1347"/>
      <c r="F300" s="1348"/>
      <c r="G300" s="1348"/>
      <c r="H300" s="1348"/>
      <c r="I300" s="1349"/>
      <c r="M300" s="1103">
        <v>0</v>
      </c>
      <c r="N300" s="1103">
        <v>0</v>
      </c>
      <c r="O300" s="1103">
        <v>0</v>
      </c>
      <c r="P300" s="1103">
        <v>0</v>
      </c>
      <c r="Q300" s="1103">
        <v>0</v>
      </c>
      <c r="R300" s="1103">
        <v>0</v>
      </c>
      <c r="S300" s="1103">
        <v>0</v>
      </c>
      <c r="T300" s="1103">
        <v>0</v>
      </c>
      <c r="U300" s="1103">
        <v>0</v>
      </c>
      <c r="V300" s="1103">
        <v>0</v>
      </c>
      <c r="W300" s="1103">
        <v>0</v>
      </c>
      <c r="X300" s="1103">
        <v>0</v>
      </c>
      <c r="Y300" s="1103">
        <v>0</v>
      </c>
      <c r="Z300" s="132">
        <v>0</v>
      </c>
    </row>
    <row r="301" spans="2:26" outlineLevel="1">
      <c r="B301" s="431" t="s">
        <v>536</v>
      </c>
      <c r="C301" s="834"/>
      <c r="D301" s="834"/>
      <c r="E301" s="1347"/>
      <c r="F301" s="1348"/>
      <c r="G301" s="1348"/>
      <c r="H301" s="1348"/>
      <c r="I301" s="1349"/>
      <c r="M301" s="1103">
        <v>0</v>
      </c>
      <c r="N301" s="1103">
        <v>0</v>
      </c>
      <c r="O301" s="1103">
        <v>0</v>
      </c>
      <c r="P301" s="1103">
        <v>0</v>
      </c>
      <c r="Q301" s="1103">
        <v>0</v>
      </c>
      <c r="R301" s="1103">
        <v>0</v>
      </c>
      <c r="S301" s="1103">
        <v>0</v>
      </c>
      <c r="T301" s="1103">
        <v>0</v>
      </c>
      <c r="U301" s="1103">
        <v>0</v>
      </c>
      <c r="V301" s="1103">
        <v>0</v>
      </c>
      <c r="W301" s="1103">
        <v>0</v>
      </c>
      <c r="X301" s="1103">
        <v>0</v>
      </c>
      <c r="Y301" s="1103">
        <v>0</v>
      </c>
      <c r="Z301" s="132">
        <v>0</v>
      </c>
    </row>
    <row r="302" spans="2:26" outlineLevel="1">
      <c r="B302" s="431" t="s">
        <v>537</v>
      </c>
      <c r="C302" s="834"/>
      <c r="D302" s="834"/>
      <c r="E302" s="1347"/>
      <c r="F302" s="1348"/>
      <c r="G302" s="1348"/>
      <c r="H302" s="1348"/>
      <c r="I302" s="1349"/>
      <c r="M302" s="1103">
        <v>0</v>
      </c>
      <c r="N302" s="1103">
        <v>0</v>
      </c>
      <c r="O302" s="1103">
        <v>0</v>
      </c>
      <c r="P302" s="1103">
        <v>0</v>
      </c>
      <c r="Q302" s="1103">
        <v>0</v>
      </c>
      <c r="R302" s="1103">
        <v>0</v>
      </c>
      <c r="S302" s="1103">
        <v>0</v>
      </c>
      <c r="T302" s="1103">
        <v>0</v>
      </c>
      <c r="U302" s="1103">
        <v>0</v>
      </c>
      <c r="V302" s="1103">
        <v>0</v>
      </c>
      <c r="W302" s="1103">
        <v>0</v>
      </c>
      <c r="X302" s="1103">
        <v>0</v>
      </c>
      <c r="Y302" s="1103">
        <v>0</v>
      </c>
      <c r="Z302" s="132">
        <v>0</v>
      </c>
    </row>
    <row r="303" spans="2:26" outlineLevel="1">
      <c r="B303" s="431" t="s">
        <v>538</v>
      </c>
      <c r="C303" s="834"/>
      <c r="D303" s="834"/>
      <c r="E303" s="1347"/>
      <c r="F303" s="1348"/>
      <c r="G303" s="1348"/>
      <c r="H303" s="1348"/>
      <c r="I303" s="1349"/>
      <c r="M303" s="1103">
        <v>0</v>
      </c>
      <c r="N303" s="1103">
        <v>0</v>
      </c>
      <c r="O303" s="1103">
        <v>0</v>
      </c>
      <c r="P303" s="1103">
        <v>0</v>
      </c>
      <c r="Q303" s="1103">
        <v>0</v>
      </c>
      <c r="R303" s="1103">
        <v>0</v>
      </c>
      <c r="S303" s="1103">
        <v>0</v>
      </c>
      <c r="T303" s="1103">
        <v>0</v>
      </c>
      <c r="U303" s="1103">
        <v>0</v>
      </c>
      <c r="V303" s="1103">
        <v>0</v>
      </c>
      <c r="W303" s="1103">
        <v>0</v>
      </c>
      <c r="X303" s="1103">
        <v>0</v>
      </c>
      <c r="Y303" s="1103">
        <v>0</v>
      </c>
      <c r="Z303" s="132">
        <v>0</v>
      </c>
    </row>
    <row r="304" spans="2:26" outlineLevel="1">
      <c r="B304" s="431" t="s">
        <v>539</v>
      </c>
      <c r="C304" s="834"/>
      <c r="D304" s="834"/>
      <c r="E304" s="1347"/>
      <c r="F304" s="1348"/>
      <c r="G304" s="1348"/>
      <c r="H304" s="1348"/>
      <c r="I304" s="1349"/>
      <c r="M304" s="1103">
        <v>0</v>
      </c>
      <c r="N304" s="1103">
        <v>0</v>
      </c>
      <c r="O304" s="1103">
        <v>0</v>
      </c>
      <c r="P304" s="1103">
        <v>0</v>
      </c>
      <c r="Q304" s="1103">
        <v>0</v>
      </c>
      <c r="R304" s="1103">
        <v>0</v>
      </c>
      <c r="S304" s="1103">
        <v>0</v>
      </c>
      <c r="T304" s="1103">
        <v>0</v>
      </c>
      <c r="U304" s="1103">
        <v>0</v>
      </c>
      <c r="V304" s="1103">
        <v>0</v>
      </c>
      <c r="W304" s="1103">
        <v>0</v>
      </c>
      <c r="X304" s="1103">
        <v>0</v>
      </c>
      <c r="Y304" s="1103">
        <v>0</v>
      </c>
      <c r="Z304" s="132">
        <v>0</v>
      </c>
    </row>
    <row r="305" spans="2:27" outlineLevel="1">
      <c r="B305" s="431" t="s">
        <v>540</v>
      </c>
      <c r="C305" s="834"/>
      <c r="D305" s="834"/>
      <c r="E305" s="1347"/>
      <c r="F305" s="1348"/>
      <c r="G305" s="1348"/>
      <c r="H305" s="1348"/>
      <c r="I305" s="1349"/>
      <c r="M305" s="1103">
        <v>0</v>
      </c>
      <c r="N305" s="1103">
        <v>0</v>
      </c>
      <c r="O305" s="1103">
        <v>0</v>
      </c>
      <c r="P305" s="1103">
        <v>0</v>
      </c>
      <c r="Q305" s="1103">
        <v>0</v>
      </c>
      <c r="R305" s="1103">
        <v>0</v>
      </c>
      <c r="S305" s="1103">
        <v>0</v>
      </c>
      <c r="T305" s="1103">
        <v>0</v>
      </c>
      <c r="U305" s="1103">
        <v>0</v>
      </c>
      <c r="V305" s="1103">
        <v>0</v>
      </c>
      <c r="W305" s="1103">
        <v>0</v>
      </c>
      <c r="X305" s="1103">
        <v>0</v>
      </c>
      <c r="Y305" s="1103">
        <v>0</v>
      </c>
      <c r="Z305" s="132">
        <v>0</v>
      </c>
    </row>
    <row r="306" spans="2:27" outlineLevel="1">
      <c r="B306" s="431" t="s">
        <v>541</v>
      </c>
      <c r="C306" s="834"/>
      <c r="D306" s="834"/>
      <c r="E306" s="1347"/>
      <c r="F306" s="1348"/>
      <c r="G306" s="1348"/>
      <c r="H306" s="1348"/>
      <c r="I306" s="1349"/>
      <c r="M306" s="1103">
        <v>0</v>
      </c>
      <c r="N306" s="1103">
        <v>0</v>
      </c>
      <c r="O306" s="1103">
        <v>0</v>
      </c>
      <c r="P306" s="1103">
        <v>0</v>
      </c>
      <c r="Q306" s="1103">
        <v>0</v>
      </c>
      <c r="R306" s="1103">
        <v>0</v>
      </c>
      <c r="S306" s="1103">
        <v>0</v>
      </c>
      <c r="T306" s="1103">
        <v>0</v>
      </c>
      <c r="U306" s="1103">
        <v>0</v>
      </c>
      <c r="V306" s="1103">
        <v>0</v>
      </c>
      <c r="W306" s="1103">
        <v>0</v>
      </c>
      <c r="X306" s="1103">
        <v>0</v>
      </c>
      <c r="Y306" s="1103">
        <v>0</v>
      </c>
      <c r="Z306" s="132">
        <v>0</v>
      </c>
    </row>
    <row r="307" spans="2:27" outlineLevel="1">
      <c r="B307" s="433" t="s">
        <v>542</v>
      </c>
      <c r="C307" s="1353" t="s">
        <v>511</v>
      </c>
      <c r="D307" s="1354"/>
      <c r="E307" s="1354"/>
      <c r="F307" s="1354"/>
      <c r="G307" s="1354"/>
      <c r="H307" s="1354"/>
      <c r="I307" s="1355"/>
      <c r="M307" s="1103">
        <v>0</v>
      </c>
      <c r="N307" s="1103">
        <v>0</v>
      </c>
      <c r="O307" s="1103">
        <v>0</v>
      </c>
      <c r="P307" s="1103">
        <v>0</v>
      </c>
      <c r="Q307" s="1103">
        <v>0</v>
      </c>
      <c r="R307" s="1103">
        <v>0</v>
      </c>
      <c r="S307" s="1103">
        <v>0</v>
      </c>
      <c r="T307" s="1103">
        <v>0</v>
      </c>
      <c r="U307" s="1103">
        <v>0</v>
      </c>
      <c r="V307" s="1103">
        <v>0</v>
      </c>
      <c r="W307" s="1103">
        <v>0</v>
      </c>
      <c r="X307" s="1103">
        <v>0</v>
      </c>
      <c r="Y307" s="1103">
        <v>0</v>
      </c>
      <c r="Z307" s="132">
        <v>0</v>
      </c>
    </row>
    <row r="308" spans="2:27">
      <c r="B308" s="254"/>
      <c r="E308" s="254"/>
      <c r="F308" s="254"/>
      <c r="G308" s="254"/>
      <c r="H308" s="254"/>
      <c r="L308" s="1056" t="s">
        <v>543</v>
      </c>
      <c r="M308" s="1108">
        <f>SUM(M298:M307)</f>
        <v>0</v>
      </c>
      <c r="N308" s="1108">
        <f t="shared" ref="N308:Y308" si="23">SUM(N298:N307)</f>
        <v>0</v>
      </c>
      <c r="O308" s="1108">
        <f t="shared" si="23"/>
        <v>0</v>
      </c>
      <c r="P308" s="1108">
        <f t="shared" si="23"/>
        <v>0</v>
      </c>
      <c r="Q308" s="1108">
        <f t="shared" si="23"/>
        <v>0</v>
      </c>
      <c r="R308" s="1108">
        <f t="shared" si="23"/>
        <v>0</v>
      </c>
      <c r="S308" s="1108">
        <f t="shared" si="23"/>
        <v>0</v>
      </c>
      <c r="T308" s="1108">
        <f t="shared" si="23"/>
        <v>0</v>
      </c>
      <c r="U308" s="1108">
        <f t="shared" si="23"/>
        <v>0</v>
      </c>
      <c r="V308" s="1108">
        <f t="shared" si="23"/>
        <v>0</v>
      </c>
      <c r="W308" s="1108">
        <f t="shared" si="23"/>
        <v>0</v>
      </c>
      <c r="X308" s="1108">
        <f t="shared" si="23"/>
        <v>0</v>
      </c>
      <c r="Y308" s="1108">
        <f t="shared" si="23"/>
        <v>0</v>
      </c>
      <c r="Z308" s="132">
        <v>0</v>
      </c>
    </row>
    <row r="309" spans="2:27">
      <c r="B309" s="254"/>
      <c r="E309" s="254"/>
      <c r="F309" s="254"/>
      <c r="G309" s="254"/>
      <c r="H309" s="254"/>
      <c r="AA309" s="388"/>
    </row>
    <row r="310" spans="2:27" ht="14.25">
      <c r="B310" s="359" t="s">
        <v>544</v>
      </c>
      <c r="C310" s="360" t="s">
        <v>545</v>
      </c>
      <c r="D310" s="360"/>
      <c r="E310" s="360"/>
      <c r="F310" s="360"/>
      <c r="G310" s="361"/>
      <c r="H310" s="361"/>
      <c r="I310" s="361"/>
      <c r="J310" s="361"/>
      <c r="K310" s="361"/>
      <c r="L310" s="359"/>
      <c r="M310" s="360"/>
      <c r="N310" s="360"/>
      <c r="O310" s="360"/>
      <c r="P310" s="360"/>
      <c r="Q310" s="360"/>
      <c r="R310" s="360"/>
      <c r="S310" s="360"/>
      <c r="T310" s="360"/>
      <c r="U310" s="393"/>
      <c r="V310" s="360"/>
      <c r="W310" s="360"/>
      <c r="X310" s="360"/>
      <c r="Y310" s="360"/>
    </row>
    <row r="312" spans="2:27" ht="18" outlineLevel="1">
      <c r="B312" s="237"/>
      <c r="C312" s="234"/>
      <c r="D312" s="370" t="s">
        <v>425</v>
      </c>
      <c r="E312" s="372"/>
      <c r="F312" s="372"/>
      <c r="G312" s="371"/>
      <c r="H312" s="371"/>
      <c r="I312" s="371"/>
      <c r="J312" s="371"/>
      <c r="K312" s="371"/>
      <c r="L312" s="411"/>
      <c r="M312" s="372"/>
      <c r="N312" s="372"/>
      <c r="O312" s="372"/>
      <c r="P312" s="372"/>
      <c r="Q312" s="372"/>
      <c r="R312" s="372"/>
      <c r="S312" s="372"/>
      <c r="T312" s="372"/>
      <c r="U312" s="395"/>
      <c r="V312" s="372"/>
      <c r="W312" s="372"/>
      <c r="X312" s="372"/>
      <c r="Y312" s="372"/>
    </row>
    <row r="314" spans="2:27" ht="25.5" customHeight="1" outlineLevel="1">
      <c r="B314" s="1026"/>
      <c r="C314" s="1023" t="s">
        <v>497</v>
      </c>
      <c r="D314" s="1023" t="s">
        <v>498</v>
      </c>
      <c r="E314" s="1341" t="s">
        <v>499</v>
      </c>
      <c r="F314" s="1342"/>
      <c r="G314" s="1342"/>
      <c r="H314" s="1342"/>
      <c r="I314" s="1343"/>
      <c r="U314" s="388"/>
    </row>
    <row r="315" spans="2:27" ht="25.5" customHeight="1" outlineLevel="1">
      <c r="B315" s="453" t="s">
        <v>426</v>
      </c>
      <c r="C315" s="447" t="s">
        <v>500</v>
      </c>
      <c r="D315" s="447" t="s">
        <v>500</v>
      </c>
      <c r="E315" s="1344"/>
      <c r="F315" s="1345"/>
      <c r="G315" s="1345"/>
      <c r="H315" s="1345"/>
      <c r="I315" s="1346"/>
      <c r="M315" s="292" t="s">
        <v>427</v>
      </c>
      <c r="N315" s="293" t="s">
        <v>427</v>
      </c>
      <c r="O315" s="293" t="s">
        <v>427</v>
      </c>
      <c r="P315" s="293" t="s">
        <v>427</v>
      </c>
      <c r="Q315" s="293" t="s">
        <v>427</v>
      </c>
      <c r="R315" s="293" t="s">
        <v>427</v>
      </c>
      <c r="S315" s="293" t="s">
        <v>427</v>
      </c>
      <c r="T315" s="383" t="s">
        <v>427</v>
      </c>
      <c r="U315" s="401" t="s">
        <v>427</v>
      </c>
      <c r="V315" s="293" t="s">
        <v>427</v>
      </c>
      <c r="W315" s="293" t="s">
        <v>427</v>
      </c>
      <c r="X315" s="293" t="s">
        <v>427</v>
      </c>
      <c r="Y315" s="294" t="s">
        <v>427</v>
      </c>
    </row>
    <row r="316" spans="2:27" outlineLevel="1">
      <c r="B316" s="455" t="s">
        <v>546</v>
      </c>
      <c r="C316" s="835"/>
      <c r="D316" s="835"/>
      <c r="E316" s="1077"/>
      <c r="F316" s="1078"/>
      <c r="G316" s="1078"/>
      <c r="H316" s="1078"/>
      <c r="I316" s="1079"/>
      <c r="M316" s="1103">
        <v>0</v>
      </c>
      <c r="N316" s="1103">
        <v>0</v>
      </c>
      <c r="O316" s="1103">
        <v>0</v>
      </c>
      <c r="P316" s="1103">
        <v>0</v>
      </c>
      <c r="Q316" s="1103">
        <v>0</v>
      </c>
      <c r="R316" s="1103">
        <v>0</v>
      </c>
      <c r="S316" s="1103">
        <v>0</v>
      </c>
      <c r="T316" s="1103">
        <v>0</v>
      </c>
      <c r="U316" s="1103">
        <v>0</v>
      </c>
      <c r="V316" s="1103">
        <v>0</v>
      </c>
      <c r="W316" s="1103">
        <v>0</v>
      </c>
      <c r="X316" s="1103">
        <v>0</v>
      </c>
      <c r="Y316" s="1103">
        <v>0</v>
      </c>
      <c r="Z316" s="132">
        <v>0</v>
      </c>
    </row>
    <row r="317" spans="2:27" outlineLevel="1">
      <c r="B317" s="431" t="s">
        <v>547</v>
      </c>
      <c r="C317" s="835"/>
      <c r="D317" s="835"/>
      <c r="E317" s="1077"/>
      <c r="F317" s="1078"/>
      <c r="G317" s="1078"/>
      <c r="H317" s="1078"/>
      <c r="I317" s="1079"/>
      <c r="M317" s="1103">
        <v>0</v>
      </c>
      <c r="N317" s="1103">
        <v>0</v>
      </c>
      <c r="O317" s="1103">
        <v>0</v>
      </c>
      <c r="P317" s="1103">
        <v>0</v>
      </c>
      <c r="Q317" s="1103">
        <v>0</v>
      </c>
      <c r="R317" s="1103">
        <v>0</v>
      </c>
      <c r="S317" s="1103">
        <v>0</v>
      </c>
      <c r="T317" s="1103">
        <v>0</v>
      </c>
      <c r="U317" s="1103">
        <v>0</v>
      </c>
      <c r="V317" s="1103">
        <v>0</v>
      </c>
      <c r="W317" s="1103">
        <v>0</v>
      </c>
      <c r="X317" s="1103">
        <v>0</v>
      </c>
      <c r="Y317" s="1103">
        <v>0</v>
      </c>
      <c r="Z317" s="132">
        <v>0</v>
      </c>
    </row>
    <row r="318" spans="2:27" outlineLevel="1">
      <c r="B318" s="431" t="s">
        <v>548</v>
      </c>
      <c r="C318" s="835"/>
      <c r="D318" s="835"/>
      <c r="E318" s="1077"/>
      <c r="F318" s="1078"/>
      <c r="G318" s="1078"/>
      <c r="H318" s="1078"/>
      <c r="I318" s="1079"/>
      <c r="M318" s="1103">
        <v>0</v>
      </c>
      <c r="N318" s="1103">
        <v>0</v>
      </c>
      <c r="O318" s="1103">
        <v>0</v>
      </c>
      <c r="P318" s="1103">
        <v>0</v>
      </c>
      <c r="Q318" s="1103">
        <v>0</v>
      </c>
      <c r="R318" s="1103">
        <v>0</v>
      </c>
      <c r="S318" s="1103">
        <v>0</v>
      </c>
      <c r="T318" s="1103">
        <v>0</v>
      </c>
      <c r="U318" s="1103">
        <v>0</v>
      </c>
      <c r="V318" s="1103">
        <v>0</v>
      </c>
      <c r="W318" s="1103">
        <v>0</v>
      </c>
      <c r="X318" s="1103">
        <v>0</v>
      </c>
      <c r="Y318" s="1103">
        <v>0</v>
      </c>
      <c r="Z318" s="132">
        <v>0</v>
      </c>
    </row>
    <row r="319" spans="2:27" outlineLevel="1">
      <c r="B319" s="431" t="s">
        <v>549</v>
      </c>
      <c r="C319" s="835"/>
      <c r="D319" s="835"/>
      <c r="E319" s="1077"/>
      <c r="F319" s="1078"/>
      <c r="G319" s="1078"/>
      <c r="H319" s="1078"/>
      <c r="I319" s="1079"/>
      <c r="M319" s="1103">
        <v>0</v>
      </c>
      <c r="N319" s="1103">
        <v>0</v>
      </c>
      <c r="O319" s="1103">
        <v>0</v>
      </c>
      <c r="P319" s="1103">
        <v>0</v>
      </c>
      <c r="Q319" s="1103">
        <v>0</v>
      </c>
      <c r="R319" s="1103">
        <v>0</v>
      </c>
      <c r="S319" s="1103">
        <v>0</v>
      </c>
      <c r="T319" s="1103">
        <v>0</v>
      </c>
      <c r="U319" s="1103">
        <v>0</v>
      </c>
      <c r="V319" s="1103">
        <v>0</v>
      </c>
      <c r="W319" s="1103">
        <v>0</v>
      </c>
      <c r="X319" s="1103">
        <v>0</v>
      </c>
      <c r="Y319" s="1103">
        <v>0</v>
      </c>
      <c r="Z319" s="132">
        <v>0</v>
      </c>
    </row>
    <row r="320" spans="2:27" outlineLevel="1">
      <c r="B320" s="433" t="s">
        <v>550</v>
      </c>
      <c r="C320" s="1353" t="s">
        <v>511</v>
      </c>
      <c r="D320" s="1354"/>
      <c r="E320" s="1354"/>
      <c r="F320" s="1354"/>
      <c r="G320" s="1354"/>
      <c r="H320" s="1354"/>
      <c r="I320" s="1355"/>
      <c r="M320" s="1103">
        <v>0</v>
      </c>
      <c r="N320" s="1103">
        <v>0</v>
      </c>
      <c r="O320" s="1103">
        <v>0</v>
      </c>
      <c r="P320" s="1103">
        <v>0</v>
      </c>
      <c r="Q320" s="1103">
        <v>0</v>
      </c>
      <c r="R320" s="1103">
        <v>0</v>
      </c>
      <c r="S320" s="1103">
        <v>0</v>
      </c>
      <c r="T320" s="1103">
        <v>0</v>
      </c>
      <c r="U320" s="1103">
        <v>0</v>
      </c>
      <c r="V320" s="1103">
        <v>0</v>
      </c>
      <c r="W320" s="1103">
        <v>0</v>
      </c>
      <c r="X320" s="1103">
        <v>0</v>
      </c>
      <c r="Y320" s="1103">
        <v>0</v>
      </c>
      <c r="Z320" s="132">
        <v>0</v>
      </c>
    </row>
    <row r="321" spans="2:26">
      <c r="B321" s="254"/>
      <c r="E321" s="254"/>
      <c r="F321" s="254"/>
      <c r="G321" s="254"/>
      <c r="H321" s="254"/>
      <c r="L321" s="1056" t="s">
        <v>551</v>
      </c>
      <c r="M321" s="1108">
        <f t="shared" ref="M321:Y321" si="24">SUM(M316:M320)</f>
        <v>0</v>
      </c>
      <c r="N321" s="1108">
        <f t="shared" si="24"/>
        <v>0</v>
      </c>
      <c r="O321" s="1108">
        <f t="shared" si="24"/>
        <v>0</v>
      </c>
      <c r="P321" s="1108">
        <f t="shared" si="24"/>
        <v>0</v>
      </c>
      <c r="Q321" s="1108">
        <f t="shared" si="24"/>
        <v>0</v>
      </c>
      <c r="R321" s="1108">
        <f t="shared" si="24"/>
        <v>0</v>
      </c>
      <c r="S321" s="1108">
        <f t="shared" si="24"/>
        <v>0</v>
      </c>
      <c r="T321" s="1108">
        <f t="shared" si="24"/>
        <v>0</v>
      </c>
      <c r="U321" s="1108">
        <f t="shared" si="24"/>
        <v>0</v>
      </c>
      <c r="V321" s="1108">
        <f t="shared" si="24"/>
        <v>0</v>
      </c>
      <c r="W321" s="1108">
        <f t="shared" si="24"/>
        <v>0</v>
      </c>
      <c r="X321" s="1108">
        <f t="shared" si="24"/>
        <v>0</v>
      </c>
      <c r="Y321" s="1108">
        <f t="shared" si="24"/>
        <v>0</v>
      </c>
      <c r="Z321" s="132">
        <v>0</v>
      </c>
    </row>
    <row r="322" spans="2:26">
      <c r="B322" s="254"/>
    </row>
    <row r="323" spans="2:26" ht="18" outlineLevel="1">
      <c r="C323" s="234"/>
      <c r="D323" s="370" t="s">
        <v>437</v>
      </c>
      <c r="E323" s="371"/>
      <c r="F323" s="371"/>
      <c r="G323" s="371"/>
      <c r="H323" s="371"/>
      <c r="I323" s="371"/>
      <c r="J323" s="371"/>
      <c r="K323" s="371"/>
      <c r="L323" s="411"/>
      <c r="M323" s="371"/>
      <c r="N323" s="371"/>
      <c r="O323" s="371"/>
      <c r="P323" s="371"/>
      <c r="Q323" s="371"/>
      <c r="R323" s="371"/>
      <c r="S323" s="371"/>
      <c r="T323" s="371"/>
      <c r="U323" s="389"/>
      <c r="V323" s="371"/>
      <c r="W323" s="371"/>
      <c r="X323" s="371"/>
      <c r="Y323" s="371"/>
    </row>
    <row r="324" spans="2:26" outlineLevel="1">
      <c r="B324" s="254"/>
    </row>
    <row r="325" spans="2:26" ht="25.5" customHeight="1" outlineLevel="1">
      <c r="B325" s="1026"/>
      <c r="C325" s="1023" t="s">
        <v>497</v>
      </c>
      <c r="D325" s="1023" t="s">
        <v>498</v>
      </c>
      <c r="E325" s="1341" t="s">
        <v>499</v>
      </c>
      <c r="F325" s="1342"/>
      <c r="G325" s="1342"/>
      <c r="H325" s="1342"/>
      <c r="I325" s="1343"/>
      <c r="U325" s="388"/>
    </row>
    <row r="326" spans="2:26" ht="25.5" customHeight="1" outlineLevel="1">
      <c r="B326" s="453" t="s">
        <v>426</v>
      </c>
      <c r="C326" s="447" t="s">
        <v>500</v>
      </c>
      <c r="D326" s="447" t="s">
        <v>500</v>
      </c>
      <c r="E326" s="1344"/>
      <c r="F326" s="1345"/>
      <c r="G326" s="1345"/>
      <c r="H326" s="1345"/>
      <c r="I326" s="1346"/>
      <c r="M326" s="292" t="s">
        <v>427</v>
      </c>
      <c r="N326" s="293" t="s">
        <v>427</v>
      </c>
      <c r="O326" s="293" t="s">
        <v>427</v>
      </c>
      <c r="P326" s="293" t="s">
        <v>427</v>
      </c>
      <c r="Q326" s="293" t="s">
        <v>427</v>
      </c>
      <c r="R326" s="293" t="s">
        <v>427</v>
      </c>
      <c r="S326" s="293" t="s">
        <v>427</v>
      </c>
      <c r="T326" s="383" t="s">
        <v>427</v>
      </c>
      <c r="U326" s="401" t="s">
        <v>427</v>
      </c>
      <c r="V326" s="293" t="s">
        <v>427</v>
      </c>
      <c r="W326" s="293" t="s">
        <v>427</v>
      </c>
      <c r="X326" s="293" t="s">
        <v>427</v>
      </c>
      <c r="Y326" s="294" t="s">
        <v>427</v>
      </c>
    </row>
    <row r="327" spans="2:26" outlineLevel="1">
      <c r="B327" s="455" t="s">
        <v>546</v>
      </c>
      <c r="C327" s="835"/>
      <c r="D327" s="835"/>
      <c r="E327" s="1350"/>
      <c r="F327" s="1351"/>
      <c r="G327" s="1351"/>
      <c r="H327" s="1351"/>
      <c r="I327" s="1352"/>
      <c r="M327" s="1103">
        <v>0</v>
      </c>
      <c r="N327" s="1103">
        <v>0</v>
      </c>
      <c r="O327" s="1103">
        <v>0</v>
      </c>
      <c r="P327" s="1103">
        <v>0</v>
      </c>
      <c r="Q327" s="1103">
        <v>0</v>
      </c>
      <c r="R327" s="1103">
        <v>0</v>
      </c>
      <c r="S327" s="1103">
        <v>0</v>
      </c>
      <c r="T327" s="1103">
        <v>0</v>
      </c>
      <c r="U327" s="1103">
        <v>0</v>
      </c>
      <c r="V327" s="1103">
        <v>0</v>
      </c>
      <c r="W327" s="1103">
        <v>0</v>
      </c>
      <c r="X327" s="1103">
        <v>0</v>
      </c>
      <c r="Y327" s="1103">
        <v>0</v>
      </c>
      <c r="Z327" s="132">
        <v>0</v>
      </c>
    </row>
    <row r="328" spans="2:26" outlineLevel="1">
      <c r="B328" s="431" t="s">
        <v>547</v>
      </c>
      <c r="C328" s="835"/>
      <c r="D328" s="835"/>
      <c r="E328" s="1347"/>
      <c r="F328" s="1348"/>
      <c r="G328" s="1348"/>
      <c r="H328" s="1348"/>
      <c r="I328" s="1349"/>
      <c r="M328" s="1103">
        <v>0</v>
      </c>
      <c r="N328" s="1103">
        <v>0</v>
      </c>
      <c r="O328" s="1103">
        <v>0</v>
      </c>
      <c r="P328" s="1103">
        <v>0</v>
      </c>
      <c r="Q328" s="1103">
        <v>0</v>
      </c>
      <c r="R328" s="1103">
        <v>0</v>
      </c>
      <c r="S328" s="1103">
        <v>0</v>
      </c>
      <c r="T328" s="1103">
        <v>0</v>
      </c>
      <c r="U328" s="1103">
        <v>0</v>
      </c>
      <c r="V328" s="1103">
        <v>0</v>
      </c>
      <c r="W328" s="1103">
        <v>0</v>
      </c>
      <c r="X328" s="1103">
        <v>0</v>
      </c>
      <c r="Y328" s="1103">
        <v>0</v>
      </c>
      <c r="Z328" s="132">
        <v>0</v>
      </c>
    </row>
    <row r="329" spans="2:26" outlineLevel="1">
      <c r="B329" s="431" t="s">
        <v>548</v>
      </c>
      <c r="C329" s="835"/>
      <c r="D329" s="835"/>
      <c r="E329" s="1347"/>
      <c r="F329" s="1348"/>
      <c r="G329" s="1348"/>
      <c r="H329" s="1348"/>
      <c r="I329" s="1349"/>
      <c r="M329" s="1103">
        <v>0</v>
      </c>
      <c r="N329" s="1103">
        <v>0</v>
      </c>
      <c r="O329" s="1103">
        <v>0</v>
      </c>
      <c r="P329" s="1103">
        <v>0</v>
      </c>
      <c r="Q329" s="1103">
        <v>0</v>
      </c>
      <c r="R329" s="1103">
        <v>0</v>
      </c>
      <c r="S329" s="1103">
        <v>0</v>
      </c>
      <c r="T329" s="1103">
        <v>0</v>
      </c>
      <c r="U329" s="1103">
        <v>0</v>
      </c>
      <c r="V329" s="1103">
        <v>0</v>
      </c>
      <c r="W329" s="1103">
        <v>0</v>
      </c>
      <c r="X329" s="1103">
        <v>0</v>
      </c>
      <c r="Y329" s="1103">
        <v>0</v>
      </c>
      <c r="Z329" s="132">
        <v>0</v>
      </c>
    </row>
    <row r="330" spans="2:26" outlineLevel="1">
      <c r="B330" s="431" t="s">
        <v>549</v>
      </c>
      <c r="C330" s="835"/>
      <c r="D330" s="835"/>
      <c r="E330" s="1347"/>
      <c r="F330" s="1348"/>
      <c r="G330" s="1348"/>
      <c r="H330" s="1348"/>
      <c r="I330" s="1349"/>
      <c r="M330" s="1103">
        <v>0</v>
      </c>
      <c r="N330" s="1103">
        <v>0</v>
      </c>
      <c r="O330" s="1103">
        <v>0</v>
      </c>
      <c r="P330" s="1103">
        <v>0</v>
      </c>
      <c r="Q330" s="1103">
        <v>0</v>
      </c>
      <c r="R330" s="1103">
        <v>0</v>
      </c>
      <c r="S330" s="1103">
        <v>0</v>
      </c>
      <c r="T330" s="1103">
        <v>0</v>
      </c>
      <c r="U330" s="1103">
        <v>0</v>
      </c>
      <c r="V330" s="1103">
        <v>0</v>
      </c>
      <c r="W330" s="1103">
        <v>0</v>
      </c>
      <c r="X330" s="1103">
        <v>0</v>
      </c>
      <c r="Y330" s="1103">
        <v>0</v>
      </c>
      <c r="Z330" s="132">
        <v>0</v>
      </c>
    </row>
    <row r="331" spans="2:26" outlineLevel="1">
      <c r="B331" s="433" t="s">
        <v>550</v>
      </c>
      <c r="C331" s="1353" t="s">
        <v>511</v>
      </c>
      <c r="D331" s="1354"/>
      <c r="E331" s="1354"/>
      <c r="F331" s="1354"/>
      <c r="G331" s="1354"/>
      <c r="H331" s="1354"/>
      <c r="I331" s="1355"/>
      <c r="M331" s="1103">
        <v>0</v>
      </c>
      <c r="N331" s="1103">
        <v>0</v>
      </c>
      <c r="O331" s="1103">
        <v>0</v>
      </c>
      <c r="P331" s="1103">
        <v>0</v>
      </c>
      <c r="Q331" s="1103">
        <v>0</v>
      </c>
      <c r="R331" s="1103">
        <v>0</v>
      </c>
      <c r="S331" s="1103">
        <v>0</v>
      </c>
      <c r="T331" s="1103">
        <v>0</v>
      </c>
      <c r="U331" s="1103">
        <v>0</v>
      </c>
      <c r="V331" s="1103">
        <v>0</v>
      </c>
      <c r="W331" s="1103">
        <v>0</v>
      </c>
      <c r="X331" s="1103">
        <v>0</v>
      </c>
      <c r="Y331" s="1103">
        <v>0</v>
      </c>
      <c r="Z331" s="132">
        <v>0</v>
      </c>
    </row>
    <row r="332" spans="2:26">
      <c r="B332" s="254"/>
      <c r="E332" s="254"/>
      <c r="F332" s="254"/>
      <c r="G332" s="254"/>
      <c r="H332" s="254"/>
      <c r="L332" s="1056" t="s">
        <v>551</v>
      </c>
      <c r="M332" s="1108">
        <f t="shared" ref="M332:Y332" si="25">SUM(M327:M331)</f>
        <v>0</v>
      </c>
      <c r="N332" s="1108">
        <f t="shared" si="25"/>
        <v>0</v>
      </c>
      <c r="O332" s="1108">
        <f t="shared" si="25"/>
        <v>0</v>
      </c>
      <c r="P332" s="1108">
        <f t="shared" si="25"/>
        <v>0</v>
      </c>
      <c r="Q332" s="1108">
        <f t="shared" si="25"/>
        <v>0</v>
      </c>
      <c r="R332" s="1108">
        <f t="shared" si="25"/>
        <v>0</v>
      </c>
      <c r="S332" s="1108">
        <f t="shared" si="25"/>
        <v>0</v>
      </c>
      <c r="T332" s="1108">
        <f t="shared" si="25"/>
        <v>0</v>
      </c>
      <c r="U332" s="1108">
        <f t="shared" si="25"/>
        <v>0</v>
      </c>
      <c r="V332" s="1108">
        <f t="shared" si="25"/>
        <v>0</v>
      </c>
      <c r="W332" s="1108">
        <f t="shared" si="25"/>
        <v>0</v>
      </c>
      <c r="X332" s="1108">
        <f t="shared" si="25"/>
        <v>0</v>
      </c>
      <c r="Y332" s="1108">
        <f t="shared" si="25"/>
        <v>0</v>
      </c>
      <c r="Z332" s="132">
        <v>0</v>
      </c>
    </row>
    <row r="333" spans="2:26">
      <c r="B333" s="254"/>
      <c r="E333" s="254"/>
      <c r="F333" s="254"/>
      <c r="G333" s="254"/>
      <c r="H333" s="254"/>
      <c r="U333" s="388"/>
    </row>
    <row r="334" spans="2:26" ht="14.25">
      <c r="B334" s="359" t="s">
        <v>552</v>
      </c>
      <c r="C334" s="360" t="s">
        <v>553</v>
      </c>
      <c r="D334" s="360"/>
      <c r="E334" s="360"/>
      <c r="F334" s="360"/>
      <c r="G334" s="361"/>
      <c r="H334" s="361"/>
      <c r="I334" s="361"/>
      <c r="J334" s="361"/>
      <c r="K334" s="361"/>
      <c r="L334" s="359"/>
      <c r="M334" s="360"/>
      <c r="N334" s="360"/>
      <c r="O334" s="360"/>
      <c r="P334" s="360"/>
      <c r="Q334" s="360"/>
      <c r="R334" s="360"/>
      <c r="S334" s="360"/>
      <c r="T334" s="360"/>
      <c r="U334" s="393"/>
      <c r="V334" s="360"/>
      <c r="W334" s="360"/>
      <c r="X334" s="360"/>
      <c r="Y334" s="360"/>
    </row>
    <row r="336" spans="2:26" ht="18" outlineLevel="1">
      <c r="B336" s="237"/>
      <c r="C336" s="234"/>
      <c r="D336" s="370" t="s">
        <v>425</v>
      </c>
      <c r="E336" s="372"/>
      <c r="F336" s="372"/>
      <c r="G336" s="371"/>
      <c r="H336" s="371"/>
      <c r="I336" s="371"/>
      <c r="J336" s="371"/>
      <c r="K336" s="371"/>
      <c r="L336" s="411"/>
      <c r="M336" s="372"/>
      <c r="N336" s="372"/>
      <c r="O336" s="372"/>
      <c r="P336" s="372"/>
      <c r="Q336" s="372"/>
      <c r="R336" s="372"/>
      <c r="S336" s="372"/>
      <c r="T336" s="372"/>
      <c r="U336" s="395"/>
      <c r="V336" s="372"/>
      <c r="W336" s="372"/>
      <c r="X336" s="372"/>
      <c r="Y336" s="372"/>
    </row>
    <row r="338" spans="2:26" ht="25.5" customHeight="1" outlineLevel="1">
      <c r="B338" s="1026"/>
      <c r="C338" s="1023" t="s">
        <v>497</v>
      </c>
      <c r="D338" s="1023" t="s">
        <v>498</v>
      </c>
      <c r="E338" s="1341" t="s">
        <v>499</v>
      </c>
      <c r="F338" s="1342"/>
      <c r="G338" s="1342"/>
      <c r="H338" s="1342"/>
      <c r="I338" s="1343"/>
      <c r="U338" s="388"/>
    </row>
    <row r="339" spans="2:26" ht="12.75" customHeight="1" outlineLevel="1">
      <c r="B339" s="453" t="s">
        <v>426</v>
      </c>
      <c r="C339" s="447" t="s">
        <v>500</v>
      </c>
      <c r="D339" s="447" t="s">
        <v>500</v>
      </c>
      <c r="E339" s="1344"/>
      <c r="F339" s="1345"/>
      <c r="G339" s="1345"/>
      <c r="H339" s="1345"/>
      <c r="I339" s="1346"/>
      <c r="M339" s="292" t="s">
        <v>427</v>
      </c>
      <c r="N339" s="293" t="s">
        <v>427</v>
      </c>
      <c r="O339" s="293" t="s">
        <v>427</v>
      </c>
      <c r="P339" s="293" t="s">
        <v>427</v>
      </c>
      <c r="Q339" s="293" t="s">
        <v>427</v>
      </c>
      <c r="R339" s="293" t="s">
        <v>427</v>
      </c>
      <c r="S339" s="293" t="s">
        <v>427</v>
      </c>
      <c r="T339" s="383" t="s">
        <v>427</v>
      </c>
      <c r="U339" s="401" t="s">
        <v>427</v>
      </c>
      <c r="V339" s="293" t="s">
        <v>427</v>
      </c>
      <c r="W339" s="293" t="s">
        <v>427</v>
      </c>
      <c r="X339" s="293" t="s">
        <v>427</v>
      </c>
      <c r="Y339" s="294" t="s">
        <v>427</v>
      </c>
    </row>
    <row r="340" spans="2:26" outlineLevel="1">
      <c r="B340" s="455" t="s">
        <v>554</v>
      </c>
      <c r="C340" s="835"/>
      <c r="D340" s="835"/>
      <c r="E340" s="1077"/>
      <c r="F340" s="1078"/>
      <c r="G340" s="1078"/>
      <c r="H340" s="1078"/>
      <c r="I340" s="1079"/>
      <c r="M340" s="1103">
        <v>0</v>
      </c>
      <c r="N340" s="1103">
        <v>0</v>
      </c>
      <c r="O340" s="1103">
        <v>0</v>
      </c>
      <c r="P340" s="1103">
        <v>0</v>
      </c>
      <c r="Q340" s="1103">
        <v>0</v>
      </c>
      <c r="R340" s="1103">
        <v>0</v>
      </c>
      <c r="S340" s="1103">
        <v>0</v>
      </c>
      <c r="T340" s="1103">
        <v>0</v>
      </c>
      <c r="U340" s="1103">
        <v>0</v>
      </c>
      <c r="V340" s="1103">
        <v>0</v>
      </c>
      <c r="W340" s="1103">
        <v>0</v>
      </c>
      <c r="X340" s="1103">
        <v>0</v>
      </c>
      <c r="Y340" s="1103">
        <v>0</v>
      </c>
      <c r="Z340" s="132">
        <v>0</v>
      </c>
    </row>
    <row r="341" spans="2:26" outlineLevel="1">
      <c r="B341" s="431" t="s">
        <v>555</v>
      </c>
      <c r="C341" s="835"/>
      <c r="D341" s="835"/>
      <c r="E341" s="1077"/>
      <c r="F341" s="1078"/>
      <c r="G341" s="1078"/>
      <c r="H341" s="1078"/>
      <c r="I341" s="1079"/>
      <c r="M341" s="1103">
        <v>0</v>
      </c>
      <c r="N341" s="1103">
        <v>0</v>
      </c>
      <c r="O341" s="1103">
        <v>0</v>
      </c>
      <c r="P341" s="1103">
        <v>0</v>
      </c>
      <c r="Q341" s="1103">
        <v>0</v>
      </c>
      <c r="R341" s="1103">
        <v>0</v>
      </c>
      <c r="S341" s="1103">
        <v>0</v>
      </c>
      <c r="T341" s="1103">
        <v>0</v>
      </c>
      <c r="U341" s="1103">
        <v>0</v>
      </c>
      <c r="V341" s="1103">
        <v>0</v>
      </c>
      <c r="W341" s="1103">
        <v>0</v>
      </c>
      <c r="X341" s="1103">
        <v>0</v>
      </c>
      <c r="Y341" s="1103">
        <v>0</v>
      </c>
      <c r="Z341" s="132">
        <v>0</v>
      </c>
    </row>
    <row r="342" spans="2:26" outlineLevel="1">
      <c r="B342" s="431" t="s">
        <v>556</v>
      </c>
      <c r="C342" s="835"/>
      <c r="D342" s="835"/>
      <c r="E342" s="1077"/>
      <c r="F342" s="1078"/>
      <c r="G342" s="1078"/>
      <c r="H342" s="1078"/>
      <c r="I342" s="1079"/>
      <c r="M342" s="1103">
        <v>0</v>
      </c>
      <c r="N342" s="1103">
        <v>0</v>
      </c>
      <c r="O342" s="1103">
        <v>0</v>
      </c>
      <c r="P342" s="1103">
        <v>0</v>
      </c>
      <c r="Q342" s="1103">
        <v>0</v>
      </c>
      <c r="R342" s="1103">
        <v>0</v>
      </c>
      <c r="S342" s="1103">
        <v>0</v>
      </c>
      <c r="T342" s="1103">
        <v>0</v>
      </c>
      <c r="U342" s="1103">
        <v>0</v>
      </c>
      <c r="V342" s="1103">
        <v>0</v>
      </c>
      <c r="W342" s="1103">
        <v>0</v>
      </c>
      <c r="X342" s="1103">
        <v>0</v>
      </c>
      <c r="Y342" s="1103">
        <v>0</v>
      </c>
      <c r="Z342" s="132">
        <v>0</v>
      </c>
    </row>
    <row r="343" spans="2:26" outlineLevel="1">
      <c r="B343" s="431" t="s">
        <v>557</v>
      </c>
      <c r="C343" s="835"/>
      <c r="D343" s="835"/>
      <c r="E343" s="1077"/>
      <c r="F343" s="1078"/>
      <c r="G343" s="1078"/>
      <c r="H343" s="1078"/>
      <c r="I343" s="1079"/>
      <c r="M343" s="1103">
        <v>0</v>
      </c>
      <c r="N343" s="1103">
        <v>0</v>
      </c>
      <c r="O343" s="1103">
        <v>0</v>
      </c>
      <c r="P343" s="1103">
        <v>0</v>
      </c>
      <c r="Q343" s="1103">
        <v>0</v>
      </c>
      <c r="R343" s="1103">
        <v>0</v>
      </c>
      <c r="S343" s="1103">
        <v>0</v>
      </c>
      <c r="T343" s="1103">
        <v>0</v>
      </c>
      <c r="U343" s="1103">
        <v>0</v>
      </c>
      <c r="V343" s="1103">
        <v>0</v>
      </c>
      <c r="W343" s="1103">
        <v>0</v>
      </c>
      <c r="X343" s="1103">
        <v>0</v>
      </c>
      <c r="Y343" s="1103">
        <v>0</v>
      </c>
      <c r="Z343" s="132">
        <v>0</v>
      </c>
    </row>
    <row r="344" spans="2:26" outlineLevel="1">
      <c r="B344" s="433" t="s">
        <v>558</v>
      </c>
      <c r="C344" s="837" t="s">
        <v>511</v>
      </c>
      <c r="D344" s="838"/>
      <c r="E344" s="839"/>
      <c r="F344" s="839"/>
      <c r="G344" s="839"/>
      <c r="H344" s="839"/>
      <c r="I344" s="840"/>
      <c r="M344" s="1103">
        <v>0</v>
      </c>
      <c r="N344" s="1103">
        <v>0</v>
      </c>
      <c r="O344" s="1103">
        <v>0</v>
      </c>
      <c r="P344" s="1103">
        <v>0</v>
      </c>
      <c r="Q344" s="1103">
        <v>0</v>
      </c>
      <c r="R344" s="1103">
        <v>0</v>
      </c>
      <c r="S344" s="1103">
        <v>0</v>
      </c>
      <c r="T344" s="1103">
        <v>0</v>
      </c>
      <c r="U344" s="1103">
        <v>0</v>
      </c>
      <c r="V344" s="1103">
        <v>0</v>
      </c>
      <c r="W344" s="1103">
        <v>0</v>
      </c>
      <c r="X344" s="1103">
        <v>0</v>
      </c>
      <c r="Y344" s="1103">
        <v>0</v>
      </c>
      <c r="Z344" s="132">
        <v>0</v>
      </c>
    </row>
    <row r="345" spans="2:26">
      <c r="B345" s="254"/>
      <c r="E345" s="254"/>
      <c r="F345" s="254"/>
      <c r="G345" s="254"/>
      <c r="H345" s="254"/>
      <c r="L345" s="1056" t="s">
        <v>559</v>
      </c>
      <c r="M345" s="1108">
        <f t="shared" ref="M345:Y345" si="26">SUM(M340:M344)</f>
        <v>0</v>
      </c>
      <c r="N345" s="1108">
        <f t="shared" si="26"/>
        <v>0</v>
      </c>
      <c r="O345" s="1108">
        <f t="shared" si="26"/>
        <v>0</v>
      </c>
      <c r="P345" s="1108">
        <f t="shared" si="26"/>
        <v>0</v>
      </c>
      <c r="Q345" s="1108">
        <f t="shared" si="26"/>
        <v>0</v>
      </c>
      <c r="R345" s="1108">
        <f t="shared" si="26"/>
        <v>0</v>
      </c>
      <c r="S345" s="1108">
        <f t="shared" si="26"/>
        <v>0</v>
      </c>
      <c r="T345" s="1108">
        <f t="shared" si="26"/>
        <v>0</v>
      </c>
      <c r="U345" s="1108">
        <f t="shared" si="26"/>
        <v>0</v>
      </c>
      <c r="V345" s="1108">
        <f t="shared" si="26"/>
        <v>0</v>
      </c>
      <c r="W345" s="1108">
        <f t="shared" si="26"/>
        <v>0</v>
      </c>
      <c r="X345" s="1108">
        <f t="shared" si="26"/>
        <v>0</v>
      </c>
      <c r="Y345" s="1108">
        <f t="shared" si="26"/>
        <v>0</v>
      </c>
      <c r="Z345" s="132">
        <v>0</v>
      </c>
    </row>
    <row r="346" spans="2:26">
      <c r="B346" s="254"/>
    </row>
    <row r="347" spans="2:26" ht="18" outlineLevel="1">
      <c r="C347" s="234"/>
      <c r="D347" s="370" t="s">
        <v>437</v>
      </c>
      <c r="E347" s="371"/>
      <c r="F347" s="371"/>
      <c r="G347" s="371"/>
      <c r="H347" s="371"/>
      <c r="I347" s="371"/>
      <c r="J347" s="371"/>
      <c r="K347" s="371"/>
      <c r="L347" s="411"/>
      <c r="M347" s="371"/>
      <c r="N347" s="371"/>
      <c r="O347" s="371"/>
      <c r="P347" s="371"/>
      <c r="Q347" s="371"/>
      <c r="R347" s="371"/>
      <c r="S347" s="371"/>
      <c r="T347" s="371"/>
      <c r="U347" s="389"/>
      <c r="V347" s="371"/>
      <c r="W347" s="371"/>
      <c r="X347" s="371"/>
      <c r="Y347" s="371"/>
    </row>
    <row r="348" spans="2:26">
      <c r="B348" s="419"/>
      <c r="C348" s="234"/>
      <c r="D348" s="234"/>
      <c r="U348" s="388"/>
    </row>
    <row r="349" spans="2:26" ht="25.5" customHeight="1" outlineLevel="1">
      <c r="B349" s="1026"/>
      <c r="C349" s="1023" t="s">
        <v>497</v>
      </c>
      <c r="D349" s="1023" t="s">
        <v>498</v>
      </c>
      <c r="E349" s="1341" t="s">
        <v>499</v>
      </c>
      <c r="F349" s="1342"/>
      <c r="G349" s="1342"/>
      <c r="H349" s="1342"/>
      <c r="I349" s="1343"/>
      <c r="U349" s="388"/>
    </row>
    <row r="350" spans="2:26" ht="12.75" customHeight="1" outlineLevel="1">
      <c r="B350" s="453" t="s">
        <v>426</v>
      </c>
      <c r="C350" s="447" t="s">
        <v>500</v>
      </c>
      <c r="D350" s="447" t="s">
        <v>500</v>
      </c>
      <c r="E350" s="1344"/>
      <c r="F350" s="1345"/>
      <c r="G350" s="1345"/>
      <c r="H350" s="1345"/>
      <c r="I350" s="1346"/>
      <c r="M350" s="292" t="s">
        <v>427</v>
      </c>
      <c r="N350" s="293" t="s">
        <v>427</v>
      </c>
      <c r="O350" s="293" t="s">
        <v>427</v>
      </c>
      <c r="P350" s="293" t="s">
        <v>427</v>
      </c>
      <c r="Q350" s="293" t="s">
        <v>427</v>
      </c>
      <c r="R350" s="293" t="s">
        <v>427</v>
      </c>
      <c r="S350" s="293" t="s">
        <v>427</v>
      </c>
      <c r="T350" s="383" t="s">
        <v>427</v>
      </c>
      <c r="U350" s="401" t="s">
        <v>427</v>
      </c>
      <c r="V350" s="293" t="s">
        <v>427</v>
      </c>
      <c r="W350" s="293" t="s">
        <v>427</v>
      </c>
      <c r="X350" s="293" t="s">
        <v>427</v>
      </c>
      <c r="Y350" s="294" t="s">
        <v>427</v>
      </c>
    </row>
    <row r="351" spans="2:26" outlineLevel="1">
      <c r="B351" s="455" t="s">
        <v>554</v>
      </c>
      <c r="C351" s="835"/>
      <c r="D351" s="835"/>
      <c r="E351" s="1350"/>
      <c r="F351" s="1351"/>
      <c r="G351" s="1351"/>
      <c r="H351" s="1351"/>
      <c r="I351" s="1352"/>
      <c r="M351" s="1103">
        <v>0</v>
      </c>
      <c r="N351" s="1103">
        <v>0</v>
      </c>
      <c r="O351" s="1103">
        <v>0</v>
      </c>
      <c r="P351" s="1103">
        <v>0</v>
      </c>
      <c r="Q351" s="1103">
        <v>0</v>
      </c>
      <c r="R351" s="1103">
        <v>0</v>
      </c>
      <c r="S351" s="1103">
        <v>0</v>
      </c>
      <c r="T351" s="1103">
        <v>0</v>
      </c>
      <c r="U351" s="1103">
        <v>0</v>
      </c>
      <c r="V351" s="1103">
        <v>0</v>
      </c>
      <c r="W351" s="1103">
        <v>0</v>
      </c>
      <c r="X351" s="1103">
        <v>0</v>
      </c>
      <c r="Y351" s="1103">
        <v>0</v>
      </c>
      <c r="Z351" s="132">
        <v>0</v>
      </c>
    </row>
    <row r="352" spans="2:26" outlineLevel="1">
      <c r="B352" s="431" t="s">
        <v>555</v>
      </c>
      <c r="C352" s="835"/>
      <c r="D352" s="835"/>
      <c r="E352" s="1347"/>
      <c r="F352" s="1348"/>
      <c r="G352" s="1348"/>
      <c r="H352" s="1348"/>
      <c r="I352" s="1349"/>
      <c r="M352" s="1103">
        <v>0</v>
      </c>
      <c r="N352" s="1103">
        <v>0</v>
      </c>
      <c r="O352" s="1103">
        <v>0</v>
      </c>
      <c r="P352" s="1103">
        <v>0</v>
      </c>
      <c r="Q352" s="1103">
        <v>0</v>
      </c>
      <c r="R352" s="1103">
        <v>0</v>
      </c>
      <c r="S352" s="1103">
        <v>0</v>
      </c>
      <c r="T352" s="1103">
        <v>0</v>
      </c>
      <c r="U352" s="1103">
        <v>0</v>
      </c>
      <c r="V352" s="1103">
        <v>0</v>
      </c>
      <c r="W352" s="1103">
        <v>0</v>
      </c>
      <c r="X352" s="1103">
        <v>0</v>
      </c>
      <c r="Y352" s="1103">
        <v>0</v>
      </c>
      <c r="Z352" s="132">
        <v>0</v>
      </c>
    </row>
    <row r="353" spans="2:26" outlineLevel="1">
      <c r="B353" s="431" t="s">
        <v>556</v>
      </c>
      <c r="C353" s="835"/>
      <c r="D353" s="835"/>
      <c r="E353" s="1347"/>
      <c r="F353" s="1348"/>
      <c r="G353" s="1348"/>
      <c r="H353" s="1348"/>
      <c r="I353" s="1349"/>
      <c r="M353" s="1103">
        <v>0</v>
      </c>
      <c r="N353" s="1103">
        <v>0</v>
      </c>
      <c r="O353" s="1103">
        <v>0</v>
      </c>
      <c r="P353" s="1103">
        <v>0</v>
      </c>
      <c r="Q353" s="1103">
        <v>0</v>
      </c>
      <c r="R353" s="1103">
        <v>0</v>
      </c>
      <c r="S353" s="1103">
        <v>0</v>
      </c>
      <c r="T353" s="1103">
        <v>0</v>
      </c>
      <c r="U353" s="1103">
        <v>0</v>
      </c>
      <c r="V353" s="1103">
        <v>0</v>
      </c>
      <c r="W353" s="1103">
        <v>0</v>
      </c>
      <c r="X353" s="1103">
        <v>0</v>
      </c>
      <c r="Y353" s="1103">
        <v>0</v>
      </c>
      <c r="Z353" s="132">
        <v>0</v>
      </c>
    </row>
    <row r="354" spans="2:26" outlineLevel="1">
      <c r="B354" s="431" t="s">
        <v>557</v>
      </c>
      <c r="C354" s="835"/>
      <c r="D354" s="835"/>
      <c r="E354" s="1347"/>
      <c r="F354" s="1348"/>
      <c r="G354" s="1348"/>
      <c r="H354" s="1348"/>
      <c r="I354" s="1349"/>
      <c r="M354" s="1103">
        <v>0</v>
      </c>
      <c r="N354" s="1103">
        <v>0</v>
      </c>
      <c r="O354" s="1103">
        <v>0</v>
      </c>
      <c r="P354" s="1103">
        <v>0</v>
      </c>
      <c r="Q354" s="1103">
        <v>0</v>
      </c>
      <c r="R354" s="1103">
        <v>0</v>
      </c>
      <c r="S354" s="1103">
        <v>0</v>
      </c>
      <c r="T354" s="1103">
        <v>0</v>
      </c>
      <c r="U354" s="1103">
        <v>0</v>
      </c>
      <c r="V354" s="1103">
        <v>0</v>
      </c>
      <c r="W354" s="1103">
        <v>0</v>
      </c>
      <c r="X354" s="1103">
        <v>0</v>
      </c>
      <c r="Y354" s="1103">
        <v>0</v>
      </c>
      <c r="Z354" s="132">
        <v>0</v>
      </c>
    </row>
    <row r="355" spans="2:26" outlineLevel="1">
      <c r="B355" s="433" t="s">
        <v>558</v>
      </c>
      <c r="C355" s="837" t="s">
        <v>511</v>
      </c>
      <c r="D355" s="838"/>
      <c r="E355" s="839"/>
      <c r="F355" s="839"/>
      <c r="G355" s="839"/>
      <c r="H355" s="839"/>
      <c r="I355" s="840"/>
      <c r="M355" s="1103">
        <v>0</v>
      </c>
      <c r="N355" s="1103">
        <v>0</v>
      </c>
      <c r="O355" s="1103">
        <v>0</v>
      </c>
      <c r="P355" s="1103">
        <v>0</v>
      </c>
      <c r="Q355" s="1103">
        <v>0</v>
      </c>
      <c r="R355" s="1103">
        <v>0</v>
      </c>
      <c r="S355" s="1103">
        <v>0</v>
      </c>
      <c r="T355" s="1103">
        <v>0</v>
      </c>
      <c r="U355" s="1103">
        <v>0</v>
      </c>
      <c r="V355" s="1103">
        <v>0</v>
      </c>
      <c r="W355" s="1103">
        <v>0</v>
      </c>
      <c r="X355" s="1103">
        <v>0</v>
      </c>
      <c r="Y355" s="1103">
        <v>0</v>
      </c>
      <c r="Z355" s="132">
        <v>0</v>
      </c>
    </row>
    <row r="356" spans="2:26">
      <c r="B356" s="254"/>
      <c r="E356" s="254"/>
      <c r="F356" s="254"/>
      <c r="G356" s="254"/>
      <c r="H356" s="254"/>
      <c r="L356" s="1056" t="s">
        <v>559</v>
      </c>
      <c r="M356" s="1108">
        <f t="shared" ref="M356:Y356" si="27">SUM(M351:M355)</f>
        <v>0</v>
      </c>
      <c r="N356" s="1108">
        <f t="shared" si="27"/>
        <v>0</v>
      </c>
      <c r="O356" s="1108">
        <f t="shared" si="27"/>
        <v>0</v>
      </c>
      <c r="P356" s="1108">
        <f t="shared" si="27"/>
        <v>0</v>
      </c>
      <c r="Q356" s="1108">
        <f t="shared" si="27"/>
        <v>0</v>
      </c>
      <c r="R356" s="1108">
        <f t="shared" si="27"/>
        <v>0</v>
      </c>
      <c r="S356" s="1108">
        <f t="shared" si="27"/>
        <v>0</v>
      </c>
      <c r="T356" s="1108">
        <f t="shared" si="27"/>
        <v>0</v>
      </c>
      <c r="U356" s="1108">
        <f t="shared" si="27"/>
        <v>0</v>
      </c>
      <c r="V356" s="1108">
        <f t="shared" si="27"/>
        <v>0</v>
      </c>
      <c r="W356" s="1108">
        <f t="shared" si="27"/>
        <v>0</v>
      </c>
      <c r="X356" s="1108">
        <f t="shared" si="27"/>
        <v>0</v>
      </c>
      <c r="Y356" s="1108">
        <f t="shared" si="27"/>
        <v>0</v>
      </c>
      <c r="Z356" s="132">
        <v>0</v>
      </c>
    </row>
    <row r="357" spans="2:26">
      <c r="B357" s="254"/>
      <c r="U357" s="388"/>
    </row>
    <row r="358" spans="2:26" ht="14.25">
      <c r="B358" s="359" t="s">
        <v>560</v>
      </c>
      <c r="C358" s="360" t="s">
        <v>561</v>
      </c>
      <c r="D358" s="360"/>
      <c r="E358" s="360"/>
      <c r="F358" s="360"/>
      <c r="G358" s="361"/>
      <c r="H358" s="361"/>
      <c r="I358" s="361"/>
      <c r="J358" s="361"/>
      <c r="K358" s="361"/>
      <c r="L358" s="359"/>
      <c r="M358" s="360"/>
      <c r="N358" s="360"/>
      <c r="O358" s="360"/>
      <c r="P358" s="360"/>
      <c r="Q358" s="360"/>
      <c r="R358" s="360"/>
      <c r="S358" s="360"/>
      <c r="T358" s="360"/>
      <c r="U358" s="393"/>
      <c r="V358" s="360"/>
      <c r="W358" s="360"/>
      <c r="X358" s="360"/>
      <c r="Y358" s="360"/>
    </row>
    <row r="360" spans="2:26" ht="18" outlineLevel="1">
      <c r="B360" s="237"/>
      <c r="C360" s="234"/>
      <c r="D360" s="370" t="s">
        <v>425</v>
      </c>
      <c r="E360" s="372"/>
      <c r="F360" s="372"/>
      <c r="G360" s="371"/>
      <c r="H360" s="371"/>
      <c r="I360" s="371"/>
      <c r="J360" s="371"/>
      <c r="K360" s="371"/>
      <c r="L360" s="411"/>
      <c r="M360" s="372"/>
      <c r="N360" s="372"/>
      <c r="O360" s="372"/>
      <c r="P360" s="372"/>
      <c r="Q360" s="372"/>
      <c r="R360" s="372"/>
      <c r="S360" s="372"/>
      <c r="T360" s="372"/>
      <c r="U360" s="395"/>
      <c r="V360" s="372"/>
      <c r="W360" s="372"/>
      <c r="X360" s="372"/>
      <c r="Y360" s="372"/>
    </row>
    <row r="362" spans="2:26" outlineLevel="1">
      <c r="B362" s="432" t="s">
        <v>426</v>
      </c>
      <c r="C362" s="833" t="s">
        <v>473</v>
      </c>
      <c r="D362" s="1082"/>
      <c r="E362" s="1082"/>
      <c r="F362" s="1082"/>
      <c r="G362" s="1082"/>
      <c r="H362" s="1082"/>
      <c r="I362" s="1083"/>
      <c r="M362" s="292" t="s">
        <v>427</v>
      </c>
      <c r="N362" s="293" t="s">
        <v>427</v>
      </c>
      <c r="O362" s="293" t="s">
        <v>427</v>
      </c>
      <c r="P362" s="293" t="s">
        <v>427</v>
      </c>
      <c r="Q362" s="293" t="s">
        <v>427</v>
      </c>
      <c r="R362" s="293" t="s">
        <v>427</v>
      </c>
      <c r="S362" s="293" t="s">
        <v>427</v>
      </c>
      <c r="T362" s="383" t="s">
        <v>427</v>
      </c>
      <c r="U362" s="401" t="s">
        <v>427</v>
      </c>
      <c r="V362" s="293" t="s">
        <v>427</v>
      </c>
      <c r="W362" s="293" t="s">
        <v>427</v>
      </c>
      <c r="X362" s="293" t="s">
        <v>427</v>
      </c>
      <c r="Y362" s="294" t="s">
        <v>427</v>
      </c>
    </row>
    <row r="363" spans="2:26" outlineLevel="1">
      <c r="B363" s="431" t="s">
        <v>562</v>
      </c>
      <c r="C363" s="1347"/>
      <c r="D363" s="1303"/>
      <c r="E363" s="1303"/>
      <c r="F363" s="1303"/>
      <c r="G363" s="1303"/>
      <c r="H363" s="1303"/>
      <c r="I363" s="1360"/>
      <c r="M363" s="1103">
        <v>0</v>
      </c>
      <c r="N363" s="1103">
        <v>0</v>
      </c>
      <c r="O363" s="1103">
        <v>0</v>
      </c>
      <c r="P363" s="1103">
        <v>0</v>
      </c>
      <c r="Q363" s="1103">
        <v>0</v>
      </c>
      <c r="R363" s="1103">
        <v>0</v>
      </c>
      <c r="S363" s="1103">
        <v>2.2860819800000001</v>
      </c>
      <c r="T363" s="1103">
        <v>0.90677748000000002</v>
      </c>
      <c r="U363" s="1103">
        <v>0</v>
      </c>
      <c r="V363" s="1103">
        <v>0</v>
      </c>
      <c r="W363" s="1103">
        <v>0</v>
      </c>
      <c r="X363" s="1103">
        <v>0</v>
      </c>
      <c r="Y363" s="1103">
        <v>0</v>
      </c>
      <c r="Z363" s="132">
        <v>0</v>
      </c>
    </row>
    <row r="364" spans="2:26" outlineLevel="1">
      <c r="B364" s="431" t="s">
        <v>563</v>
      </c>
      <c r="C364" s="1347"/>
      <c r="D364" s="1303"/>
      <c r="E364" s="1303"/>
      <c r="F364" s="1303"/>
      <c r="G364" s="1303"/>
      <c r="H364" s="1303"/>
      <c r="I364" s="1360"/>
      <c r="M364" s="1103">
        <v>0</v>
      </c>
      <c r="N364" s="1103">
        <v>0</v>
      </c>
      <c r="O364" s="1103">
        <v>0</v>
      </c>
      <c r="P364" s="1103">
        <v>0</v>
      </c>
      <c r="Q364" s="1103">
        <v>0</v>
      </c>
      <c r="R364" s="1103">
        <v>0</v>
      </c>
      <c r="S364" s="1103">
        <v>0</v>
      </c>
      <c r="T364" s="1103">
        <v>0</v>
      </c>
      <c r="U364" s="1103">
        <v>0</v>
      </c>
      <c r="V364" s="1103">
        <v>0</v>
      </c>
      <c r="W364" s="1103">
        <v>0</v>
      </c>
      <c r="X364" s="1103">
        <v>0</v>
      </c>
      <c r="Y364" s="1103">
        <v>0</v>
      </c>
      <c r="Z364" s="132">
        <v>0</v>
      </c>
    </row>
    <row r="365" spans="2:26" outlineLevel="1">
      <c r="B365" s="431" t="s">
        <v>564</v>
      </c>
      <c r="C365" s="1347"/>
      <c r="D365" s="1303"/>
      <c r="E365" s="1303"/>
      <c r="F365" s="1303"/>
      <c r="G365" s="1303"/>
      <c r="H365" s="1303"/>
      <c r="I365" s="1360"/>
      <c r="M365" s="1103">
        <v>0</v>
      </c>
      <c r="N365" s="1103">
        <v>0</v>
      </c>
      <c r="O365" s="1103">
        <v>0</v>
      </c>
      <c r="P365" s="1103">
        <v>0</v>
      </c>
      <c r="Q365" s="1103">
        <v>0</v>
      </c>
      <c r="R365" s="1103">
        <v>0</v>
      </c>
      <c r="S365" s="1103">
        <v>0</v>
      </c>
      <c r="T365" s="1103">
        <v>0</v>
      </c>
      <c r="U365" s="1103">
        <v>0</v>
      </c>
      <c r="V365" s="1103">
        <v>0</v>
      </c>
      <c r="W365" s="1103">
        <v>0</v>
      </c>
      <c r="X365" s="1103">
        <v>0</v>
      </c>
      <c r="Y365" s="1103">
        <v>0</v>
      </c>
      <c r="Z365" s="132">
        <v>0</v>
      </c>
    </row>
    <row r="366" spans="2:26" outlineLevel="1">
      <c r="B366" s="431" t="s">
        <v>565</v>
      </c>
      <c r="C366" s="1347"/>
      <c r="D366" s="1303"/>
      <c r="E366" s="1303"/>
      <c r="F366" s="1303"/>
      <c r="G366" s="1303"/>
      <c r="H366" s="1303"/>
      <c r="I366" s="1360"/>
      <c r="M366" s="1103">
        <v>0</v>
      </c>
      <c r="N366" s="1103">
        <v>0</v>
      </c>
      <c r="O366" s="1103">
        <v>0</v>
      </c>
      <c r="P366" s="1103">
        <v>0</v>
      </c>
      <c r="Q366" s="1103">
        <v>0</v>
      </c>
      <c r="R366" s="1103">
        <v>0</v>
      </c>
      <c r="S366" s="1103">
        <v>0</v>
      </c>
      <c r="T366" s="1103">
        <v>0</v>
      </c>
      <c r="U366" s="1103">
        <v>0</v>
      </c>
      <c r="V366" s="1103">
        <v>0</v>
      </c>
      <c r="W366" s="1103">
        <v>0</v>
      </c>
      <c r="X366" s="1103">
        <v>0</v>
      </c>
      <c r="Y366" s="1103">
        <v>0</v>
      </c>
      <c r="Z366" s="132">
        <v>0</v>
      </c>
    </row>
    <row r="367" spans="2:26" outlineLevel="1">
      <c r="B367" s="433" t="s">
        <v>566</v>
      </c>
      <c r="C367" s="1347" t="str">
        <f>IF('R8a - Net Debt input'!C237 = "","",'R8a - Net Debt input'!C237)</f>
        <v xml:space="preserve">{ Insert new rows here as necessary } </v>
      </c>
      <c r="D367" s="1303"/>
      <c r="E367" s="1303"/>
      <c r="F367" s="1303"/>
      <c r="G367" s="1303"/>
      <c r="H367" s="1303"/>
      <c r="I367" s="1360"/>
      <c r="M367" s="1103">
        <v>0</v>
      </c>
      <c r="N367" s="1103">
        <v>0</v>
      </c>
      <c r="O367" s="1103">
        <v>0</v>
      </c>
      <c r="P367" s="1103">
        <v>0</v>
      </c>
      <c r="Q367" s="1103">
        <v>0</v>
      </c>
      <c r="R367" s="1103">
        <v>0</v>
      </c>
      <c r="S367" s="1103">
        <v>0</v>
      </c>
      <c r="T367" s="1103">
        <v>0</v>
      </c>
      <c r="U367" s="1103">
        <v>0</v>
      </c>
      <c r="V367" s="1103">
        <v>0</v>
      </c>
      <c r="W367" s="1103">
        <v>0</v>
      </c>
      <c r="X367" s="1103">
        <v>0</v>
      </c>
      <c r="Y367" s="1103">
        <v>0</v>
      </c>
      <c r="Z367" s="132">
        <v>0</v>
      </c>
    </row>
    <row r="368" spans="2:26">
      <c r="B368" s="254"/>
      <c r="E368" s="254"/>
      <c r="F368" s="254"/>
      <c r="G368" s="254"/>
      <c r="H368" s="254"/>
      <c r="L368" s="1056" t="s">
        <v>567</v>
      </c>
      <c r="M368" s="1108">
        <f t="shared" ref="M368:Y368" si="28">SUM(M363:M367)</f>
        <v>0</v>
      </c>
      <c r="N368" s="1108">
        <f t="shared" si="28"/>
        <v>0</v>
      </c>
      <c r="O368" s="1108">
        <f t="shared" si="28"/>
        <v>0</v>
      </c>
      <c r="P368" s="1108">
        <f t="shared" si="28"/>
        <v>0</v>
      </c>
      <c r="Q368" s="1108">
        <f t="shared" si="28"/>
        <v>0</v>
      </c>
      <c r="R368" s="1108">
        <f t="shared" si="28"/>
        <v>0</v>
      </c>
      <c r="S368" s="1108">
        <f t="shared" si="28"/>
        <v>2.2860819800000001</v>
      </c>
      <c r="T368" s="1108">
        <f t="shared" si="28"/>
        <v>0.90677748000000002</v>
      </c>
      <c r="U368" s="1108">
        <f t="shared" si="28"/>
        <v>0</v>
      </c>
      <c r="V368" s="1108">
        <f t="shared" si="28"/>
        <v>0</v>
      </c>
      <c r="W368" s="1108">
        <f t="shared" si="28"/>
        <v>0</v>
      </c>
      <c r="X368" s="1108">
        <f t="shared" si="28"/>
        <v>0</v>
      </c>
      <c r="Y368" s="1108">
        <f t="shared" si="28"/>
        <v>0</v>
      </c>
      <c r="Z368" s="132">
        <v>0</v>
      </c>
    </row>
    <row r="371" spans="2:26" ht="18" outlineLevel="1">
      <c r="C371" s="234"/>
      <c r="D371" s="370" t="s">
        <v>437</v>
      </c>
      <c r="E371" s="371"/>
      <c r="F371" s="371"/>
      <c r="G371" s="371"/>
      <c r="H371" s="371"/>
      <c r="I371" s="371"/>
      <c r="J371" s="371"/>
      <c r="K371" s="371"/>
      <c r="L371" s="411"/>
      <c r="M371" s="371"/>
      <c r="N371" s="371"/>
      <c r="O371" s="371"/>
      <c r="P371" s="371"/>
      <c r="Q371" s="371"/>
      <c r="R371" s="371"/>
      <c r="S371" s="371"/>
      <c r="T371" s="371"/>
      <c r="U371" s="389"/>
      <c r="V371" s="371"/>
      <c r="W371" s="371"/>
      <c r="X371" s="371"/>
      <c r="Y371" s="371"/>
    </row>
    <row r="373" spans="2:26" outlineLevel="1">
      <c r="B373" s="432" t="s">
        <v>426</v>
      </c>
      <c r="C373" s="833" t="s">
        <v>473</v>
      </c>
      <c r="D373" s="1082"/>
      <c r="E373" s="1082"/>
      <c r="F373" s="1082"/>
      <c r="G373" s="1082"/>
      <c r="H373" s="1082"/>
      <c r="I373" s="1083"/>
      <c r="M373" s="292" t="s">
        <v>427</v>
      </c>
      <c r="N373" s="293" t="s">
        <v>427</v>
      </c>
      <c r="O373" s="293" t="s">
        <v>427</v>
      </c>
      <c r="P373" s="293" t="s">
        <v>427</v>
      </c>
      <c r="Q373" s="293" t="s">
        <v>427</v>
      </c>
      <c r="R373" s="293" t="s">
        <v>427</v>
      </c>
      <c r="S373" s="293" t="s">
        <v>427</v>
      </c>
      <c r="T373" s="383" t="s">
        <v>427</v>
      </c>
      <c r="U373" s="401" t="s">
        <v>427</v>
      </c>
      <c r="V373" s="293" t="s">
        <v>427</v>
      </c>
      <c r="W373" s="293" t="s">
        <v>427</v>
      </c>
      <c r="X373" s="293" t="s">
        <v>427</v>
      </c>
      <c r="Y373" s="294" t="s">
        <v>427</v>
      </c>
    </row>
    <row r="374" spans="2:26" outlineLevel="1">
      <c r="B374" s="431" t="s">
        <v>562</v>
      </c>
      <c r="C374" s="1347"/>
      <c r="D374" s="1303"/>
      <c r="E374" s="1303"/>
      <c r="F374" s="1303"/>
      <c r="G374" s="1303"/>
      <c r="H374" s="1303"/>
      <c r="I374" s="1360"/>
      <c r="M374" s="1103">
        <v>0</v>
      </c>
      <c r="N374" s="1103">
        <v>0</v>
      </c>
      <c r="O374" s="1103">
        <v>0</v>
      </c>
      <c r="P374" s="1103">
        <v>0</v>
      </c>
      <c r="Q374" s="1103">
        <v>0</v>
      </c>
      <c r="R374" s="1103">
        <v>0</v>
      </c>
      <c r="S374" s="1103">
        <v>2.0720819800000001</v>
      </c>
      <c r="T374" s="1103">
        <v>1.2417774800000001</v>
      </c>
      <c r="U374" s="1103">
        <v>0</v>
      </c>
      <c r="V374" s="1103">
        <v>0</v>
      </c>
      <c r="W374" s="1103">
        <v>0</v>
      </c>
      <c r="X374" s="1103">
        <v>0</v>
      </c>
      <c r="Y374" s="1103">
        <v>0</v>
      </c>
      <c r="Z374" s="132">
        <v>0</v>
      </c>
    </row>
    <row r="375" spans="2:26" outlineLevel="1">
      <c r="B375" s="431" t="s">
        <v>563</v>
      </c>
      <c r="C375" s="1347"/>
      <c r="D375" s="1303"/>
      <c r="E375" s="1303"/>
      <c r="F375" s="1303"/>
      <c r="G375" s="1303"/>
      <c r="H375" s="1303"/>
      <c r="I375" s="1360"/>
      <c r="M375" s="1103">
        <v>0</v>
      </c>
      <c r="N375" s="1103">
        <v>0</v>
      </c>
      <c r="O375" s="1103">
        <v>0</v>
      </c>
      <c r="P375" s="1103">
        <v>0</v>
      </c>
      <c r="Q375" s="1103">
        <v>0</v>
      </c>
      <c r="R375" s="1103">
        <v>0</v>
      </c>
      <c r="S375" s="1103">
        <v>0</v>
      </c>
      <c r="T375" s="1103">
        <v>0</v>
      </c>
      <c r="U375" s="1103">
        <v>0</v>
      </c>
      <c r="V375" s="1103">
        <v>0</v>
      </c>
      <c r="W375" s="1103">
        <v>0</v>
      </c>
      <c r="X375" s="1103">
        <v>0</v>
      </c>
      <c r="Y375" s="1103">
        <v>0</v>
      </c>
      <c r="Z375" s="132">
        <v>0</v>
      </c>
    </row>
    <row r="376" spans="2:26" outlineLevel="1">
      <c r="B376" s="431" t="s">
        <v>564</v>
      </c>
      <c r="C376" s="1347"/>
      <c r="D376" s="1303"/>
      <c r="E376" s="1303"/>
      <c r="F376" s="1303"/>
      <c r="G376" s="1303"/>
      <c r="H376" s="1303"/>
      <c r="I376" s="1360"/>
      <c r="M376" s="1103">
        <v>0</v>
      </c>
      <c r="N376" s="1103">
        <v>0</v>
      </c>
      <c r="O376" s="1103">
        <v>0</v>
      </c>
      <c r="P376" s="1103">
        <v>0</v>
      </c>
      <c r="Q376" s="1103">
        <v>0</v>
      </c>
      <c r="R376" s="1103">
        <v>0</v>
      </c>
      <c r="S376" s="1103">
        <v>0</v>
      </c>
      <c r="T376" s="1103">
        <v>0</v>
      </c>
      <c r="U376" s="1103">
        <v>0</v>
      </c>
      <c r="V376" s="1103">
        <v>0</v>
      </c>
      <c r="W376" s="1103">
        <v>0</v>
      </c>
      <c r="X376" s="1103">
        <v>0</v>
      </c>
      <c r="Y376" s="1103">
        <v>0</v>
      </c>
      <c r="Z376" s="132">
        <v>0</v>
      </c>
    </row>
    <row r="377" spans="2:26" outlineLevel="1">
      <c r="B377" s="431" t="s">
        <v>565</v>
      </c>
      <c r="C377" s="1347"/>
      <c r="D377" s="1303"/>
      <c r="E377" s="1303"/>
      <c r="F377" s="1303"/>
      <c r="G377" s="1303"/>
      <c r="H377" s="1303"/>
      <c r="I377" s="1360"/>
      <c r="M377" s="1103">
        <v>0</v>
      </c>
      <c r="N377" s="1103">
        <v>0</v>
      </c>
      <c r="O377" s="1103">
        <v>0</v>
      </c>
      <c r="P377" s="1103">
        <v>0</v>
      </c>
      <c r="Q377" s="1103">
        <v>0</v>
      </c>
      <c r="R377" s="1103">
        <v>0</v>
      </c>
      <c r="S377" s="1103">
        <v>0</v>
      </c>
      <c r="T377" s="1103">
        <v>0</v>
      </c>
      <c r="U377" s="1103">
        <v>0</v>
      </c>
      <c r="V377" s="1103">
        <v>0</v>
      </c>
      <c r="W377" s="1103">
        <v>0</v>
      </c>
      <c r="X377" s="1103">
        <v>0</v>
      </c>
      <c r="Y377" s="1103">
        <v>0</v>
      </c>
      <c r="Z377" s="132">
        <v>0</v>
      </c>
    </row>
    <row r="378" spans="2:26" outlineLevel="1">
      <c r="B378" s="433" t="s">
        <v>566</v>
      </c>
      <c r="C378" s="1347" t="s">
        <v>511</v>
      </c>
      <c r="D378" s="1303"/>
      <c r="E378" s="1303"/>
      <c r="F378" s="1303"/>
      <c r="G378" s="1303"/>
      <c r="H378" s="1303"/>
      <c r="I378" s="1360"/>
      <c r="M378" s="1103">
        <v>0</v>
      </c>
      <c r="N378" s="1103">
        <v>0</v>
      </c>
      <c r="O378" s="1103">
        <v>0</v>
      </c>
      <c r="P378" s="1103">
        <v>0</v>
      </c>
      <c r="Q378" s="1103">
        <v>0</v>
      </c>
      <c r="R378" s="1103">
        <v>0</v>
      </c>
      <c r="S378" s="1103">
        <v>0</v>
      </c>
      <c r="T378" s="1103">
        <v>0</v>
      </c>
      <c r="U378" s="1103">
        <v>0</v>
      </c>
      <c r="V378" s="1103">
        <v>0</v>
      </c>
      <c r="W378" s="1103">
        <v>0</v>
      </c>
      <c r="X378" s="1103">
        <v>0</v>
      </c>
      <c r="Y378" s="1103">
        <v>0</v>
      </c>
      <c r="Z378" s="132">
        <v>0</v>
      </c>
    </row>
    <row r="379" spans="2:26">
      <c r="B379" s="254"/>
      <c r="E379" s="254"/>
      <c r="F379" s="254"/>
      <c r="G379" s="254"/>
      <c r="H379" s="254"/>
      <c r="L379" s="1056" t="s">
        <v>567</v>
      </c>
      <c r="M379" s="1108">
        <f t="shared" ref="M379:Y379" si="29">SUM(M374:M378)</f>
        <v>0</v>
      </c>
      <c r="N379" s="1108">
        <f t="shared" si="29"/>
        <v>0</v>
      </c>
      <c r="O379" s="1108">
        <f t="shared" si="29"/>
        <v>0</v>
      </c>
      <c r="P379" s="1108">
        <f t="shared" si="29"/>
        <v>0</v>
      </c>
      <c r="Q379" s="1108">
        <f t="shared" si="29"/>
        <v>0</v>
      </c>
      <c r="R379" s="1108">
        <f t="shared" si="29"/>
        <v>0</v>
      </c>
      <c r="S379" s="1108">
        <f t="shared" si="29"/>
        <v>2.0720819800000001</v>
      </c>
      <c r="T379" s="1108">
        <f t="shared" si="29"/>
        <v>1.2417774800000001</v>
      </c>
      <c r="U379" s="1108">
        <f t="shared" si="29"/>
        <v>0</v>
      </c>
      <c r="V379" s="1108">
        <f t="shared" si="29"/>
        <v>0</v>
      </c>
      <c r="W379" s="1108">
        <f t="shared" si="29"/>
        <v>0</v>
      </c>
      <c r="X379" s="1108">
        <f t="shared" si="29"/>
        <v>0</v>
      </c>
      <c r="Y379" s="1108">
        <f t="shared" si="29"/>
        <v>0</v>
      </c>
      <c r="Z379" s="132">
        <v>0</v>
      </c>
    </row>
    <row r="380" spans="2:26">
      <c r="B380" s="254"/>
      <c r="U380" s="388"/>
    </row>
    <row r="381" spans="2:26" ht="14.25">
      <c r="B381" s="359" t="s">
        <v>568</v>
      </c>
      <c r="C381" s="360" t="s">
        <v>569</v>
      </c>
      <c r="D381" s="360"/>
      <c r="E381" s="360"/>
      <c r="F381" s="360"/>
      <c r="G381" s="361"/>
      <c r="H381" s="361"/>
      <c r="I381" s="361"/>
      <c r="J381" s="361"/>
      <c r="K381" s="361"/>
      <c r="L381" s="359"/>
      <c r="M381" s="360"/>
      <c r="N381" s="360"/>
      <c r="O381" s="360"/>
      <c r="P381" s="360"/>
      <c r="Q381" s="360"/>
      <c r="R381" s="360"/>
      <c r="S381" s="360"/>
      <c r="T381" s="360"/>
      <c r="U381" s="393"/>
      <c r="V381" s="360"/>
      <c r="W381" s="360"/>
      <c r="X381" s="360"/>
      <c r="Y381" s="360"/>
    </row>
    <row r="383" spans="2:26" ht="18" outlineLevel="1">
      <c r="B383" s="237"/>
      <c r="C383" s="234"/>
      <c r="D383" s="370" t="s">
        <v>425</v>
      </c>
      <c r="E383" s="372"/>
      <c r="F383" s="372"/>
      <c r="G383" s="371"/>
      <c r="H383" s="371"/>
      <c r="I383" s="371"/>
      <c r="J383" s="371"/>
      <c r="K383" s="371"/>
      <c r="L383" s="411"/>
      <c r="M383" s="372"/>
      <c r="N383" s="372"/>
      <c r="O383" s="372"/>
      <c r="P383" s="372"/>
      <c r="Q383" s="372"/>
      <c r="R383" s="372"/>
      <c r="S383" s="372"/>
      <c r="T383" s="372"/>
      <c r="U383" s="395"/>
      <c r="V383" s="372"/>
      <c r="W383" s="372"/>
      <c r="X383" s="372"/>
      <c r="Y383" s="372"/>
    </row>
    <row r="384" spans="2:26" outlineLevel="1">
      <c r="B384" s="237"/>
      <c r="C384" s="234"/>
      <c r="D384" s="234"/>
      <c r="E384" s="234"/>
      <c r="F384" s="234"/>
      <c r="G384" s="234"/>
      <c r="H384" s="234"/>
      <c r="I384" s="234"/>
      <c r="J384" s="234"/>
      <c r="K384" s="234"/>
      <c r="L384" s="234"/>
      <c r="M384" s="234"/>
      <c r="N384" s="234"/>
      <c r="O384" s="234"/>
      <c r="P384" s="234"/>
      <c r="Q384" s="234"/>
      <c r="R384" s="234"/>
      <c r="S384" s="234"/>
      <c r="T384" s="234"/>
      <c r="U384" s="234"/>
      <c r="V384" s="234"/>
      <c r="W384" s="234"/>
      <c r="X384" s="234"/>
      <c r="Y384" s="234"/>
      <c r="Z384" s="234"/>
    </row>
    <row r="385" spans="2:26" outlineLevel="1">
      <c r="B385" s="432" t="s">
        <v>426</v>
      </c>
      <c r="C385" s="833" t="s">
        <v>473</v>
      </c>
      <c r="D385" s="1082"/>
      <c r="E385" s="1082"/>
      <c r="F385" s="1082"/>
      <c r="G385" s="1082"/>
      <c r="H385" s="1082"/>
      <c r="I385" s="1083"/>
      <c r="M385" s="292" t="s">
        <v>427</v>
      </c>
      <c r="N385" s="293" t="s">
        <v>427</v>
      </c>
      <c r="O385" s="293" t="s">
        <v>427</v>
      </c>
      <c r="P385" s="293" t="s">
        <v>427</v>
      </c>
      <c r="Q385" s="293" t="s">
        <v>427</v>
      </c>
      <c r="R385" s="293" t="s">
        <v>427</v>
      </c>
      <c r="S385" s="293" t="s">
        <v>427</v>
      </c>
      <c r="T385" s="383" t="s">
        <v>427</v>
      </c>
      <c r="U385" s="401" t="s">
        <v>427</v>
      </c>
      <c r="V385" s="293" t="s">
        <v>427</v>
      </c>
      <c r="W385" s="293" t="s">
        <v>427</v>
      </c>
      <c r="X385" s="293" t="s">
        <v>427</v>
      </c>
      <c r="Y385" s="294" t="s">
        <v>427</v>
      </c>
    </row>
    <row r="386" spans="2:26" outlineLevel="1">
      <c r="B386" s="431" t="s">
        <v>570</v>
      </c>
      <c r="C386" s="1347"/>
      <c r="D386" s="1303"/>
      <c r="E386" s="1303"/>
      <c r="F386" s="1303"/>
      <c r="G386" s="1303"/>
      <c r="H386" s="1303"/>
      <c r="I386" s="1360"/>
      <c r="M386" s="1103">
        <v>0</v>
      </c>
      <c r="N386" s="1103">
        <v>0</v>
      </c>
      <c r="O386" s="1103">
        <v>0</v>
      </c>
      <c r="P386" s="1103">
        <v>0</v>
      </c>
      <c r="Q386" s="1103">
        <v>0</v>
      </c>
      <c r="R386" s="1103">
        <v>0</v>
      </c>
      <c r="S386" s="1103">
        <v>0</v>
      </c>
      <c r="T386" s="1103">
        <v>0</v>
      </c>
      <c r="U386" s="1103">
        <v>0</v>
      </c>
      <c r="V386" s="1103">
        <v>0</v>
      </c>
      <c r="W386" s="1103">
        <v>0</v>
      </c>
      <c r="X386" s="1103">
        <v>0</v>
      </c>
      <c r="Y386" s="1103">
        <v>0</v>
      </c>
      <c r="Z386" s="132">
        <v>0</v>
      </c>
    </row>
    <row r="387" spans="2:26" outlineLevel="1">
      <c r="B387" s="431" t="s">
        <v>571</v>
      </c>
      <c r="C387" s="1347" t="str">
        <f>IF('R8a - Net Debt input'!D241 = "","",'R8a - Net Debt input'!D241)</f>
        <v/>
      </c>
      <c r="D387" s="1303" t="str">
        <f>IF('R8a - Net Debt input'!E227 = "","",'R8a - Net Debt input'!E227)</f>
        <v/>
      </c>
      <c r="E387" s="1303" t="str">
        <f>IF('R8a - Net Debt input'!F227 = "","",'R8a - Net Debt input'!F227)</f>
        <v/>
      </c>
      <c r="F387" s="1303" t="str">
        <f>IF('R8a - Net Debt input'!G227 = "","",'R8a - Net Debt input'!G227)</f>
        <v/>
      </c>
      <c r="G387" s="1303" t="str">
        <f>IF('R8a - Net Debt input'!H227 = "","",'R8a - Net Debt input'!H227)</f>
        <v/>
      </c>
      <c r="H387" s="1303" t="str">
        <f>IF('R8a - Net Debt input'!I227 = "","",'R8a - Net Debt input'!I227)</f>
        <v/>
      </c>
      <c r="I387" s="1360" t="str">
        <f>IF('R8a - Net Debt input'!J227 = "","",'R8a - Net Debt input'!J227)</f>
        <v/>
      </c>
      <c r="M387" s="1103">
        <v>0</v>
      </c>
      <c r="N387" s="1103">
        <v>0</v>
      </c>
      <c r="O387" s="1103">
        <v>0</v>
      </c>
      <c r="P387" s="1103">
        <v>0</v>
      </c>
      <c r="Q387" s="1103">
        <v>0</v>
      </c>
      <c r="R387" s="1103">
        <v>0</v>
      </c>
      <c r="S387" s="1103">
        <v>0</v>
      </c>
      <c r="T387" s="1103">
        <v>0</v>
      </c>
      <c r="U387" s="1103">
        <v>0</v>
      </c>
      <c r="V387" s="1103">
        <v>0</v>
      </c>
      <c r="W387" s="1103">
        <v>0</v>
      </c>
      <c r="X387" s="1103">
        <v>0</v>
      </c>
      <c r="Y387" s="1103">
        <v>0</v>
      </c>
      <c r="Z387" s="132">
        <v>0</v>
      </c>
    </row>
    <row r="388" spans="2:26" outlineLevel="1">
      <c r="B388" s="431" t="s">
        <v>572</v>
      </c>
      <c r="C388" s="1347" t="str">
        <f>IF('R8a - Net Debt input'!D242 = "","",'R8a - Net Debt input'!D242)</f>
        <v/>
      </c>
      <c r="D388" s="1303" t="str">
        <f>IF('R8a - Net Debt input'!E228 = "","",'R8a - Net Debt input'!E228)</f>
        <v/>
      </c>
      <c r="E388" s="1303" t="str">
        <f>IF('R8a - Net Debt input'!F228 = "","",'R8a - Net Debt input'!F228)</f>
        <v/>
      </c>
      <c r="F388" s="1303" t="str">
        <f>IF('R8a - Net Debt input'!G228 = "","",'R8a - Net Debt input'!G228)</f>
        <v/>
      </c>
      <c r="G388" s="1303" t="str">
        <f>IF('R8a - Net Debt input'!H228 = "","",'R8a - Net Debt input'!H228)</f>
        <v/>
      </c>
      <c r="H388" s="1303" t="str">
        <f>IF('R8a - Net Debt input'!I228 = "","",'R8a - Net Debt input'!I228)</f>
        <v/>
      </c>
      <c r="I388" s="1360" t="str">
        <f>IF('R8a - Net Debt input'!J228 = "","",'R8a - Net Debt input'!J228)</f>
        <v/>
      </c>
      <c r="M388" s="1103">
        <v>0</v>
      </c>
      <c r="N388" s="1103">
        <v>0</v>
      </c>
      <c r="O388" s="1103">
        <v>0</v>
      </c>
      <c r="P388" s="1103">
        <v>0</v>
      </c>
      <c r="Q388" s="1103">
        <v>0</v>
      </c>
      <c r="R388" s="1103">
        <v>0</v>
      </c>
      <c r="S388" s="1103">
        <v>0</v>
      </c>
      <c r="T388" s="1103">
        <v>0</v>
      </c>
      <c r="U388" s="1103">
        <v>0</v>
      </c>
      <c r="V388" s="1103">
        <v>0</v>
      </c>
      <c r="W388" s="1103">
        <v>0</v>
      </c>
      <c r="X388" s="1103">
        <v>0</v>
      </c>
      <c r="Y388" s="1103">
        <v>0</v>
      </c>
      <c r="Z388" s="132">
        <v>0</v>
      </c>
    </row>
    <row r="389" spans="2:26" outlineLevel="1">
      <c r="B389" s="431" t="s">
        <v>573</v>
      </c>
      <c r="C389" s="1347" t="str">
        <f>IF('R8a - Net Debt input'!D243 = "","",'R8a - Net Debt input'!D243)</f>
        <v/>
      </c>
      <c r="D389" s="1303" t="str">
        <f>IF('R8a - Net Debt input'!E229 = "","",'R8a - Net Debt input'!E229)</f>
        <v/>
      </c>
      <c r="E389" s="1303" t="str">
        <f>IF('R8a - Net Debt input'!F229 = "","",'R8a - Net Debt input'!F229)</f>
        <v/>
      </c>
      <c r="F389" s="1303" t="str">
        <f>IF('R8a - Net Debt input'!G229 = "","",'R8a - Net Debt input'!G229)</f>
        <v/>
      </c>
      <c r="G389" s="1303" t="str">
        <f>IF('R8a - Net Debt input'!H229 = "","",'R8a - Net Debt input'!H229)</f>
        <v/>
      </c>
      <c r="H389" s="1303" t="str">
        <f>IF('R8a - Net Debt input'!I229 = "","",'R8a - Net Debt input'!I229)</f>
        <v/>
      </c>
      <c r="I389" s="1360" t="str">
        <f>IF('R8a - Net Debt input'!J229 = "","",'R8a - Net Debt input'!J229)</f>
        <v/>
      </c>
      <c r="M389" s="1103">
        <v>0</v>
      </c>
      <c r="N389" s="1103">
        <v>0</v>
      </c>
      <c r="O389" s="1103">
        <v>0</v>
      </c>
      <c r="P389" s="1103">
        <v>0</v>
      </c>
      <c r="Q389" s="1103">
        <v>0</v>
      </c>
      <c r="R389" s="1103">
        <v>0</v>
      </c>
      <c r="S389" s="1103">
        <v>0</v>
      </c>
      <c r="T389" s="1103">
        <v>0</v>
      </c>
      <c r="U389" s="1103">
        <v>0</v>
      </c>
      <c r="V389" s="1103">
        <v>0</v>
      </c>
      <c r="W389" s="1103">
        <v>0</v>
      </c>
      <c r="X389" s="1103">
        <v>0</v>
      </c>
      <c r="Y389" s="1103">
        <v>0</v>
      </c>
      <c r="Z389" s="132">
        <v>0</v>
      </c>
    </row>
    <row r="390" spans="2:26" outlineLevel="1">
      <c r="B390" s="433" t="s">
        <v>574</v>
      </c>
      <c r="C390" s="1347" t="s">
        <v>511</v>
      </c>
      <c r="D390" s="1303"/>
      <c r="E390" s="1303"/>
      <c r="F390" s="1303"/>
      <c r="G390" s="1303"/>
      <c r="H390" s="1303"/>
      <c r="I390" s="1360"/>
      <c r="M390" s="1103">
        <v>0</v>
      </c>
      <c r="N390" s="1103">
        <v>0</v>
      </c>
      <c r="O390" s="1103">
        <v>0</v>
      </c>
      <c r="P390" s="1103">
        <v>0</v>
      </c>
      <c r="Q390" s="1103">
        <v>0</v>
      </c>
      <c r="R390" s="1103">
        <v>0</v>
      </c>
      <c r="S390" s="1103">
        <v>0</v>
      </c>
      <c r="T390" s="1103">
        <v>0</v>
      </c>
      <c r="U390" s="1103">
        <v>0</v>
      </c>
      <c r="V390" s="1103">
        <v>0</v>
      </c>
      <c r="W390" s="1103">
        <v>0</v>
      </c>
      <c r="X390" s="1103">
        <v>0</v>
      </c>
      <c r="Y390" s="1103">
        <v>0</v>
      </c>
      <c r="Z390" s="132">
        <v>0</v>
      </c>
    </row>
    <row r="391" spans="2:26">
      <c r="B391" s="254"/>
      <c r="E391" s="254"/>
      <c r="F391" s="254"/>
      <c r="G391" s="254"/>
      <c r="H391" s="254"/>
      <c r="L391" s="1056" t="s">
        <v>575</v>
      </c>
      <c r="M391" s="1108">
        <f>SUM(M386:M390)</f>
        <v>0</v>
      </c>
      <c r="N391" s="1108">
        <f t="shared" ref="N391:Y391" si="30">SUM(N386:N390)</f>
        <v>0</v>
      </c>
      <c r="O391" s="1108">
        <f t="shared" si="30"/>
        <v>0</v>
      </c>
      <c r="P391" s="1108">
        <f t="shared" si="30"/>
        <v>0</v>
      </c>
      <c r="Q391" s="1108">
        <f t="shared" si="30"/>
        <v>0</v>
      </c>
      <c r="R391" s="1108">
        <f t="shared" si="30"/>
        <v>0</v>
      </c>
      <c r="S391" s="1108">
        <f t="shared" si="30"/>
        <v>0</v>
      </c>
      <c r="T391" s="1108">
        <f t="shared" si="30"/>
        <v>0</v>
      </c>
      <c r="U391" s="1108">
        <f t="shared" si="30"/>
        <v>0</v>
      </c>
      <c r="V391" s="1108">
        <f t="shared" si="30"/>
        <v>0</v>
      </c>
      <c r="W391" s="1108">
        <f t="shared" si="30"/>
        <v>0</v>
      </c>
      <c r="X391" s="1108">
        <f t="shared" si="30"/>
        <v>0</v>
      </c>
      <c r="Y391" s="1108">
        <f t="shared" si="30"/>
        <v>0</v>
      </c>
      <c r="Z391" s="132">
        <v>0</v>
      </c>
    </row>
    <row r="392" spans="2:26">
      <c r="B392" s="254"/>
    </row>
    <row r="393" spans="2:26" ht="18" outlineLevel="1">
      <c r="C393" s="234"/>
      <c r="D393" s="370" t="s">
        <v>437</v>
      </c>
      <c r="E393" s="371"/>
      <c r="F393" s="371"/>
      <c r="G393" s="371"/>
      <c r="H393" s="371"/>
      <c r="I393" s="371"/>
      <c r="J393" s="371"/>
      <c r="K393" s="371"/>
      <c r="L393" s="411"/>
      <c r="M393" s="371"/>
      <c r="N393" s="371"/>
      <c r="O393" s="371"/>
      <c r="P393" s="371"/>
      <c r="Q393" s="371"/>
      <c r="R393" s="371"/>
      <c r="S393" s="371"/>
      <c r="T393" s="371"/>
      <c r="U393" s="389"/>
      <c r="V393" s="371"/>
      <c r="W393" s="371"/>
      <c r="X393" s="371"/>
      <c r="Y393" s="371"/>
    </row>
    <row r="395" spans="2:26" outlineLevel="1">
      <c r="B395" s="432" t="s">
        <v>426</v>
      </c>
      <c r="C395" s="833" t="s">
        <v>473</v>
      </c>
      <c r="D395" s="1082"/>
      <c r="E395" s="1082"/>
      <c r="F395" s="1082"/>
      <c r="G395" s="1082"/>
      <c r="H395" s="1082"/>
      <c r="I395" s="1083"/>
      <c r="M395" s="292" t="s">
        <v>427</v>
      </c>
      <c r="N395" s="293" t="s">
        <v>427</v>
      </c>
      <c r="O395" s="293" t="s">
        <v>427</v>
      </c>
      <c r="P395" s="293" t="s">
        <v>427</v>
      </c>
      <c r="Q395" s="293" t="s">
        <v>427</v>
      </c>
      <c r="R395" s="293" t="s">
        <v>427</v>
      </c>
      <c r="S395" s="293" t="s">
        <v>427</v>
      </c>
      <c r="T395" s="383" t="s">
        <v>427</v>
      </c>
      <c r="U395" s="401" t="s">
        <v>427</v>
      </c>
      <c r="V395" s="293" t="s">
        <v>427</v>
      </c>
      <c r="W395" s="293" t="s">
        <v>427</v>
      </c>
      <c r="X395" s="293" t="s">
        <v>427</v>
      </c>
      <c r="Y395" s="294" t="s">
        <v>427</v>
      </c>
    </row>
    <row r="396" spans="2:26" outlineLevel="1">
      <c r="B396" s="431" t="s">
        <v>570</v>
      </c>
      <c r="C396" s="1347"/>
      <c r="D396" s="1303"/>
      <c r="E396" s="1303"/>
      <c r="F396" s="1303"/>
      <c r="G396" s="1303"/>
      <c r="H396" s="1303"/>
      <c r="I396" s="1360"/>
      <c r="M396" s="1103">
        <v>0</v>
      </c>
      <c r="N396" s="1103">
        <v>0</v>
      </c>
      <c r="O396" s="1103">
        <v>0</v>
      </c>
      <c r="P396" s="1103">
        <v>0</v>
      </c>
      <c r="Q396" s="1103">
        <v>0</v>
      </c>
      <c r="R396" s="1103">
        <v>0</v>
      </c>
      <c r="S396" s="1103">
        <v>0</v>
      </c>
      <c r="T396" s="1103">
        <v>0</v>
      </c>
      <c r="U396" s="1103">
        <v>0</v>
      </c>
      <c r="V396" s="1103">
        <v>0</v>
      </c>
      <c r="W396" s="1103">
        <v>0</v>
      </c>
      <c r="X396" s="1103">
        <v>0</v>
      </c>
      <c r="Y396" s="1103">
        <v>0</v>
      </c>
      <c r="Z396" s="132">
        <v>0</v>
      </c>
    </row>
    <row r="397" spans="2:26" outlineLevel="1">
      <c r="B397" s="431" t="s">
        <v>571</v>
      </c>
      <c r="C397" s="1347"/>
      <c r="D397" s="1303"/>
      <c r="E397" s="1303"/>
      <c r="F397" s="1303"/>
      <c r="G397" s="1303"/>
      <c r="H397" s="1303"/>
      <c r="I397" s="1360"/>
      <c r="M397" s="1103">
        <v>0</v>
      </c>
      <c r="N397" s="1103">
        <v>0</v>
      </c>
      <c r="O397" s="1103">
        <v>0</v>
      </c>
      <c r="P397" s="1103">
        <v>0</v>
      </c>
      <c r="Q397" s="1103">
        <v>0</v>
      </c>
      <c r="R397" s="1103">
        <v>0</v>
      </c>
      <c r="S397" s="1103">
        <v>0</v>
      </c>
      <c r="T397" s="1103">
        <v>0</v>
      </c>
      <c r="U397" s="1103">
        <v>0</v>
      </c>
      <c r="V397" s="1103">
        <v>0</v>
      </c>
      <c r="W397" s="1103">
        <v>0</v>
      </c>
      <c r="X397" s="1103">
        <v>0</v>
      </c>
      <c r="Y397" s="1103">
        <v>0</v>
      </c>
      <c r="Z397" s="132">
        <v>0</v>
      </c>
    </row>
    <row r="398" spans="2:26" outlineLevel="1">
      <c r="B398" s="431" t="s">
        <v>572</v>
      </c>
      <c r="C398" s="1347"/>
      <c r="D398" s="1303"/>
      <c r="E398" s="1303"/>
      <c r="F398" s="1303"/>
      <c r="G398" s="1303"/>
      <c r="H398" s="1303"/>
      <c r="I398" s="1360"/>
      <c r="M398" s="1103">
        <v>0</v>
      </c>
      <c r="N398" s="1103">
        <v>0</v>
      </c>
      <c r="O398" s="1103">
        <v>0</v>
      </c>
      <c r="P398" s="1103">
        <v>0</v>
      </c>
      <c r="Q398" s="1103">
        <v>0</v>
      </c>
      <c r="R398" s="1103">
        <v>0</v>
      </c>
      <c r="S398" s="1103">
        <v>0</v>
      </c>
      <c r="T398" s="1103">
        <v>0</v>
      </c>
      <c r="U398" s="1103">
        <v>0</v>
      </c>
      <c r="V398" s="1103">
        <v>0</v>
      </c>
      <c r="W398" s="1103">
        <v>0</v>
      </c>
      <c r="X398" s="1103">
        <v>0</v>
      </c>
      <c r="Y398" s="1103">
        <v>0</v>
      </c>
      <c r="Z398" s="132">
        <v>0</v>
      </c>
    </row>
    <row r="399" spans="2:26" outlineLevel="1">
      <c r="B399" s="431" t="s">
        <v>573</v>
      </c>
      <c r="C399" s="1347"/>
      <c r="D399" s="1303"/>
      <c r="E399" s="1303"/>
      <c r="F399" s="1303"/>
      <c r="G399" s="1303"/>
      <c r="H399" s="1303"/>
      <c r="I399" s="1360"/>
      <c r="M399" s="1103">
        <v>0</v>
      </c>
      <c r="N399" s="1103">
        <v>0</v>
      </c>
      <c r="O399" s="1103">
        <v>0</v>
      </c>
      <c r="P399" s="1103">
        <v>0</v>
      </c>
      <c r="Q399" s="1103">
        <v>0</v>
      </c>
      <c r="R399" s="1103">
        <v>0</v>
      </c>
      <c r="S399" s="1103">
        <v>0</v>
      </c>
      <c r="T399" s="1103">
        <v>0</v>
      </c>
      <c r="U399" s="1103">
        <v>0</v>
      </c>
      <c r="V399" s="1103">
        <v>0</v>
      </c>
      <c r="W399" s="1103">
        <v>0</v>
      </c>
      <c r="X399" s="1103">
        <v>0</v>
      </c>
      <c r="Y399" s="1103">
        <v>0</v>
      </c>
      <c r="Z399" s="132">
        <v>0</v>
      </c>
    </row>
    <row r="400" spans="2:26" outlineLevel="1">
      <c r="B400" s="433" t="s">
        <v>574</v>
      </c>
      <c r="C400" s="1347" t="s">
        <v>511</v>
      </c>
      <c r="D400" s="1303"/>
      <c r="E400" s="1303"/>
      <c r="F400" s="1303"/>
      <c r="G400" s="1303"/>
      <c r="H400" s="1303"/>
      <c r="I400" s="1360"/>
      <c r="M400" s="1103">
        <v>0</v>
      </c>
      <c r="N400" s="1103">
        <v>0</v>
      </c>
      <c r="O400" s="1103">
        <v>0</v>
      </c>
      <c r="P400" s="1103">
        <v>0</v>
      </c>
      <c r="Q400" s="1103">
        <v>0</v>
      </c>
      <c r="R400" s="1103">
        <v>0</v>
      </c>
      <c r="S400" s="1103">
        <v>0</v>
      </c>
      <c r="T400" s="1103">
        <v>0</v>
      </c>
      <c r="U400" s="1103">
        <v>0</v>
      </c>
      <c r="V400" s="1103">
        <v>0</v>
      </c>
      <c r="W400" s="1103">
        <v>0</v>
      </c>
      <c r="X400" s="1103">
        <v>0</v>
      </c>
      <c r="Y400" s="1103">
        <v>0</v>
      </c>
      <c r="Z400" s="132">
        <v>0</v>
      </c>
    </row>
    <row r="401" spans="2:27">
      <c r="B401" s="254"/>
      <c r="E401" s="254"/>
      <c r="F401" s="254"/>
      <c r="G401" s="254"/>
      <c r="H401" s="254"/>
      <c r="L401" s="1056" t="s">
        <v>575</v>
      </c>
      <c r="M401" s="1108">
        <f t="shared" ref="M401:Y401" si="31">SUM(M396:M400)</f>
        <v>0</v>
      </c>
      <c r="N401" s="1108">
        <f t="shared" si="31"/>
        <v>0</v>
      </c>
      <c r="O401" s="1108">
        <f t="shared" si="31"/>
        <v>0</v>
      </c>
      <c r="P401" s="1108">
        <f t="shared" si="31"/>
        <v>0</v>
      </c>
      <c r="Q401" s="1108">
        <f t="shared" si="31"/>
        <v>0</v>
      </c>
      <c r="R401" s="1108">
        <f t="shared" si="31"/>
        <v>0</v>
      </c>
      <c r="S401" s="1108">
        <f t="shared" si="31"/>
        <v>0</v>
      </c>
      <c r="T401" s="1108">
        <f t="shared" si="31"/>
        <v>0</v>
      </c>
      <c r="U401" s="1108">
        <f t="shared" si="31"/>
        <v>0</v>
      </c>
      <c r="V401" s="1108">
        <f t="shared" si="31"/>
        <v>0</v>
      </c>
      <c r="W401" s="1108">
        <f t="shared" si="31"/>
        <v>0</v>
      </c>
      <c r="X401" s="1108">
        <f t="shared" si="31"/>
        <v>0</v>
      </c>
      <c r="Y401" s="1108">
        <f t="shared" si="31"/>
        <v>0</v>
      </c>
      <c r="Z401" s="132">
        <v>0</v>
      </c>
    </row>
    <row r="402" spans="2:27">
      <c r="B402" s="254"/>
      <c r="E402" s="254"/>
      <c r="F402" s="254"/>
      <c r="G402" s="254"/>
      <c r="H402" s="254"/>
      <c r="U402" s="388"/>
    </row>
    <row r="403" spans="2:27" ht="15">
      <c r="B403" s="362" t="s">
        <v>576</v>
      </c>
      <c r="C403" s="358"/>
      <c r="D403" s="358"/>
      <c r="E403" s="363"/>
      <c r="F403" s="363"/>
      <c r="G403" s="358"/>
      <c r="H403" s="358"/>
      <c r="I403" s="358"/>
      <c r="J403" s="358"/>
      <c r="K403" s="358"/>
      <c r="L403" s="358"/>
      <c r="M403" s="358"/>
      <c r="N403" s="358"/>
      <c r="O403" s="358"/>
      <c r="P403" s="358"/>
      <c r="Q403" s="358"/>
      <c r="R403" s="358"/>
      <c r="S403" s="358"/>
      <c r="T403" s="358"/>
      <c r="U403" s="400"/>
      <c r="V403" s="358"/>
      <c r="W403" s="358"/>
      <c r="X403" s="358"/>
      <c r="Y403" s="358"/>
    </row>
    <row r="404" spans="2:27" ht="15">
      <c r="B404" s="375"/>
      <c r="E404" s="243"/>
      <c r="F404" s="243"/>
      <c r="U404" s="388"/>
    </row>
    <row r="405" spans="2:27" outlineLevel="1">
      <c r="B405" s="244" t="s">
        <v>577</v>
      </c>
      <c r="D405" s="243"/>
      <c r="M405" s="292" t="s">
        <v>427</v>
      </c>
      <c r="N405" s="293" t="s">
        <v>427</v>
      </c>
      <c r="O405" s="293" t="s">
        <v>427</v>
      </c>
      <c r="P405" s="293" t="s">
        <v>427</v>
      </c>
      <c r="Q405" s="293" t="s">
        <v>427</v>
      </c>
      <c r="R405" s="293" t="s">
        <v>427</v>
      </c>
      <c r="S405" s="293" t="s">
        <v>427</v>
      </c>
      <c r="T405" s="383" t="s">
        <v>427</v>
      </c>
      <c r="U405" s="401" t="s">
        <v>427</v>
      </c>
      <c r="V405" s="293" t="s">
        <v>427</v>
      </c>
      <c r="W405" s="293" t="s">
        <v>427</v>
      </c>
      <c r="X405" s="293" t="s">
        <v>427</v>
      </c>
      <c r="Y405" s="294" t="s">
        <v>427</v>
      </c>
    </row>
    <row r="406" spans="2:27" outlineLevel="1">
      <c r="C406" s="317" t="s">
        <v>578</v>
      </c>
      <c r="D406" s="299"/>
      <c r="E406" s="318"/>
      <c r="F406" s="299"/>
      <c r="G406" s="299"/>
      <c r="H406" s="299"/>
      <c r="I406" s="299"/>
      <c r="J406" s="299"/>
      <c r="K406" s="299"/>
      <c r="L406" s="299"/>
      <c r="M406" s="1103">
        <v>0</v>
      </c>
      <c r="N406" s="1103">
        <v>0</v>
      </c>
      <c r="O406" s="1103">
        <v>0</v>
      </c>
      <c r="P406" s="1103">
        <v>0</v>
      </c>
      <c r="Q406" s="1103">
        <v>0</v>
      </c>
      <c r="R406" s="1103">
        <v>0</v>
      </c>
      <c r="S406" s="1103">
        <v>0</v>
      </c>
      <c r="T406" s="1103">
        <v>0</v>
      </c>
      <c r="U406" s="1103">
        <v>0</v>
      </c>
      <c r="V406" s="1103">
        <v>0</v>
      </c>
      <c r="W406" s="1103">
        <v>0</v>
      </c>
      <c r="X406" s="1103">
        <v>0</v>
      </c>
      <c r="Y406" s="1103">
        <v>0</v>
      </c>
      <c r="Z406" s="132">
        <v>0</v>
      </c>
      <c r="AA406" s="1057"/>
    </row>
    <row r="407" spans="2:27" outlineLevel="1">
      <c r="C407" s="317" t="s">
        <v>579</v>
      </c>
      <c r="D407" s="299"/>
      <c r="E407" s="318"/>
      <c r="F407" s="318"/>
      <c r="G407" s="299"/>
      <c r="H407" s="299"/>
      <c r="I407" s="299"/>
      <c r="J407" s="299"/>
      <c r="K407" s="299"/>
      <c r="L407" s="299"/>
      <c r="M407" s="1103">
        <v>0</v>
      </c>
      <c r="N407" s="1103">
        <v>0</v>
      </c>
      <c r="O407" s="1103">
        <v>0</v>
      </c>
      <c r="P407" s="1103">
        <v>0</v>
      </c>
      <c r="Q407" s="1103">
        <v>0</v>
      </c>
      <c r="R407" s="1103">
        <v>0</v>
      </c>
      <c r="S407" s="1103">
        <v>0</v>
      </c>
      <c r="T407" s="1103">
        <v>0</v>
      </c>
      <c r="U407" s="1103">
        <v>0</v>
      </c>
      <c r="V407" s="1103">
        <v>0</v>
      </c>
      <c r="W407" s="1103">
        <v>0</v>
      </c>
      <c r="X407" s="1103">
        <v>0</v>
      </c>
      <c r="Y407" s="1103">
        <v>0</v>
      </c>
      <c r="Z407" s="132">
        <v>0</v>
      </c>
      <c r="AA407" s="1057"/>
    </row>
    <row r="408" spans="2:27" outlineLevel="1">
      <c r="B408" s="234" t="s">
        <v>422</v>
      </c>
      <c r="C408" s="299" t="s">
        <v>424</v>
      </c>
      <c r="D408" s="299"/>
      <c r="E408" s="318"/>
      <c r="F408" s="318"/>
      <c r="G408" s="299"/>
      <c r="H408" s="299"/>
      <c r="I408" s="299"/>
      <c r="J408" s="299"/>
      <c r="K408" s="299"/>
      <c r="L408" s="299"/>
      <c r="M408" s="1108">
        <f t="shared" ref="M408:Y408" si="32">M28</f>
        <v>0</v>
      </c>
      <c r="N408" s="1108">
        <f t="shared" si="32"/>
        <v>0</v>
      </c>
      <c r="O408" s="1108">
        <f t="shared" si="32"/>
        <v>0</v>
      </c>
      <c r="P408" s="1108">
        <f t="shared" si="32"/>
        <v>0</v>
      </c>
      <c r="Q408" s="1108">
        <f t="shared" si="32"/>
        <v>0</v>
      </c>
      <c r="R408" s="1108">
        <f t="shared" si="32"/>
        <v>0</v>
      </c>
      <c r="S408" s="1108">
        <f t="shared" si="32"/>
        <v>0</v>
      </c>
      <c r="T408" s="1108">
        <f t="shared" si="32"/>
        <v>0</v>
      </c>
      <c r="U408" s="1108">
        <f t="shared" si="32"/>
        <v>0</v>
      </c>
      <c r="V408" s="1108">
        <f t="shared" si="32"/>
        <v>0</v>
      </c>
      <c r="W408" s="1108">
        <f t="shared" si="32"/>
        <v>0</v>
      </c>
      <c r="X408" s="1108">
        <f t="shared" si="32"/>
        <v>0</v>
      </c>
      <c r="Y408" s="1108">
        <f t="shared" si="32"/>
        <v>0</v>
      </c>
      <c r="Z408" s="132">
        <v>0</v>
      </c>
      <c r="AA408" s="1058">
        <f>AA28</f>
        <v>0</v>
      </c>
    </row>
    <row r="409" spans="2:27" outlineLevel="1">
      <c r="B409" s="234" t="s">
        <v>422</v>
      </c>
      <c r="C409" s="317" t="s">
        <v>580</v>
      </c>
      <c r="D409" s="299"/>
      <c r="E409" s="318"/>
      <c r="F409" s="318"/>
      <c r="G409" s="299"/>
      <c r="H409" s="299"/>
      <c r="I409" s="299"/>
      <c r="J409" s="299"/>
      <c r="K409" s="299"/>
      <c r="L409" s="299"/>
      <c r="M409" s="1108">
        <f t="shared" ref="M409:Y409" si="33">M60</f>
        <v>0</v>
      </c>
      <c r="N409" s="1108">
        <f t="shared" si="33"/>
        <v>0</v>
      </c>
      <c r="O409" s="1108">
        <f t="shared" si="33"/>
        <v>0</v>
      </c>
      <c r="P409" s="1108">
        <f t="shared" si="33"/>
        <v>0</v>
      </c>
      <c r="Q409" s="1108">
        <f t="shared" si="33"/>
        <v>0</v>
      </c>
      <c r="R409" s="1108">
        <f t="shared" si="33"/>
        <v>0</v>
      </c>
      <c r="S409" s="1108">
        <f t="shared" si="33"/>
        <v>1.35845E-3</v>
      </c>
      <c r="T409" s="1108">
        <f t="shared" si="33"/>
        <v>0</v>
      </c>
      <c r="U409" s="1108">
        <f t="shared" si="33"/>
        <v>0</v>
      </c>
      <c r="V409" s="1108">
        <f t="shared" si="33"/>
        <v>0</v>
      </c>
      <c r="W409" s="1108">
        <f t="shared" si="33"/>
        <v>0</v>
      </c>
      <c r="X409" s="1108">
        <f t="shared" si="33"/>
        <v>0</v>
      </c>
      <c r="Y409" s="1108">
        <f t="shared" si="33"/>
        <v>0</v>
      </c>
      <c r="Z409" s="132">
        <v>0</v>
      </c>
      <c r="AA409" s="1058">
        <f>AA60</f>
        <v>0</v>
      </c>
    </row>
    <row r="410" spans="2:27" outlineLevel="1">
      <c r="B410" s="234" t="s">
        <v>449</v>
      </c>
      <c r="C410" s="317" t="s">
        <v>581</v>
      </c>
      <c r="D410" s="299"/>
      <c r="E410" s="318"/>
      <c r="F410" s="318"/>
      <c r="G410" s="299"/>
      <c r="H410" s="299"/>
      <c r="I410" s="299"/>
      <c r="J410" s="299"/>
      <c r="K410" s="299"/>
      <c r="L410" s="299"/>
      <c r="M410" s="1108">
        <f t="shared" ref="M410:Y410" si="34">M93</f>
        <v>0</v>
      </c>
      <c r="N410" s="1108">
        <f t="shared" si="34"/>
        <v>0</v>
      </c>
      <c r="O410" s="1108">
        <f t="shared" si="34"/>
        <v>0</v>
      </c>
      <c r="P410" s="1108">
        <f t="shared" si="34"/>
        <v>0</v>
      </c>
      <c r="Q410" s="1108">
        <f t="shared" si="34"/>
        <v>0</v>
      </c>
      <c r="R410" s="1108">
        <f t="shared" si="34"/>
        <v>0</v>
      </c>
      <c r="S410" s="1108">
        <f t="shared" si="34"/>
        <v>2.0930012100000002</v>
      </c>
      <c r="T410" s="1108">
        <f t="shared" si="34"/>
        <v>1.5082987299999999</v>
      </c>
      <c r="U410" s="1108">
        <f t="shared" si="34"/>
        <v>0</v>
      </c>
      <c r="V410" s="1108">
        <f t="shared" si="34"/>
        <v>0</v>
      </c>
      <c r="W410" s="1108">
        <f t="shared" si="34"/>
        <v>0</v>
      </c>
      <c r="X410" s="1108">
        <f t="shared" si="34"/>
        <v>0</v>
      </c>
      <c r="Y410" s="1108">
        <f t="shared" si="34"/>
        <v>0</v>
      </c>
      <c r="Z410" s="132">
        <v>0</v>
      </c>
      <c r="AA410" s="1058">
        <f>AA93</f>
        <v>0</v>
      </c>
    </row>
    <row r="411" spans="2:27" outlineLevel="1">
      <c r="B411" s="234" t="s">
        <v>582</v>
      </c>
      <c r="C411" s="317" t="s">
        <v>583</v>
      </c>
      <c r="D411" s="299"/>
      <c r="E411" s="318"/>
      <c r="F411" s="318"/>
      <c r="G411" s="299"/>
      <c r="H411" s="299"/>
      <c r="I411" s="299"/>
      <c r="J411" s="299"/>
      <c r="K411" s="299"/>
      <c r="L411" s="299"/>
      <c r="M411" s="1108">
        <f>SUM( M224,M258,M292,M321,M345,M368,M391)</f>
        <v>0</v>
      </c>
      <c r="N411" s="1108">
        <f t="shared" ref="N411:Y411" si="35">SUM( N224,N258,N292,N321,N345,N368,N391)</f>
        <v>0</v>
      </c>
      <c r="O411" s="1108">
        <f t="shared" si="35"/>
        <v>0</v>
      </c>
      <c r="P411" s="1108">
        <f t="shared" si="35"/>
        <v>0</v>
      </c>
      <c r="Q411" s="1108">
        <f t="shared" si="35"/>
        <v>0</v>
      </c>
      <c r="R411" s="1108">
        <f t="shared" si="35"/>
        <v>0</v>
      </c>
      <c r="S411" s="1108">
        <f t="shared" si="35"/>
        <v>2.2860819800000001</v>
      </c>
      <c r="T411" s="1108">
        <f t="shared" si="35"/>
        <v>0.90677748000000002</v>
      </c>
      <c r="U411" s="1108">
        <f t="shared" si="35"/>
        <v>0</v>
      </c>
      <c r="V411" s="1108">
        <f t="shared" si="35"/>
        <v>0</v>
      </c>
      <c r="W411" s="1108">
        <f t="shared" si="35"/>
        <v>0</v>
      </c>
      <c r="X411" s="1108">
        <f t="shared" si="35"/>
        <v>0</v>
      </c>
      <c r="Y411" s="1108">
        <f t="shared" si="35"/>
        <v>0</v>
      </c>
      <c r="Z411" s="132">
        <v>0</v>
      </c>
      <c r="AA411" s="1058"/>
    </row>
    <row r="412" spans="2:27" outlineLevel="1">
      <c r="C412" s="573" t="s">
        <v>584</v>
      </c>
      <c r="D412" s="574"/>
      <c r="E412" s="575"/>
      <c r="F412" s="575"/>
      <c r="G412" s="299"/>
      <c r="H412" s="299"/>
      <c r="I412" s="299"/>
      <c r="J412" s="299"/>
      <c r="K412" s="299"/>
      <c r="L412" s="299"/>
      <c r="M412" s="1103">
        <v>0</v>
      </c>
      <c r="N412" s="1103">
        <v>0</v>
      </c>
      <c r="O412" s="1103">
        <v>0</v>
      </c>
      <c r="P412" s="1103">
        <v>0</v>
      </c>
      <c r="Q412" s="1103">
        <v>0</v>
      </c>
      <c r="R412" s="1103">
        <v>0</v>
      </c>
      <c r="S412" s="1103">
        <v>0</v>
      </c>
      <c r="T412" s="1103">
        <v>0</v>
      </c>
      <c r="U412" s="1103">
        <v>0</v>
      </c>
      <c r="V412" s="1103">
        <v>0</v>
      </c>
      <c r="W412" s="1103">
        <v>0</v>
      </c>
      <c r="X412" s="1103">
        <v>0</v>
      </c>
      <c r="Y412" s="1103">
        <v>0</v>
      </c>
      <c r="Z412" s="132">
        <v>0</v>
      </c>
      <c r="AA412" s="1057"/>
    </row>
    <row r="413" spans="2:27" outlineLevel="1">
      <c r="C413" s="573" t="s">
        <v>584</v>
      </c>
      <c r="D413" s="574"/>
      <c r="E413" s="575"/>
      <c r="F413" s="575"/>
      <c r="G413" s="299"/>
      <c r="H413" s="299"/>
      <c r="I413" s="299"/>
      <c r="J413" s="299"/>
      <c r="K413" s="299"/>
      <c r="L413" s="299"/>
      <c r="M413" s="1103">
        <v>0</v>
      </c>
      <c r="N413" s="1103">
        <v>0</v>
      </c>
      <c r="O413" s="1103">
        <v>0</v>
      </c>
      <c r="P413" s="1103">
        <v>0</v>
      </c>
      <c r="Q413" s="1103">
        <v>0</v>
      </c>
      <c r="R413" s="1103">
        <v>0</v>
      </c>
      <c r="S413" s="1103">
        <v>0</v>
      </c>
      <c r="T413" s="1103">
        <v>0</v>
      </c>
      <c r="U413" s="1103">
        <v>0</v>
      </c>
      <c r="V413" s="1103">
        <v>0</v>
      </c>
      <c r="W413" s="1103">
        <v>0</v>
      </c>
      <c r="X413" s="1103">
        <v>0</v>
      </c>
      <c r="Y413" s="1103">
        <v>0</v>
      </c>
      <c r="Z413" s="132">
        <v>0</v>
      </c>
      <c r="AA413" s="1057"/>
    </row>
    <row r="414" spans="2:27" outlineLevel="1">
      <c r="C414" s="573" t="s">
        <v>584</v>
      </c>
      <c r="D414" s="574"/>
      <c r="E414" s="575"/>
      <c r="F414" s="575"/>
      <c r="G414" s="299"/>
      <c r="H414" s="299"/>
      <c r="I414" s="299"/>
      <c r="J414" s="299"/>
      <c r="K414" s="299"/>
      <c r="L414" s="299"/>
      <c r="M414" s="1103">
        <v>0</v>
      </c>
      <c r="N414" s="1103">
        <v>0</v>
      </c>
      <c r="O414" s="1103">
        <v>0</v>
      </c>
      <c r="P414" s="1103">
        <v>0</v>
      </c>
      <c r="Q414" s="1103">
        <v>0</v>
      </c>
      <c r="R414" s="1103">
        <v>0</v>
      </c>
      <c r="S414" s="1103">
        <v>0</v>
      </c>
      <c r="T414" s="1103">
        <v>0</v>
      </c>
      <c r="U414" s="1103">
        <v>0</v>
      </c>
      <c r="V414" s="1103">
        <v>0</v>
      </c>
      <c r="W414" s="1103">
        <v>0</v>
      </c>
      <c r="X414" s="1103">
        <v>0</v>
      </c>
      <c r="Y414" s="1103">
        <v>0</v>
      </c>
      <c r="Z414" s="132">
        <v>0</v>
      </c>
      <c r="AA414" s="1057"/>
    </row>
    <row r="415" spans="2:27" outlineLevel="1">
      <c r="C415" s="573" t="s">
        <v>584</v>
      </c>
      <c r="D415" s="574"/>
      <c r="E415" s="575"/>
      <c r="F415" s="575"/>
      <c r="G415" s="299"/>
      <c r="H415" s="299"/>
      <c r="I415" s="299"/>
      <c r="J415" s="299"/>
      <c r="K415" s="299"/>
      <c r="L415" s="299"/>
      <c r="M415" s="1103">
        <v>0</v>
      </c>
      <c r="N415" s="1103">
        <v>0</v>
      </c>
      <c r="O415" s="1103">
        <v>0</v>
      </c>
      <c r="P415" s="1103">
        <v>0</v>
      </c>
      <c r="Q415" s="1103">
        <v>0</v>
      </c>
      <c r="R415" s="1103">
        <v>0</v>
      </c>
      <c r="S415" s="1103">
        <v>0</v>
      </c>
      <c r="T415" s="1103">
        <v>0</v>
      </c>
      <c r="U415" s="1103">
        <v>0</v>
      </c>
      <c r="V415" s="1103">
        <v>0</v>
      </c>
      <c r="W415" s="1103">
        <v>0</v>
      </c>
      <c r="X415" s="1103">
        <v>0</v>
      </c>
      <c r="Y415" s="1103">
        <v>0</v>
      </c>
      <c r="Z415" s="132">
        <v>0</v>
      </c>
      <c r="AA415" s="1057"/>
    </row>
    <row r="416" spans="2:27" outlineLevel="1">
      <c r="C416" s="573" t="s">
        <v>584</v>
      </c>
      <c r="D416" s="574"/>
      <c r="E416" s="575"/>
      <c r="F416" s="575"/>
      <c r="G416" s="299"/>
      <c r="H416" s="299"/>
      <c r="I416" s="299"/>
      <c r="J416" s="299"/>
      <c r="K416" s="299"/>
      <c r="L416" s="299"/>
      <c r="M416" s="1103">
        <v>0</v>
      </c>
      <c r="N416" s="1103">
        <v>0</v>
      </c>
      <c r="O416" s="1103">
        <v>0</v>
      </c>
      <c r="P416" s="1103">
        <v>0</v>
      </c>
      <c r="Q416" s="1103">
        <v>0</v>
      </c>
      <c r="R416" s="1103">
        <v>0</v>
      </c>
      <c r="S416" s="1103">
        <v>0</v>
      </c>
      <c r="T416" s="1103">
        <v>0</v>
      </c>
      <c r="U416" s="1103">
        <v>0</v>
      </c>
      <c r="V416" s="1103">
        <v>0</v>
      </c>
      <c r="W416" s="1103">
        <v>0</v>
      </c>
      <c r="X416" s="1103">
        <v>0</v>
      </c>
      <c r="Y416" s="1103">
        <v>0</v>
      </c>
      <c r="Z416" s="132">
        <v>0</v>
      </c>
      <c r="AA416" s="1057"/>
    </row>
    <row r="417" spans="3:27" outlineLevel="1">
      <c r="C417" s="319" t="s">
        <v>585</v>
      </c>
      <c r="D417" s="299"/>
      <c r="E417" s="318"/>
      <c r="F417" s="318"/>
      <c r="G417" s="299"/>
      <c r="H417" s="299"/>
      <c r="I417" s="299"/>
      <c r="J417" s="299"/>
      <c r="K417" s="299"/>
      <c r="L417" s="299"/>
      <c r="M417" s="1108">
        <f t="shared" ref="M417:Y417" si="36">SUM(M406:M416)</f>
        <v>0</v>
      </c>
      <c r="N417" s="1108">
        <f t="shared" si="36"/>
        <v>0</v>
      </c>
      <c r="O417" s="1108">
        <f t="shared" si="36"/>
        <v>0</v>
      </c>
      <c r="P417" s="1108">
        <f t="shared" si="36"/>
        <v>0</v>
      </c>
      <c r="Q417" s="1108">
        <f t="shared" si="36"/>
        <v>0</v>
      </c>
      <c r="R417" s="1108">
        <f t="shared" si="36"/>
        <v>0</v>
      </c>
      <c r="S417" s="1108">
        <f t="shared" si="36"/>
        <v>4.3804416400000008</v>
      </c>
      <c r="T417" s="1108">
        <f t="shared" si="36"/>
        <v>2.4150762100000001</v>
      </c>
      <c r="U417" s="1108">
        <f t="shared" si="36"/>
        <v>0</v>
      </c>
      <c r="V417" s="1108">
        <f t="shared" si="36"/>
        <v>0</v>
      </c>
      <c r="W417" s="1108">
        <f t="shared" si="36"/>
        <v>0</v>
      </c>
      <c r="X417" s="1108">
        <f t="shared" si="36"/>
        <v>0</v>
      </c>
      <c r="Y417" s="1108">
        <f t="shared" si="36"/>
        <v>0</v>
      </c>
      <c r="Z417" s="132">
        <v>0</v>
      </c>
      <c r="AA417" s="241">
        <f>SUM(AA406:AA412)</f>
        <v>0</v>
      </c>
    </row>
    <row r="418" spans="3:27" outlineLevel="1">
      <c r="C418" s="317" t="s">
        <v>586</v>
      </c>
      <c r="D418" s="299"/>
      <c r="E418" s="318"/>
      <c r="F418" s="318"/>
      <c r="G418" s="299"/>
      <c r="H418" s="299"/>
      <c r="I418" s="299"/>
      <c r="J418" s="299"/>
      <c r="K418" s="299"/>
      <c r="L418" s="299"/>
      <c r="M418" s="1103">
        <v>0</v>
      </c>
      <c r="N418" s="1103">
        <v>0</v>
      </c>
      <c r="O418" s="1103">
        <v>0</v>
      </c>
      <c r="P418" s="1103">
        <v>0</v>
      </c>
      <c r="Q418" s="1103">
        <v>0</v>
      </c>
      <c r="R418" s="1103">
        <v>0</v>
      </c>
      <c r="S418" s="1103">
        <v>0</v>
      </c>
      <c r="T418" s="1103">
        <v>0</v>
      </c>
      <c r="U418" s="1103">
        <v>0</v>
      </c>
      <c r="V418" s="1103">
        <v>0</v>
      </c>
      <c r="W418" s="1103">
        <v>0</v>
      </c>
      <c r="X418" s="1103">
        <v>0</v>
      </c>
      <c r="Y418" s="1103">
        <v>0</v>
      </c>
      <c r="Z418" s="132">
        <v>0</v>
      </c>
      <c r="AA418" s="1057"/>
    </row>
    <row r="419" spans="3:27" outlineLevel="1">
      <c r="C419" s="317" t="s">
        <v>587</v>
      </c>
      <c r="D419" s="299"/>
      <c r="E419" s="318"/>
      <c r="F419" s="318"/>
      <c r="G419" s="299"/>
      <c r="H419" s="299"/>
      <c r="I419" s="299"/>
      <c r="J419" s="299"/>
      <c r="K419" s="299"/>
      <c r="L419" s="299"/>
      <c r="M419" s="1103">
        <v>0</v>
      </c>
      <c r="N419" s="1103">
        <v>0</v>
      </c>
      <c r="O419" s="1103">
        <v>0</v>
      </c>
      <c r="P419" s="1103">
        <v>0</v>
      </c>
      <c r="Q419" s="1103">
        <v>0</v>
      </c>
      <c r="R419" s="1103">
        <v>0</v>
      </c>
      <c r="S419" s="1103">
        <v>0</v>
      </c>
      <c r="T419" s="1103">
        <v>0</v>
      </c>
      <c r="U419" s="1103">
        <v>0</v>
      </c>
      <c r="V419" s="1103">
        <v>0</v>
      </c>
      <c r="W419" s="1103">
        <v>0</v>
      </c>
      <c r="X419" s="1103">
        <v>0</v>
      </c>
      <c r="Y419" s="1103">
        <v>0</v>
      </c>
      <c r="Z419" s="132">
        <v>0</v>
      </c>
      <c r="AA419" s="1057"/>
    </row>
    <row r="420" spans="3:27" outlineLevel="1">
      <c r="C420" s="317" t="s">
        <v>588</v>
      </c>
      <c r="D420" s="299"/>
      <c r="E420" s="318"/>
      <c r="F420" s="318"/>
      <c r="G420" s="299"/>
      <c r="H420" s="299"/>
      <c r="I420" s="299"/>
      <c r="J420" s="299"/>
      <c r="K420" s="299"/>
      <c r="L420" s="299"/>
      <c r="M420" s="1103">
        <v>0</v>
      </c>
      <c r="N420" s="1103">
        <v>0</v>
      </c>
      <c r="O420" s="1103">
        <v>0</v>
      </c>
      <c r="P420" s="1103">
        <v>0</v>
      </c>
      <c r="Q420" s="1103">
        <v>0</v>
      </c>
      <c r="R420" s="1103">
        <v>0</v>
      </c>
      <c r="S420" s="1103">
        <v>0</v>
      </c>
      <c r="T420" s="1103">
        <v>0</v>
      </c>
      <c r="U420" s="1103">
        <v>0</v>
      </c>
      <c r="V420" s="1103">
        <v>0</v>
      </c>
      <c r="W420" s="1103">
        <v>0</v>
      </c>
      <c r="X420" s="1103">
        <v>0</v>
      </c>
      <c r="Y420" s="1103">
        <v>0</v>
      </c>
      <c r="Z420" s="132">
        <v>0</v>
      </c>
      <c r="AA420" s="1057"/>
    </row>
    <row r="421" spans="3:27" outlineLevel="1">
      <c r="C421" s="317" t="s">
        <v>589</v>
      </c>
      <c r="D421" s="299"/>
      <c r="E421" s="318"/>
      <c r="F421" s="318"/>
      <c r="G421" s="299"/>
      <c r="H421" s="299"/>
      <c r="I421" s="299"/>
      <c r="J421" s="299"/>
      <c r="K421" s="299"/>
      <c r="L421" s="299"/>
      <c r="M421" s="1103">
        <v>0</v>
      </c>
      <c r="N421" s="1103">
        <v>0</v>
      </c>
      <c r="O421" s="1103">
        <v>0</v>
      </c>
      <c r="P421" s="1103">
        <v>0</v>
      </c>
      <c r="Q421" s="1103">
        <v>0</v>
      </c>
      <c r="R421" s="1103">
        <v>0</v>
      </c>
      <c r="S421" s="1103">
        <v>0</v>
      </c>
      <c r="T421" s="1103">
        <v>0</v>
      </c>
      <c r="U421" s="1103">
        <v>0</v>
      </c>
      <c r="V421" s="1103">
        <v>0</v>
      </c>
      <c r="W421" s="1103">
        <v>0</v>
      </c>
      <c r="X421" s="1103">
        <v>0</v>
      </c>
      <c r="Y421" s="1103">
        <v>0</v>
      </c>
      <c r="Z421" s="132">
        <v>0</v>
      </c>
      <c r="AA421" s="1057"/>
    </row>
    <row r="422" spans="3:27" outlineLevel="1">
      <c r="C422" s="317" t="s">
        <v>590</v>
      </c>
      <c r="D422" s="299"/>
      <c r="E422" s="318"/>
      <c r="F422" s="318"/>
      <c r="G422" s="299"/>
      <c r="H422" s="299"/>
      <c r="I422" s="299"/>
      <c r="J422" s="299"/>
      <c r="K422" s="299"/>
      <c r="L422" s="299"/>
      <c r="M422" s="1103">
        <v>0</v>
      </c>
      <c r="N422" s="1103">
        <v>0</v>
      </c>
      <c r="O422" s="1103">
        <v>0</v>
      </c>
      <c r="P422" s="1103">
        <v>0</v>
      </c>
      <c r="Q422" s="1103">
        <v>0</v>
      </c>
      <c r="R422" s="1103">
        <v>0</v>
      </c>
      <c r="S422" s="1103">
        <v>0</v>
      </c>
      <c r="T422" s="1103">
        <v>0</v>
      </c>
      <c r="U422" s="1103">
        <v>0</v>
      </c>
      <c r="V422" s="1103">
        <v>0</v>
      </c>
      <c r="W422" s="1103">
        <v>0</v>
      </c>
      <c r="X422" s="1103">
        <v>0</v>
      </c>
      <c r="Y422" s="1103">
        <v>0</v>
      </c>
      <c r="Z422" s="132">
        <v>0</v>
      </c>
      <c r="AA422" s="1057"/>
    </row>
    <row r="423" spans="3:27" outlineLevel="1">
      <c r="C423" s="317" t="s">
        <v>591</v>
      </c>
      <c r="D423" s="299"/>
      <c r="E423" s="318"/>
      <c r="F423" s="318"/>
      <c r="G423" s="299"/>
      <c r="H423" s="299"/>
      <c r="I423" s="299"/>
      <c r="J423" s="299"/>
      <c r="K423" s="299"/>
      <c r="L423" s="299"/>
      <c r="M423" s="1103">
        <v>0</v>
      </c>
      <c r="N423" s="1103">
        <v>0</v>
      </c>
      <c r="O423" s="1103">
        <v>0</v>
      </c>
      <c r="P423" s="1103">
        <v>0</v>
      </c>
      <c r="Q423" s="1103">
        <v>0</v>
      </c>
      <c r="R423" s="1103">
        <v>0</v>
      </c>
      <c r="S423" s="1103">
        <v>-0.73341422000000001</v>
      </c>
      <c r="T423" s="1103">
        <v>-0.42778078999999997</v>
      </c>
      <c r="U423" s="1103">
        <v>0</v>
      </c>
      <c r="V423" s="1103">
        <v>0</v>
      </c>
      <c r="W423" s="1103">
        <v>0</v>
      </c>
      <c r="X423" s="1103">
        <v>0</v>
      </c>
      <c r="Y423" s="1103">
        <v>0</v>
      </c>
      <c r="Z423" s="132">
        <v>0</v>
      </c>
      <c r="AA423" s="1057"/>
    </row>
    <row r="424" spans="3:27" outlineLevel="1">
      <c r="C424" s="317" t="s">
        <v>592</v>
      </c>
      <c r="D424" s="299"/>
      <c r="E424" s="320"/>
      <c r="F424" s="320"/>
      <c r="G424" s="299"/>
      <c r="H424" s="299"/>
      <c r="I424" s="299"/>
      <c r="J424" s="299"/>
      <c r="K424" s="299"/>
      <c r="L424" s="299"/>
      <c r="M424" s="1103">
        <v>0</v>
      </c>
      <c r="N424" s="1103">
        <v>0</v>
      </c>
      <c r="O424" s="1103">
        <v>0</v>
      </c>
      <c r="P424" s="1103">
        <v>0</v>
      </c>
      <c r="Q424" s="1103">
        <v>0</v>
      </c>
      <c r="R424" s="1103">
        <v>0</v>
      </c>
      <c r="S424" s="1103">
        <v>0</v>
      </c>
      <c r="T424" s="1103">
        <v>0</v>
      </c>
      <c r="U424" s="1103">
        <v>0</v>
      </c>
      <c r="V424" s="1103">
        <v>0</v>
      </c>
      <c r="W424" s="1103">
        <v>0</v>
      </c>
      <c r="X424" s="1103">
        <v>0</v>
      </c>
      <c r="Y424" s="1103">
        <v>0</v>
      </c>
      <c r="Z424" s="132">
        <v>0</v>
      </c>
      <c r="AA424" s="1057"/>
    </row>
    <row r="425" spans="3:27" outlineLevel="1">
      <c r="C425" s="573" t="s">
        <v>584</v>
      </c>
      <c r="D425" s="574"/>
      <c r="E425" s="575"/>
      <c r="F425" s="575"/>
      <c r="G425" s="299"/>
      <c r="H425" s="299"/>
      <c r="I425" s="299"/>
      <c r="J425" s="299"/>
      <c r="K425" s="299"/>
      <c r="L425" s="299"/>
      <c r="M425" s="1103">
        <v>0</v>
      </c>
      <c r="N425" s="1103">
        <v>0</v>
      </c>
      <c r="O425" s="1103">
        <v>0</v>
      </c>
      <c r="P425" s="1103">
        <v>0</v>
      </c>
      <c r="Q425" s="1103">
        <v>0</v>
      </c>
      <c r="R425" s="1103">
        <v>0</v>
      </c>
      <c r="S425" s="1103">
        <v>0</v>
      </c>
      <c r="T425" s="1103">
        <v>0</v>
      </c>
      <c r="U425" s="1103">
        <v>0</v>
      </c>
      <c r="V425" s="1103">
        <v>0</v>
      </c>
      <c r="W425" s="1103">
        <v>0</v>
      </c>
      <c r="X425" s="1103">
        <v>0</v>
      </c>
      <c r="Y425" s="1103">
        <v>0</v>
      </c>
      <c r="Z425" s="132">
        <v>0</v>
      </c>
      <c r="AA425" s="1057"/>
    </row>
    <row r="426" spans="3:27" outlineLevel="1">
      <c r="C426" s="573" t="s">
        <v>584</v>
      </c>
      <c r="D426" s="574"/>
      <c r="E426" s="575"/>
      <c r="F426" s="575"/>
      <c r="G426" s="299"/>
      <c r="H426" s="299"/>
      <c r="I426" s="299"/>
      <c r="J426" s="299"/>
      <c r="K426" s="299"/>
      <c r="L426" s="299"/>
      <c r="M426" s="1103">
        <v>0</v>
      </c>
      <c r="N426" s="1103">
        <v>0</v>
      </c>
      <c r="O426" s="1103">
        <v>0</v>
      </c>
      <c r="P426" s="1103">
        <v>0</v>
      </c>
      <c r="Q426" s="1103">
        <v>0</v>
      </c>
      <c r="R426" s="1103">
        <v>0</v>
      </c>
      <c r="S426" s="1103">
        <v>0</v>
      </c>
      <c r="T426" s="1103">
        <v>0</v>
      </c>
      <c r="U426" s="1103">
        <v>0</v>
      </c>
      <c r="V426" s="1103">
        <v>0</v>
      </c>
      <c r="W426" s="1103">
        <v>0</v>
      </c>
      <c r="X426" s="1103">
        <v>0</v>
      </c>
      <c r="Y426" s="1103">
        <v>0</v>
      </c>
      <c r="Z426" s="132">
        <v>0</v>
      </c>
      <c r="AA426" s="1057"/>
    </row>
    <row r="427" spans="3:27" outlineLevel="1">
      <c r="C427" s="573" t="s">
        <v>584</v>
      </c>
      <c r="D427" s="574"/>
      <c r="E427" s="575"/>
      <c r="F427" s="575"/>
      <c r="G427" s="299"/>
      <c r="H427" s="299"/>
      <c r="I427" s="299"/>
      <c r="J427" s="299"/>
      <c r="K427" s="299"/>
      <c r="L427" s="299"/>
      <c r="M427" s="1103">
        <v>0</v>
      </c>
      <c r="N427" s="1103">
        <v>0</v>
      </c>
      <c r="O427" s="1103">
        <v>0</v>
      </c>
      <c r="P427" s="1103">
        <v>0</v>
      </c>
      <c r="Q427" s="1103">
        <v>0</v>
      </c>
      <c r="R427" s="1103">
        <v>0</v>
      </c>
      <c r="S427" s="1103">
        <v>0</v>
      </c>
      <c r="T427" s="1103">
        <v>0</v>
      </c>
      <c r="U427" s="1103">
        <v>0</v>
      </c>
      <c r="V427" s="1103">
        <v>0</v>
      </c>
      <c r="W427" s="1103">
        <v>0</v>
      </c>
      <c r="X427" s="1103">
        <v>0</v>
      </c>
      <c r="Y427" s="1103">
        <v>0</v>
      </c>
      <c r="Z427" s="132">
        <v>0</v>
      </c>
      <c r="AA427" s="1057"/>
    </row>
    <row r="428" spans="3:27" outlineLevel="1">
      <c r="C428" s="573" t="s">
        <v>584</v>
      </c>
      <c r="D428" s="574"/>
      <c r="E428" s="575"/>
      <c r="F428" s="575"/>
      <c r="G428" s="299"/>
      <c r="H428" s="299"/>
      <c r="I428" s="299"/>
      <c r="J428" s="299"/>
      <c r="K428" s="299"/>
      <c r="L428" s="299"/>
      <c r="M428" s="1103">
        <v>0</v>
      </c>
      <c r="N428" s="1103">
        <v>0</v>
      </c>
      <c r="O428" s="1103">
        <v>0</v>
      </c>
      <c r="P428" s="1103">
        <v>0</v>
      </c>
      <c r="Q428" s="1103">
        <v>0</v>
      </c>
      <c r="R428" s="1103">
        <v>0</v>
      </c>
      <c r="S428" s="1103">
        <v>0</v>
      </c>
      <c r="T428" s="1103">
        <v>0</v>
      </c>
      <c r="U428" s="1103">
        <v>0</v>
      </c>
      <c r="V428" s="1103">
        <v>0</v>
      </c>
      <c r="W428" s="1103">
        <v>0</v>
      </c>
      <c r="X428" s="1103">
        <v>0</v>
      </c>
      <c r="Y428" s="1103">
        <v>0</v>
      </c>
      <c r="Z428" s="132">
        <v>0</v>
      </c>
      <c r="AA428" s="1057"/>
    </row>
    <row r="429" spans="3:27" outlineLevel="1">
      <c r="C429" s="573" t="s">
        <v>584</v>
      </c>
      <c r="D429" s="574"/>
      <c r="E429" s="575"/>
      <c r="F429" s="575"/>
      <c r="G429" s="299"/>
      <c r="H429" s="299"/>
      <c r="I429" s="299"/>
      <c r="J429" s="299"/>
      <c r="K429" s="299"/>
      <c r="L429" s="299"/>
      <c r="M429" s="1103">
        <v>0</v>
      </c>
      <c r="N429" s="1103">
        <v>0</v>
      </c>
      <c r="O429" s="1103">
        <v>0</v>
      </c>
      <c r="P429" s="1103">
        <v>0</v>
      </c>
      <c r="Q429" s="1103">
        <v>0</v>
      </c>
      <c r="R429" s="1103">
        <v>0</v>
      </c>
      <c r="S429" s="1103">
        <v>0</v>
      </c>
      <c r="T429" s="1103">
        <v>0</v>
      </c>
      <c r="U429" s="1103">
        <v>0</v>
      </c>
      <c r="V429" s="1103">
        <v>0</v>
      </c>
      <c r="W429" s="1103">
        <v>0</v>
      </c>
      <c r="X429" s="1103">
        <v>0</v>
      </c>
      <c r="Y429" s="1103">
        <v>0</v>
      </c>
      <c r="Z429" s="132">
        <v>0</v>
      </c>
      <c r="AA429" s="1057"/>
    </row>
    <row r="430" spans="3:27" outlineLevel="1">
      <c r="C430" s="573" t="s">
        <v>584</v>
      </c>
      <c r="D430" s="574"/>
      <c r="E430" s="575"/>
      <c r="F430" s="575"/>
      <c r="G430" s="299"/>
      <c r="H430" s="299"/>
      <c r="I430" s="299"/>
      <c r="J430" s="299"/>
      <c r="K430" s="299"/>
      <c r="L430" s="299"/>
      <c r="M430" s="1103">
        <v>0</v>
      </c>
      <c r="N430" s="1103">
        <v>0</v>
      </c>
      <c r="O430" s="1103">
        <v>0</v>
      </c>
      <c r="P430" s="1103">
        <v>0</v>
      </c>
      <c r="Q430" s="1103">
        <v>0</v>
      </c>
      <c r="R430" s="1103">
        <v>0</v>
      </c>
      <c r="S430" s="1103">
        <v>0</v>
      </c>
      <c r="T430" s="1103">
        <v>0</v>
      </c>
      <c r="U430" s="1103">
        <v>0</v>
      </c>
      <c r="V430" s="1103">
        <v>0</v>
      </c>
      <c r="W430" s="1103">
        <v>0</v>
      </c>
      <c r="X430" s="1103">
        <v>0</v>
      </c>
      <c r="Y430" s="1103">
        <v>0</v>
      </c>
      <c r="Z430" s="132">
        <v>0</v>
      </c>
      <c r="AA430" s="1057"/>
    </row>
    <row r="431" spans="3:27" outlineLevel="1">
      <c r="C431" s="573" t="s">
        <v>584</v>
      </c>
      <c r="D431" s="574"/>
      <c r="E431" s="575"/>
      <c r="F431" s="575"/>
      <c r="G431" s="299"/>
      <c r="H431" s="299"/>
      <c r="I431" s="299"/>
      <c r="J431" s="299"/>
      <c r="K431" s="299"/>
      <c r="L431" s="299"/>
      <c r="M431" s="1103">
        <v>0</v>
      </c>
      <c r="N431" s="1103">
        <v>0</v>
      </c>
      <c r="O431" s="1103">
        <v>0</v>
      </c>
      <c r="P431" s="1103">
        <v>0</v>
      </c>
      <c r="Q431" s="1103">
        <v>0</v>
      </c>
      <c r="R431" s="1103">
        <v>0</v>
      </c>
      <c r="S431" s="1103">
        <v>0</v>
      </c>
      <c r="T431" s="1103">
        <v>0</v>
      </c>
      <c r="U431" s="1103">
        <v>0</v>
      </c>
      <c r="V431" s="1103">
        <v>0</v>
      </c>
      <c r="W431" s="1103">
        <v>0</v>
      </c>
      <c r="X431" s="1103">
        <v>0</v>
      </c>
      <c r="Y431" s="1103">
        <v>0</v>
      </c>
      <c r="Z431" s="132">
        <v>0</v>
      </c>
      <c r="AA431" s="1057"/>
    </row>
    <row r="432" spans="3:27" outlineLevel="1">
      <c r="C432" s="573" t="s">
        <v>584</v>
      </c>
      <c r="D432" s="574"/>
      <c r="E432" s="575"/>
      <c r="F432" s="575"/>
      <c r="G432" s="299"/>
      <c r="H432" s="299"/>
      <c r="I432" s="299"/>
      <c r="J432" s="299"/>
      <c r="K432" s="299"/>
      <c r="L432" s="299"/>
      <c r="M432" s="1103">
        <v>0</v>
      </c>
      <c r="N432" s="1103">
        <v>0</v>
      </c>
      <c r="O432" s="1103">
        <v>0</v>
      </c>
      <c r="P432" s="1103">
        <v>0</v>
      </c>
      <c r="Q432" s="1103">
        <v>0</v>
      </c>
      <c r="R432" s="1103">
        <v>0</v>
      </c>
      <c r="S432" s="1103">
        <v>0</v>
      </c>
      <c r="T432" s="1103">
        <v>0</v>
      </c>
      <c r="U432" s="1103">
        <v>0</v>
      </c>
      <c r="V432" s="1103">
        <v>0</v>
      </c>
      <c r="W432" s="1103">
        <v>0</v>
      </c>
      <c r="X432" s="1103">
        <v>0</v>
      </c>
      <c r="Y432" s="1103">
        <v>0</v>
      </c>
      <c r="Z432" s="132">
        <v>0</v>
      </c>
      <c r="AA432" s="1057"/>
    </row>
    <row r="433" spans="2:27" outlineLevel="1">
      <c r="C433" s="319" t="s">
        <v>593</v>
      </c>
      <c r="D433" s="299"/>
      <c r="E433" s="321"/>
      <c r="F433" s="321"/>
      <c r="G433" s="299"/>
      <c r="H433" s="299"/>
      <c r="I433" s="299"/>
      <c r="J433" s="299"/>
      <c r="K433" s="299"/>
      <c r="L433" s="299"/>
      <c r="M433" s="1108">
        <f>SUM(M417:M432)</f>
        <v>0</v>
      </c>
      <c r="N433" s="1108">
        <f t="shared" ref="N433:Y433" si="37">SUM(N417:N432)</f>
        <v>0</v>
      </c>
      <c r="O433" s="1108">
        <f t="shared" si="37"/>
        <v>0</v>
      </c>
      <c r="P433" s="1108">
        <f t="shared" si="37"/>
        <v>0</v>
      </c>
      <c r="Q433" s="1108">
        <f t="shared" si="37"/>
        <v>0</v>
      </c>
      <c r="R433" s="1108">
        <f t="shared" si="37"/>
        <v>0</v>
      </c>
      <c r="S433" s="1108">
        <f t="shared" si="37"/>
        <v>3.6470274200000006</v>
      </c>
      <c r="T433" s="1108">
        <f t="shared" si="37"/>
        <v>1.9872954200000001</v>
      </c>
      <c r="U433" s="1108">
        <f t="shared" si="37"/>
        <v>0</v>
      </c>
      <c r="V433" s="1108">
        <f t="shared" si="37"/>
        <v>0</v>
      </c>
      <c r="W433" s="1108">
        <f t="shared" si="37"/>
        <v>0</v>
      </c>
      <c r="X433" s="1108">
        <f t="shared" si="37"/>
        <v>0</v>
      </c>
      <c r="Y433" s="1108">
        <f t="shared" si="37"/>
        <v>0</v>
      </c>
      <c r="Z433" s="132">
        <v>0</v>
      </c>
      <c r="AA433" s="241">
        <f>SUM(AA417:AA425)</f>
        <v>0</v>
      </c>
    </row>
    <row r="434" spans="2:27" outlineLevel="1">
      <c r="C434" s="326"/>
      <c r="D434" s="327"/>
      <c r="E434" s="328"/>
      <c r="F434" s="328"/>
      <c r="G434" s="327"/>
      <c r="H434" s="327"/>
      <c r="I434" s="327"/>
      <c r="J434" s="327"/>
      <c r="K434" s="327"/>
      <c r="L434" s="327"/>
      <c r="M434" s="245"/>
      <c r="N434" s="245"/>
      <c r="O434" s="245"/>
      <c r="P434" s="245"/>
      <c r="Q434" s="245"/>
      <c r="R434" s="245"/>
      <c r="S434" s="245"/>
      <c r="T434" s="245"/>
      <c r="U434" s="402"/>
      <c r="V434" s="245"/>
      <c r="W434" s="245"/>
      <c r="X434" s="245"/>
      <c r="Y434" s="245"/>
      <c r="AA434" s="245"/>
    </row>
    <row r="435" spans="2:27" outlineLevel="1">
      <c r="C435" s="329" t="s">
        <v>594</v>
      </c>
      <c r="D435" s="330"/>
      <c r="E435" s="330"/>
      <c r="F435" s="331"/>
      <c r="G435" s="330"/>
      <c r="H435" s="330"/>
      <c r="I435" s="330"/>
      <c r="J435" s="330"/>
      <c r="K435" s="330"/>
      <c r="L435" s="330"/>
      <c r="M435" s="245"/>
      <c r="N435" s="245"/>
      <c r="O435" s="245"/>
      <c r="P435" s="245"/>
      <c r="Q435" s="245"/>
      <c r="R435" s="245"/>
      <c r="S435" s="245"/>
      <c r="T435" s="245"/>
      <c r="U435" s="402"/>
      <c r="V435" s="245"/>
      <c r="W435" s="245"/>
      <c r="X435" s="245"/>
      <c r="Y435" s="245"/>
      <c r="AA435" s="245"/>
    </row>
    <row r="436" spans="2:27" outlineLevel="1">
      <c r="C436" s="317" t="s">
        <v>595</v>
      </c>
      <c r="D436" s="299"/>
      <c r="E436" s="318"/>
      <c r="F436" s="318"/>
      <c r="G436" s="299"/>
      <c r="H436" s="299"/>
      <c r="I436" s="299"/>
      <c r="J436" s="299"/>
      <c r="K436" s="299"/>
      <c r="L436" s="318"/>
      <c r="M436" s="1103">
        <v>0</v>
      </c>
      <c r="N436" s="1103">
        <v>0</v>
      </c>
      <c r="O436" s="1103">
        <v>0</v>
      </c>
      <c r="P436" s="1103">
        <v>0</v>
      </c>
      <c r="Q436" s="1103">
        <v>0</v>
      </c>
      <c r="R436" s="1103">
        <v>0</v>
      </c>
      <c r="S436" s="1103">
        <v>0</v>
      </c>
      <c r="T436" s="1103">
        <v>0</v>
      </c>
      <c r="U436" s="1103">
        <v>0</v>
      </c>
      <c r="V436" s="1103">
        <v>0</v>
      </c>
      <c r="W436" s="1103">
        <v>0</v>
      </c>
      <c r="X436" s="1103">
        <v>0</v>
      </c>
      <c r="Y436" s="1103">
        <v>0</v>
      </c>
      <c r="Z436" s="132">
        <v>0</v>
      </c>
      <c r="AA436" s="1057"/>
    </row>
    <row r="437" spans="2:27" outlineLevel="1">
      <c r="C437" s="318" t="s">
        <v>596</v>
      </c>
      <c r="D437" s="299"/>
      <c r="E437" s="318"/>
      <c r="F437" s="318"/>
      <c r="G437" s="299"/>
      <c r="H437" s="299"/>
      <c r="I437" s="299"/>
      <c r="J437" s="299"/>
      <c r="K437" s="299"/>
      <c r="L437" s="318"/>
      <c r="M437" s="1103">
        <v>0</v>
      </c>
      <c r="N437" s="1103">
        <v>0</v>
      </c>
      <c r="O437" s="1103">
        <v>0</v>
      </c>
      <c r="P437" s="1103">
        <v>0</v>
      </c>
      <c r="Q437" s="1103">
        <v>0</v>
      </c>
      <c r="R437" s="1103">
        <v>0</v>
      </c>
      <c r="S437" s="1103">
        <v>0</v>
      </c>
      <c r="T437" s="1103">
        <v>0</v>
      </c>
      <c r="U437" s="1103">
        <v>0</v>
      </c>
      <c r="V437" s="1103">
        <v>0</v>
      </c>
      <c r="W437" s="1103">
        <v>0</v>
      </c>
      <c r="X437" s="1103">
        <v>0</v>
      </c>
      <c r="Y437" s="1103">
        <v>0</v>
      </c>
      <c r="Z437" s="132">
        <v>0</v>
      </c>
      <c r="AA437" s="1057"/>
    </row>
    <row r="438" spans="2:27" outlineLevel="1">
      <c r="C438" s="318" t="s">
        <v>597</v>
      </c>
      <c r="D438" s="299"/>
      <c r="E438" s="318"/>
      <c r="F438" s="318"/>
      <c r="G438" s="299"/>
      <c r="H438" s="299"/>
      <c r="I438" s="299"/>
      <c r="J438" s="299"/>
      <c r="K438" s="299"/>
      <c r="L438" s="318"/>
      <c r="M438" s="1103">
        <v>0</v>
      </c>
      <c r="N438" s="1103">
        <v>0</v>
      </c>
      <c r="O438" s="1103">
        <v>0</v>
      </c>
      <c r="P438" s="1103">
        <v>0</v>
      </c>
      <c r="Q438" s="1103">
        <v>0</v>
      </c>
      <c r="R438" s="1103">
        <v>0</v>
      </c>
      <c r="S438" s="1103">
        <v>0</v>
      </c>
      <c r="T438" s="1103">
        <v>0</v>
      </c>
      <c r="U438" s="1103">
        <v>0</v>
      </c>
      <c r="V438" s="1103">
        <v>0</v>
      </c>
      <c r="W438" s="1103">
        <v>0</v>
      </c>
      <c r="X438" s="1103">
        <v>0</v>
      </c>
      <c r="Y438" s="1103">
        <v>0</v>
      </c>
      <c r="Z438" s="132">
        <v>0</v>
      </c>
      <c r="AA438" s="1057"/>
    </row>
    <row r="439" spans="2:27" outlineLevel="1">
      <c r="B439" s="234" t="s">
        <v>460</v>
      </c>
      <c r="C439" s="317" t="s">
        <v>598</v>
      </c>
      <c r="D439" s="299"/>
      <c r="E439" s="318"/>
      <c r="F439" s="318"/>
      <c r="G439" s="299"/>
      <c r="H439" s="299"/>
      <c r="I439" s="299"/>
      <c r="J439" s="299"/>
      <c r="K439" s="299"/>
      <c r="L439" s="318"/>
      <c r="M439" s="1108">
        <f>M126</f>
        <v>0</v>
      </c>
      <c r="N439" s="1108">
        <f t="shared" ref="N439:Y439" si="38">N126</f>
        <v>0</v>
      </c>
      <c r="O439" s="1108">
        <f t="shared" si="38"/>
        <v>0</v>
      </c>
      <c r="P439" s="1108">
        <f t="shared" si="38"/>
        <v>0</v>
      </c>
      <c r="Q439" s="1108">
        <f t="shared" si="38"/>
        <v>0</v>
      </c>
      <c r="R439" s="1108">
        <f t="shared" si="38"/>
        <v>0</v>
      </c>
      <c r="S439" s="1108">
        <f t="shared" si="38"/>
        <v>-3.8557258599999997</v>
      </c>
      <c r="T439" s="1108">
        <f t="shared" si="38"/>
        <v>-1.0882832600000001</v>
      </c>
      <c r="U439" s="1108">
        <f t="shared" si="38"/>
        <v>0</v>
      </c>
      <c r="V439" s="1108">
        <f t="shared" si="38"/>
        <v>0</v>
      </c>
      <c r="W439" s="1108">
        <f t="shared" si="38"/>
        <v>0</v>
      </c>
      <c r="X439" s="1108">
        <f t="shared" si="38"/>
        <v>0</v>
      </c>
      <c r="Y439" s="1108">
        <f t="shared" si="38"/>
        <v>0</v>
      </c>
      <c r="Z439" s="132">
        <v>0</v>
      </c>
      <c r="AA439" s="1059">
        <f>AA126</f>
        <v>0</v>
      </c>
    </row>
    <row r="440" spans="2:27" outlineLevel="1">
      <c r="C440" s="319" t="s">
        <v>599</v>
      </c>
      <c r="D440" s="299"/>
      <c r="E440" s="318"/>
      <c r="F440" s="318"/>
      <c r="G440" s="299"/>
      <c r="H440" s="299"/>
      <c r="I440" s="299"/>
      <c r="J440" s="299"/>
      <c r="K440" s="299"/>
      <c r="L440" s="318"/>
      <c r="M440" s="1108">
        <f t="shared" ref="M440:AA440" si="39">SUM(M436:M439)</f>
        <v>0</v>
      </c>
      <c r="N440" s="1108">
        <f t="shared" si="39"/>
        <v>0</v>
      </c>
      <c r="O440" s="1108">
        <f t="shared" si="39"/>
        <v>0</v>
      </c>
      <c r="P440" s="1108">
        <f t="shared" si="39"/>
        <v>0</v>
      </c>
      <c r="Q440" s="1108">
        <f t="shared" si="39"/>
        <v>0</v>
      </c>
      <c r="R440" s="1108">
        <f t="shared" si="39"/>
        <v>0</v>
      </c>
      <c r="S440" s="1108">
        <f t="shared" si="39"/>
        <v>-3.8557258599999997</v>
      </c>
      <c r="T440" s="1108">
        <f t="shared" si="39"/>
        <v>-1.0882832600000001</v>
      </c>
      <c r="U440" s="1108">
        <f t="shared" si="39"/>
        <v>0</v>
      </c>
      <c r="V440" s="1108">
        <f t="shared" si="39"/>
        <v>0</v>
      </c>
      <c r="W440" s="1108">
        <f t="shared" si="39"/>
        <v>0</v>
      </c>
      <c r="X440" s="1108">
        <f t="shared" si="39"/>
        <v>0</v>
      </c>
      <c r="Y440" s="1108">
        <f t="shared" si="39"/>
        <v>0</v>
      </c>
      <c r="Z440" s="132">
        <v>0</v>
      </c>
      <c r="AA440" s="241">
        <f t="shared" si="39"/>
        <v>0</v>
      </c>
    </row>
    <row r="441" spans="2:27" outlineLevel="1">
      <c r="C441" s="317" t="s">
        <v>600</v>
      </c>
      <c r="D441" s="299"/>
      <c r="E441" s="318"/>
      <c r="F441" s="318"/>
      <c r="G441" s="299"/>
      <c r="H441" s="299"/>
      <c r="I441" s="299"/>
      <c r="J441" s="299"/>
      <c r="K441" s="299"/>
      <c r="L441" s="318"/>
      <c r="M441" s="1103">
        <v>0</v>
      </c>
      <c r="N441" s="1103">
        <v>0</v>
      </c>
      <c r="O441" s="1103">
        <v>0</v>
      </c>
      <c r="P441" s="1103">
        <v>0</v>
      </c>
      <c r="Q441" s="1103">
        <v>0</v>
      </c>
      <c r="R441" s="1103">
        <v>0</v>
      </c>
      <c r="S441" s="1103">
        <v>0</v>
      </c>
      <c r="T441" s="1103">
        <v>0</v>
      </c>
      <c r="U441" s="1103">
        <v>0</v>
      </c>
      <c r="V441" s="1103">
        <v>0</v>
      </c>
      <c r="W441" s="1103">
        <v>0</v>
      </c>
      <c r="X441" s="1103">
        <v>0</v>
      </c>
      <c r="Y441" s="1103">
        <v>0</v>
      </c>
      <c r="Z441" s="132">
        <v>0</v>
      </c>
      <c r="AA441" s="1057"/>
    </row>
    <row r="442" spans="2:27" outlineLevel="1">
      <c r="C442" s="317" t="s">
        <v>601</v>
      </c>
      <c r="D442" s="299"/>
      <c r="E442" s="318"/>
      <c r="F442" s="318"/>
      <c r="G442" s="299"/>
      <c r="H442" s="299"/>
      <c r="I442" s="299"/>
      <c r="J442" s="299"/>
      <c r="K442" s="299"/>
      <c r="L442" s="318"/>
      <c r="M442" s="1103">
        <v>0</v>
      </c>
      <c r="N442" s="1103">
        <v>0</v>
      </c>
      <c r="O442" s="1103">
        <v>0</v>
      </c>
      <c r="P442" s="1103">
        <v>0</v>
      </c>
      <c r="Q442" s="1103">
        <v>0</v>
      </c>
      <c r="R442" s="1103">
        <v>0</v>
      </c>
      <c r="S442" s="1103">
        <v>0</v>
      </c>
      <c r="T442" s="1103">
        <v>0</v>
      </c>
      <c r="U442" s="1103">
        <v>0</v>
      </c>
      <c r="V442" s="1103">
        <v>0</v>
      </c>
      <c r="W442" s="1103">
        <v>0</v>
      </c>
      <c r="X442" s="1103">
        <v>0</v>
      </c>
      <c r="Y442" s="1103">
        <v>0</v>
      </c>
      <c r="Z442" s="132">
        <v>0</v>
      </c>
      <c r="AA442" s="1057"/>
    </row>
    <row r="443" spans="2:27" outlineLevel="1">
      <c r="C443" s="317" t="s">
        <v>602</v>
      </c>
      <c r="D443" s="299"/>
      <c r="E443" s="320"/>
      <c r="F443" s="320"/>
      <c r="G443" s="299"/>
      <c r="H443" s="299"/>
      <c r="I443" s="299"/>
      <c r="J443" s="299"/>
      <c r="K443" s="299"/>
      <c r="L443" s="299"/>
      <c r="M443" s="1103">
        <v>0</v>
      </c>
      <c r="N443" s="1103">
        <v>0</v>
      </c>
      <c r="O443" s="1103">
        <v>0</v>
      </c>
      <c r="P443" s="1103">
        <v>0</v>
      </c>
      <c r="Q443" s="1103">
        <v>0</v>
      </c>
      <c r="R443" s="1103">
        <v>0</v>
      </c>
      <c r="S443" s="1103">
        <v>0</v>
      </c>
      <c r="T443" s="1103">
        <v>0</v>
      </c>
      <c r="U443" s="1103">
        <v>0</v>
      </c>
      <c r="V443" s="1103">
        <v>0</v>
      </c>
      <c r="W443" s="1103">
        <v>0</v>
      </c>
      <c r="X443" s="1103">
        <v>0</v>
      </c>
      <c r="Y443" s="1103">
        <v>0</v>
      </c>
      <c r="Z443" s="132">
        <v>0</v>
      </c>
      <c r="AA443" s="1057"/>
    </row>
    <row r="444" spans="2:27" outlineLevel="1">
      <c r="C444" s="573" t="s">
        <v>935</v>
      </c>
      <c r="D444" s="574"/>
      <c r="E444" s="575"/>
      <c r="F444" s="575"/>
      <c r="G444" s="299"/>
      <c r="H444" s="299"/>
      <c r="I444" s="299"/>
      <c r="J444" s="299"/>
      <c r="K444" s="299"/>
      <c r="L444" s="318"/>
      <c r="M444" s="1103">
        <v>0</v>
      </c>
      <c r="N444" s="1103">
        <v>0</v>
      </c>
      <c r="O444" s="1103">
        <v>0</v>
      </c>
      <c r="P444" s="1103">
        <v>0</v>
      </c>
      <c r="Q444" s="1103">
        <v>0</v>
      </c>
      <c r="R444" s="1103">
        <v>0</v>
      </c>
      <c r="S444" s="1103">
        <v>0.41524007000000002</v>
      </c>
      <c r="T444" s="1103">
        <v>-0.35473916999999999</v>
      </c>
      <c r="U444" s="1103">
        <v>0</v>
      </c>
      <c r="V444" s="1103">
        <v>0</v>
      </c>
      <c r="W444" s="1103">
        <v>0</v>
      </c>
      <c r="X444" s="1103">
        <v>0</v>
      </c>
      <c r="Y444" s="1103">
        <v>0</v>
      </c>
      <c r="Z444" s="132">
        <v>0</v>
      </c>
      <c r="AA444" s="1057"/>
    </row>
    <row r="445" spans="2:27" outlineLevel="1">
      <c r="C445" s="319" t="s">
        <v>603</v>
      </c>
      <c r="D445" s="299"/>
      <c r="E445" s="318"/>
      <c r="F445" s="318"/>
      <c r="G445" s="299"/>
      <c r="H445" s="299"/>
      <c r="I445" s="299"/>
      <c r="J445" s="299"/>
      <c r="K445" s="299"/>
      <c r="L445" s="318"/>
      <c r="M445" s="1108">
        <f>SUM(M440:M444)</f>
        <v>0</v>
      </c>
      <c r="N445" s="1108">
        <f t="shared" ref="N445:AA445" si="40">SUM(N440:N444)</f>
        <v>0</v>
      </c>
      <c r="O445" s="1108">
        <f t="shared" si="40"/>
        <v>0</v>
      </c>
      <c r="P445" s="1108">
        <f t="shared" si="40"/>
        <v>0</v>
      </c>
      <c r="Q445" s="1108">
        <f t="shared" si="40"/>
        <v>0</v>
      </c>
      <c r="R445" s="1108">
        <f t="shared" si="40"/>
        <v>0</v>
      </c>
      <c r="S445" s="1108">
        <f t="shared" si="40"/>
        <v>-3.4404857899999999</v>
      </c>
      <c r="T445" s="1108">
        <f t="shared" si="40"/>
        <v>-1.4430224300000001</v>
      </c>
      <c r="U445" s="1108">
        <f t="shared" si="40"/>
        <v>0</v>
      </c>
      <c r="V445" s="1108">
        <f t="shared" si="40"/>
        <v>0</v>
      </c>
      <c r="W445" s="1108">
        <f t="shared" si="40"/>
        <v>0</v>
      </c>
      <c r="X445" s="1108">
        <f t="shared" si="40"/>
        <v>0</v>
      </c>
      <c r="Y445" s="1108">
        <f t="shared" si="40"/>
        <v>0</v>
      </c>
      <c r="Z445" s="132">
        <v>0</v>
      </c>
      <c r="AA445" s="241">
        <f t="shared" si="40"/>
        <v>0</v>
      </c>
    </row>
    <row r="446" spans="2:27" outlineLevel="1">
      <c r="C446" s="337"/>
      <c r="D446" s="327"/>
      <c r="E446" s="328"/>
      <c r="F446" s="328"/>
      <c r="G446" s="327"/>
      <c r="H446" s="327"/>
      <c r="I446" s="327"/>
      <c r="J446" s="327"/>
      <c r="K446" s="327"/>
      <c r="L446" s="328"/>
      <c r="M446" s="245"/>
      <c r="N446" s="245"/>
      <c r="O446" s="245"/>
      <c r="P446" s="245"/>
      <c r="Q446" s="245"/>
      <c r="R446" s="245"/>
      <c r="S446" s="245"/>
      <c r="T446" s="245"/>
      <c r="U446" s="402"/>
      <c r="V446" s="245"/>
      <c r="W446" s="245"/>
      <c r="X446" s="245"/>
      <c r="Y446" s="245"/>
      <c r="AA446" s="245"/>
    </row>
    <row r="447" spans="2:27" outlineLevel="1">
      <c r="C447" s="333" t="s">
        <v>604</v>
      </c>
      <c r="D447" s="334"/>
      <c r="E447" s="334"/>
      <c r="F447" s="334"/>
      <c r="G447" s="330"/>
      <c r="H447" s="330"/>
      <c r="I447" s="330"/>
      <c r="J447" s="330"/>
      <c r="K447" s="330"/>
      <c r="L447" s="331"/>
      <c r="U447" s="388"/>
    </row>
    <row r="448" spans="2:27" outlineLevel="1">
      <c r="C448" s="322" t="s">
        <v>605</v>
      </c>
      <c r="D448" s="322"/>
      <c r="E448" s="322"/>
      <c r="F448" s="322"/>
      <c r="G448" s="299"/>
      <c r="H448" s="299"/>
      <c r="I448" s="299"/>
      <c r="J448" s="299"/>
      <c r="K448" s="299"/>
      <c r="L448" s="299"/>
      <c r="M448" s="1108">
        <f t="shared" ref="M448:AA448" si="41">M433</f>
        <v>0</v>
      </c>
      <c r="N448" s="1108">
        <f t="shared" si="41"/>
        <v>0</v>
      </c>
      <c r="O448" s="1108">
        <f t="shared" si="41"/>
        <v>0</v>
      </c>
      <c r="P448" s="1108">
        <f t="shared" si="41"/>
        <v>0</v>
      </c>
      <c r="Q448" s="1108">
        <f t="shared" si="41"/>
        <v>0</v>
      </c>
      <c r="R448" s="1108">
        <f t="shared" si="41"/>
        <v>0</v>
      </c>
      <c r="S448" s="1108">
        <f t="shared" si="41"/>
        <v>3.6470274200000006</v>
      </c>
      <c r="T448" s="1108">
        <f t="shared" si="41"/>
        <v>1.9872954200000001</v>
      </c>
      <c r="U448" s="1108">
        <f t="shared" si="41"/>
        <v>0</v>
      </c>
      <c r="V448" s="1108">
        <f t="shared" si="41"/>
        <v>0</v>
      </c>
      <c r="W448" s="1108">
        <f t="shared" si="41"/>
        <v>0</v>
      </c>
      <c r="X448" s="1108">
        <f t="shared" si="41"/>
        <v>0</v>
      </c>
      <c r="Y448" s="1108">
        <f t="shared" si="41"/>
        <v>0</v>
      </c>
      <c r="Z448" s="132">
        <v>0</v>
      </c>
      <c r="AA448" s="1058">
        <f t="shared" si="41"/>
        <v>0</v>
      </c>
    </row>
    <row r="449" spans="2:27" ht="12.75" customHeight="1" outlineLevel="1">
      <c r="C449" s="322" t="s">
        <v>606</v>
      </c>
      <c r="D449" s="323"/>
      <c r="E449" s="323"/>
      <c r="F449" s="323"/>
      <c r="G449" s="299"/>
      <c r="H449" s="299"/>
      <c r="I449" s="299"/>
      <c r="J449" s="299"/>
      <c r="K449" s="299"/>
      <c r="L449" s="299"/>
      <c r="M449" s="1108">
        <f t="shared" ref="M449:AA449" si="42">M445</f>
        <v>0</v>
      </c>
      <c r="N449" s="1108">
        <f t="shared" si="42"/>
        <v>0</v>
      </c>
      <c r="O449" s="1108">
        <f t="shared" si="42"/>
        <v>0</v>
      </c>
      <c r="P449" s="1108">
        <f t="shared" si="42"/>
        <v>0</v>
      </c>
      <c r="Q449" s="1108">
        <f t="shared" si="42"/>
        <v>0</v>
      </c>
      <c r="R449" s="1108">
        <f t="shared" si="42"/>
        <v>0</v>
      </c>
      <c r="S449" s="1108">
        <f t="shared" si="42"/>
        <v>-3.4404857899999999</v>
      </c>
      <c r="T449" s="1108">
        <f t="shared" si="42"/>
        <v>-1.4430224300000001</v>
      </c>
      <c r="U449" s="1108">
        <f t="shared" si="42"/>
        <v>0</v>
      </c>
      <c r="V449" s="1108">
        <f t="shared" si="42"/>
        <v>0</v>
      </c>
      <c r="W449" s="1108">
        <f t="shared" si="42"/>
        <v>0</v>
      </c>
      <c r="X449" s="1108">
        <f t="shared" si="42"/>
        <v>0</v>
      </c>
      <c r="Y449" s="1108">
        <f t="shared" si="42"/>
        <v>0</v>
      </c>
      <c r="Z449" s="132">
        <v>0</v>
      </c>
      <c r="AA449" s="1058">
        <f t="shared" si="42"/>
        <v>0</v>
      </c>
    </row>
    <row r="450" spans="2:27" outlineLevel="1">
      <c r="C450" s="322" t="s">
        <v>607</v>
      </c>
      <c r="D450" s="322"/>
      <c r="E450" s="322"/>
      <c r="F450" s="322"/>
      <c r="G450" s="299"/>
      <c r="H450" s="299"/>
      <c r="I450" s="299"/>
      <c r="J450" s="299"/>
      <c r="K450" s="299"/>
      <c r="L450" s="299"/>
      <c r="M450" s="1108">
        <f>SUM(M448:M449)</f>
        <v>0</v>
      </c>
      <c r="N450" s="1108">
        <f t="shared" ref="N450:AA450" si="43">SUM(N448:N449)</f>
        <v>0</v>
      </c>
      <c r="O450" s="1108">
        <f t="shared" si="43"/>
        <v>0</v>
      </c>
      <c r="P450" s="1108">
        <f t="shared" si="43"/>
        <v>0</v>
      </c>
      <c r="Q450" s="1108">
        <f t="shared" si="43"/>
        <v>0</v>
      </c>
      <c r="R450" s="1108">
        <f t="shared" si="43"/>
        <v>0</v>
      </c>
      <c r="S450" s="1108">
        <f t="shared" si="43"/>
        <v>0.2065416300000007</v>
      </c>
      <c r="T450" s="1108">
        <f t="shared" si="43"/>
        <v>0.54427299000000007</v>
      </c>
      <c r="U450" s="1108">
        <f t="shared" si="43"/>
        <v>0</v>
      </c>
      <c r="V450" s="1108">
        <f t="shared" si="43"/>
        <v>0</v>
      </c>
      <c r="W450" s="1108">
        <f t="shared" si="43"/>
        <v>0</v>
      </c>
      <c r="X450" s="1108">
        <f t="shared" si="43"/>
        <v>0</v>
      </c>
      <c r="Y450" s="1108">
        <f t="shared" si="43"/>
        <v>0</v>
      </c>
      <c r="Z450" s="132">
        <v>0</v>
      </c>
      <c r="AA450" s="241">
        <f t="shared" si="43"/>
        <v>0</v>
      </c>
    </row>
    <row r="451" spans="2:27" outlineLevel="1">
      <c r="C451" s="327"/>
      <c r="D451" s="327"/>
      <c r="E451" s="327"/>
      <c r="F451" s="327"/>
      <c r="G451" s="327"/>
      <c r="H451" s="327"/>
      <c r="I451" s="327"/>
      <c r="J451" s="327"/>
      <c r="K451" s="327"/>
      <c r="L451" s="327"/>
      <c r="U451" s="388"/>
    </row>
    <row r="452" spans="2:27" outlineLevel="1">
      <c r="B452" s="247"/>
      <c r="C452" s="332" t="s">
        <v>608</v>
      </c>
      <c r="D452" s="332"/>
      <c r="E452" s="330"/>
      <c r="F452" s="330"/>
      <c r="G452" s="330"/>
      <c r="H452" s="330"/>
      <c r="I452" s="330"/>
      <c r="J452" s="330"/>
      <c r="K452" s="330"/>
      <c r="L452" s="330"/>
      <c r="U452" s="388"/>
    </row>
    <row r="453" spans="2:27" outlineLevel="1">
      <c r="B453" s="247"/>
      <c r="C453" s="299" t="s">
        <v>609</v>
      </c>
      <c r="D453" s="299"/>
      <c r="E453" s="299"/>
      <c r="F453" s="299"/>
      <c r="G453" s="299"/>
      <c r="H453" s="299"/>
      <c r="I453" s="299"/>
      <c r="J453" s="299"/>
      <c r="K453" s="299"/>
      <c r="L453" s="299"/>
      <c r="M453" s="1103">
        <v>0</v>
      </c>
      <c r="N453" s="1103">
        <v>0</v>
      </c>
      <c r="O453" s="1103">
        <v>0</v>
      </c>
      <c r="P453" s="1103">
        <v>0</v>
      </c>
      <c r="Q453" s="1103">
        <v>0</v>
      </c>
      <c r="R453" s="1103">
        <v>0</v>
      </c>
      <c r="S453" s="1103">
        <v>0</v>
      </c>
      <c r="T453" s="1103">
        <v>0</v>
      </c>
      <c r="U453" s="1103">
        <v>0</v>
      </c>
      <c r="V453" s="1103">
        <v>0</v>
      </c>
      <c r="W453" s="1103">
        <v>0</v>
      </c>
      <c r="X453" s="1103">
        <v>0</v>
      </c>
      <c r="Y453" s="1103">
        <v>0</v>
      </c>
      <c r="Z453" s="132">
        <v>0</v>
      </c>
    </row>
    <row r="454" spans="2:27" outlineLevel="1">
      <c r="B454" s="247"/>
      <c r="C454" s="299" t="s">
        <v>610</v>
      </c>
      <c r="D454" s="299"/>
      <c r="E454" s="299"/>
      <c r="F454" s="299"/>
      <c r="G454" s="299"/>
      <c r="H454" s="299"/>
      <c r="I454" s="299"/>
      <c r="J454" s="299"/>
      <c r="K454" s="299"/>
      <c r="L454" s="299"/>
      <c r="M454" s="1126">
        <f>1-M453</f>
        <v>1</v>
      </c>
      <c r="N454" s="1126">
        <f t="shared" ref="N454:Y454" si="44">1-N453</f>
        <v>1</v>
      </c>
      <c r="O454" s="1126">
        <f t="shared" si="44"/>
        <v>1</v>
      </c>
      <c r="P454" s="1126">
        <f t="shared" si="44"/>
        <v>1</v>
      </c>
      <c r="Q454" s="1126">
        <f t="shared" si="44"/>
        <v>1</v>
      </c>
      <c r="R454" s="1126">
        <f t="shared" si="44"/>
        <v>1</v>
      </c>
      <c r="S454" s="1126">
        <f t="shared" si="44"/>
        <v>1</v>
      </c>
      <c r="T454" s="1126">
        <f t="shared" si="44"/>
        <v>1</v>
      </c>
      <c r="U454" s="1126">
        <f t="shared" si="44"/>
        <v>1</v>
      </c>
      <c r="V454" s="1126">
        <f t="shared" si="44"/>
        <v>1</v>
      </c>
      <c r="W454" s="1126">
        <f t="shared" si="44"/>
        <v>1</v>
      </c>
      <c r="X454" s="1126">
        <f t="shared" si="44"/>
        <v>1</v>
      </c>
      <c r="Y454" s="1126">
        <f t="shared" si="44"/>
        <v>1</v>
      </c>
      <c r="Z454" s="132">
        <v>0</v>
      </c>
    </row>
    <row r="455" spans="2:27" outlineLevel="1">
      <c r="C455" s="327"/>
      <c r="D455" s="327"/>
      <c r="E455" s="327"/>
      <c r="F455" s="327"/>
      <c r="G455" s="327"/>
      <c r="H455" s="327"/>
      <c r="I455" s="327"/>
      <c r="J455" s="327"/>
      <c r="K455" s="327"/>
      <c r="L455" s="327"/>
      <c r="U455" s="388"/>
    </row>
    <row r="456" spans="2:27" outlineLevel="1">
      <c r="C456" s="333" t="s">
        <v>611</v>
      </c>
      <c r="D456" s="334"/>
      <c r="E456" s="334"/>
      <c r="F456" s="334"/>
      <c r="G456" s="330"/>
      <c r="H456" s="330"/>
      <c r="I456" s="330"/>
      <c r="J456" s="330"/>
      <c r="K456" s="330"/>
      <c r="L456" s="330"/>
      <c r="U456" s="388"/>
    </row>
    <row r="457" spans="2:27" outlineLevel="1">
      <c r="C457" s="322" t="s">
        <v>607</v>
      </c>
      <c r="D457" s="322"/>
      <c r="E457" s="322"/>
      <c r="F457" s="322"/>
      <c r="G457" s="299"/>
      <c r="H457" s="299"/>
      <c r="I457" s="299"/>
      <c r="J457" s="299"/>
      <c r="K457" s="299"/>
      <c r="L457" s="299"/>
      <c r="M457" s="1108">
        <f t="shared" ref="M457:Y457" si="45">M450</f>
        <v>0</v>
      </c>
      <c r="N457" s="1108">
        <f t="shared" si="45"/>
        <v>0</v>
      </c>
      <c r="O457" s="1108">
        <f t="shared" si="45"/>
        <v>0</v>
      </c>
      <c r="P457" s="1108">
        <f t="shared" si="45"/>
        <v>0</v>
      </c>
      <c r="Q457" s="1108">
        <f t="shared" si="45"/>
        <v>0</v>
      </c>
      <c r="R457" s="1108">
        <f t="shared" si="45"/>
        <v>0</v>
      </c>
      <c r="S457" s="1108">
        <f t="shared" si="45"/>
        <v>0.2065416300000007</v>
      </c>
      <c r="T457" s="1108">
        <f t="shared" si="45"/>
        <v>0.54427299000000007</v>
      </c>
      <c r="U457" s="1108">
        <f t="shared" si="45"/>
        <v>0</v>
      </c>
      <c r="V457" s="1108">
        <f t="shared" si="45"/>
        <v>0</v>
      </c>
      <c r="W457" s="1108">
        <f t="shared" si="45"/>
        <v>0</v>
      </c>
      <c r="X457" s="1108">
        <f t="shared" si="45"/>
        <v>0</v>
      </c>
      <c r="Y457" s="1108">
        <f t="shared" si="45"/>
        <v>0</v>
      </c>
      <c r="Z457" s="132">
        <v>0</v>
      </c>
    </row>
    <row r="458" spans="2:27" ht="12.75" customHeight="1" outlineLevel="1">
      <c r="C458" s="322" t="s">
        <v>612</v>
      </c>
      <c r="D458" s="323"/>
      <c r="E458" s="323"/>
      <c r="F458" s="323"/>
      <c r="G458" s="299"/>
      <c r="H458" s="299"/>
      <c r="I458" s="299"/>
      <c r="J458" s="299"/>
      <c r="K458" s="299"/>
      <c r="L458" s="299"/>
      <c r="M458" s="1103">
        <v>0</v>
      </c>
      <c r="N458" s="1103">
        <v>0</v>
      </c>
      <c r="O458" s="1103">
        <v>0</v>
      </c>
      <c r="P458" s="1103">
        <v>0</v>
      </c>
      <c r="Q458" s="1103">
        <v>0</v>
      </c>
      <c r="R458" s="1103">
        <v>0</v>
      </c>
      <c r="S458" s="1103">
        <v>0</v>
      </c>
      <c r="T458" s="1103">
        <v>0</v>
      </c>
      <c r="U458" s="1103">
        <v>0</v>
      </c>
      <c r="V458" s="1103">
        <v>0</v>
      </c>
      <c r="W458" s="1103">
        <v>0</v>
      </c>
      <c r="X458" s="1103">
        <v>0</v>
      </c>
      <c r="Y458" s="1103">
        <v>0</v>
      </c>
      <c r="Z458" s="132">
        <v>0</v>
      </c>
    </row>
    <row r="459" spans="2:27" ht="12.75" customHeight="1" outlineLevel="1">
      <c r="C459" s="322" t="s">
        <v>613</v>
      </c>
      <c r="D459" s="323"/>
      <c r="E459" s="323"/>
      <c r="F459" s="323"/>
      <c r="G459" s="299"/>
      <c r="H459" s="299"/>
      <c r="I459" s="299"/>
      <c r="J459" s="299"/>
      <c r="K459" s="299"/>
      <c r="L459" s="299"/>
      <c r="M459" s="1103">
        <v>0</v>
      </c>
      <c r="N459" s="1103">
        <v>0</v>
      </c>
      <c r="O459" s="1103">
        <v>0</v>
      </c>
      <c r="P459" s="1103">
        <v>0</v>
      </c>
      <c r="Q459" s="1103">
        <v>0</v>
      </c>
      <c r="R459" s="1103">
        <v>0</v>
      </c>
      <c r="S459" s="1103">
        <v>0</v>
      </c>
      <c r="T459" s="1103">
        <v>0</v>
      </c>
      <c r="U459" s="1103">
        <v>0</v>
      </c>
      <c r="V459" s="1103">
        <v>0</v>
      </c>
      <c r="W459" s="1103">
        <v>0</v>
      </c>
      <c r="X459" s="1103">
        <v>0</v>
      </c>
      <c r="Y459" s="1103">
        <v>0</v>
      </c>
      <c r="Z459" s="132">
        <v>0</v>
      </c>
    </row>
    <row r="460" spans="2:27" ht="12.75" customHeight="1" outlineLevel="1">
      <c r="C460" s="322" t="s">
        <v>614</v>
      </c>
      <c r="D460" s="323"/>
      <c r="E460" s="323"/>
      <c r="F460" s="323"/>
      <c r="G460" s="299"/>
      <c r="H460" s="299"/>
      <c r="I460" s="299"/>
      <c r="J460" s="299"/>
      <c r="K460" s="299"/>
      <c r="L460" s="299"/>
      <c r="M460" s="1103">
        <v>0</v>
      </c>
      <c r="N460" s="1103">
        <v>0</v>
      </c>
      <c r="O460" s="1103">
        <v>0</v>
      </c>
      <c r="P460" s="1103">
        <v>0</v>
      </c>
      <c r="Q460" s="1103">
        <v>0</v>
      </c>
      <c r="R460" s="1103">
        <v>0</v>
      </c>
      <c r="S460" s="1103">
        <v>0</v>
      </c>
      <c r="T460" s="1103">
        <v>0</v>
      </c>
      <c r="U460" s="1103">
        <v>0</v>
      </c>
      <c r="V460" s="1103">
        <v>0</v>
      </c>
      <c r="W460" s="1103">
        <v>0</v>
      </c>
      <c r="X460" s="1103">
        <v>0</v>
      </c>
      <c r="Y460" s="1103">
        <v>0</v>
      </c>
      <c r="Z460" s="132">
        <v>0</v>
      </c>
    </row>
    <row r="461" spans="2:27" ht="12.75" customHeight="1" outlineLevel="1">
      <c r="C461" s="322" t="s">
        <v>615</v>
      </c>
      <c r="D461" s="323"/>
      <c r="E461" s="323"/>
      <c r="F461" s="323"/>
      <c r="G461" s="299"/>
      <c r="H461" s="299"/>
      <c r="I461" s="299"/>
      <c r="J461" s="299"/>
      <c r="K461" s="299"/>
      <c r="L461" s="299"/>
      <c r="M461" s="1103">
        <v>0</v>
      </c>
      <c r="N461" s="1103">
        <v>0</v>
      </c>
      <c r="O461" s="1103">
        <v>0</v>
      </c>
      <c r="P461" s="1103">
        <v>0</v>
      </c>
      <c r="Q461" s="1103">
        <v>0</v>
      </c>
      <c r="R461" s="1103">
        <v>0</v>
      </c>
      <c r="S461" s="1103">
        <v>0</v>
      </c>
      <c r="T461" s="1103">
        <v>0</v>
      </c>
      <c r="U461" s="1103">
        <v>0</v>
      </c>
      <c r="V461" s="1103">
        <v>0</v>
      </c>
      <c r="W461" s="1103">
        <v>0</v>
      </c>
      <c r="X461" s="1103">
        <v>0</v>
      </c>
      <c r="Y461" s="1103">
        <v>0</v>
      </c>
      <c r="Z461" s="132">
        <v>0</v>
      </c>
    </row>
    <row r="462" spans="2:27" ht="12.75" customHeight="1" outlineLevel="1">
      <c r="C462" s="322" t="s">
        <v>616</v>
      </c>
      <c r="D462" s="323"/>
      <c r="E462" s="323"/>
      <c r="F462" s="323"/>
      <c r="G462" s="299"/>
      <c r="H462" s="299"/>
      <c r="I462" s="299"/>
      <c r="J462" s="299"/>
      <c r="K462" s="299"/>
      <c r="L462" s="299"/>
      <c r="M462" s="1103">
        <v>0</v>
      </c>
      <c r="N462" s="1103">
        <v>0</v>
      </c>
      <c r="O462" s="1103">
        <v>0</v>
      </c>
      <c r="P462" s="1103">
        <v>0</v>
      </c>
      <c r="Q462" s="1103">
        <v>0</v>
      </c>
      <c r="R462" s="1103">
        <v>0</v>
      </c>
      <c r="S462" s="1103">
        <v>0</v>
      </c>
      <c r="T462" s="1103">
        <v>0</v>
      </c>
      <c r="U462" s="1103">
        <v>0</v>
      </c>
      <c r="V462" s="1103">
        <v>0</v>
      </c>
      <c r="W462" s="1103">
        <v>0</v>
      </c>
      <c r="X462" s="1103">
        <v>0</v>
      </c>
      <c r="Y462" s="1103">
        <v>0</v>
      </c>
      <c r="Z462" s="132">
        <v>0</v>
      </c>
    </row>
    <row r="463" spans="2:27" ht="12.75" customHeight="1" outlineLevel="1">
      <c r="C463" s="322" t="s">
        <v>617</v>
      </c>
      <c r="D463" s="323"/>
      <c r="E463" s="323"/>
      <c r="F463" s="323"/>
      <c r="G463" s="299"/>
      <c r="H463" s="299"/>
      <c r="I463" s="299"/>
      <c r="J463" s="299"/>
      <c r="K463" s="299"/>
      <c r="L463" s="299"/>
      <c r="M463" s="1103">
        <v>0</v>
      </c>
      <c r="N463" s="1103">
        <v>0</v>
      </c>
      <c r="O463" s="1103">
        <v>0</v>
      </c>
      <c r="P463" s="1103">
        <v>0</v>
      </c>
      <c r="Q463" s="1103">
        <v>0</v>
      </c>
      <c r="R463" s="1103">
        <v>0</v>
      </c>
      <c r="S463" s="1103">
        <v>0</v>
      </c>
      <c r="T463" s="1103">
        <v>0</v>
      </c>
      <c r="U463" s="1103">
        <v>0</v>
      </c>
      <c r="V463" s="1103">
        <v>0</v>
      </c>
      <c r="W463" s="1103">
        <v>0</v>
      </c>
      <c r="X463" s="1103">
        <v>0</v>
      </c>
      <c r="Y463" s="1103">
        <v>0</v>
      </c>
      <c r="Z463" s="132">
        <v>0</v>
      </c>
    </row>
    <row r="464" spans="2:27" ht="12.75" customHeight="1" outlineLevel="1">
      <c r="C464" s="322" t="s">
        <v>618</v>
      </c>
      <c r="D464" s="323"/>
      <c r="E464" s="323"/>
      <c r="F464" s="323"/>
      <c r="G464" s="299"/>
      <c r="H464" s="299"/>
      <c r="I464" s="299"/>
      <c r="J464" s="299"/>
      <c r="K464" s="299"/>
      <c r="L464" s="299"/>
      <c r="M464" s="1103">
        <v>0</v>
      </c>
      <c r="N464" s="1103">
        <v>0</v>
      </c>
      <c r="O464" s="1103">
        <v>0</v>
      </c>
      <c r="P464" s="1103">
        <v>0</v>
      </c>
      <c r="Q464" s="1103">
        <v>0</v>
      </c>
      <c r="R464" s="1103">
        <v>0</v>
      </c>
      <c r="S464" s="1103">
        <v>0</v>
      </c>
      <c r="T464" s="1103">
        <v>0</v>
      </c>
      <c r="U464" s="1103">
        <v>0</v>
      </c>
      <c r="V464" s="1103">
        <v>0</v>
      </c>
      <c r="W464" s="1103">
        <v>0</v>
      </c>
      <c r="X464" s="1103">
        <v>0</v>
      </c>
      <c r="Y464" s="1103">
        <v>0</v>
      </c>
      <c r="Z464" s="132">
        <v>0</v>
      </c>
    </row>
    <row r="465" spans="3:26" ht="12.75" customHeight="1" outlineLevel="1">
      <c r="C465" s="322" t="s">
        <v>619</v>
      </c>
      <c r="D465" s="323"/>
      <c r="E465" s="323"/>
      <c r="F465" s="323"/>
      <c r="G465" s="299"/>
      <c r="H465" s="299"/>
      <c r="I465" s="299"/>
      <c r="J465" s="299"/>
      <c r="K465" s="299"/>
      <c r="L465" s="299"/>
      <c r="M465" s="1103">
        <v>0</v>
      </c>
      <c r="N465" s="1103">
        <v>0</v>
      </c>
      <c r="O465" s="1103">
        <v>0</v>
      </c>
      <c r="P465" s="1103">
        <v>0</v>
      </c>
      <c r="Q465" s="1103">
        <v>0</v>
      </c>
      <c r="R465" s="1103">
        <v>0</v>
      </c>
      <c r="S465" s="1103">
        <v>0</v>
      </c>
      <c r="T465" s="1103">
        <v>0</v>
      </c>
      <c r="U465" s="1103">
        <v>0</v>
      </c>
      <c r="V465" s="1103">
        <v>0</v>
      </c>
      <c r="W465" s="1103">
        <v>0</v>
      </c>
      <c r="X465" s="1103">
        <v>0</v>
      </c>
      <c r="Y465" s="1103">
        <v>0</v>
      </c>
      <c r="Z465" s="132">
        <v>0</v>
      </c>
    </row>
    <row r="466" spans="3:26" outlineLevel="1">
      <c r="C466" s="324" t="s">
        <v>936</v>
      </c>
      <c r="D466" s="324"/>
      <c r="E466" s="324"/>
      <c r="F466" s="324"/>
      <c r="G466" s="299"/>
      <c r="H466" s="299"/>
      <c r="I466" s="299"/>
      <c r="J466" s="299"/>
      <c r="K466" s="299"/>
      <c r="L466" s="299"/>
      <c r="M466" s="1103">
        <v>0</v>
      </c>
      <c r="N466" s="1103">
        <v>0</v>
      </c>
      <c r="O466" s="1103">
        <v>0</v>
      </c>
      <c r="P466" s="1103">
        <v>0</v>
      </c>
      <c r="Q466" s="1103">
        <v>0</v>
      </c>
      <c r="R466" s="1103">
        <v>0</v>
      </c>
      <c r="S466" s="1103">
        <v>0.73341422000000001</v>
      </c>
      <c r="T466" s="1103">
        <v>0.42778078999999997</v>
      </c>
      <c r="U466" s="1103">
        <v>0</v>
      </c>
      <c r="V466" s="1103">
        <v>0</v>
      </c>
      <c r="W466" s="1103">
        <v>0</v>
      </c>
      <c r="X466" s="1103">
        <v>0</v>
      </c>
      <c r="Y466" s="1103">
        <v>0</v>
      </c>
      <c r="Z466" s="132">
        <v>0</v>
      </c>
    </row>
    <row r="467" spans="3:26" outlineLevel="1">
      <c r="C467" s="324" t="s">
        <v>937</v>
      </c>
      <c r="D467" s="324"/>
      <c r="E467" s="324"/>
      <c r="F467" s="324"/>
      <c r="G467" s="299"/>
      <c r="H467" s="299"/>
      <c r="I467" s="299"/>
      <c r="J467" s="299"/>
      <c r="K467" s="299"/>
      <c r="L467" s="299"/>
      <c r="M467" s="1103">
        <v>0</v>
      </c>
      <c r="N467" s="1103">
        <v>0</v>
      </c>
      <c r="O467" s="1103">
        <v>0</v>
      </c>
      <c r="P467" s="1103">
        <v>0</v>
      </c>
      <c r="Q467" s="1103">
        <v>0</v>
      </c>
      <c r="R467" s="1103">
        <v>0</v>
      </c>
      <c r="S467" s="1103">
        <v>-1.35845E-3</v>
      </c>
      <c r="T467" s="1103">
        <v>0</v>
      </c>
      <c r="U467" s="1103">
        <v>0</v>
      </c>
      <c r="V467" s="1103">
        <v>0</v>
      </c>
      <c r="W467" s="1103">
        <v>0</v>
      </c>
      <c r="X467" s="1103">
        <v>0</v>
      </c>
      <c r="Y467" s="1103">
        <v>0</v>
      </c>
      <c r="Z467" s="132">
        <v>0</v>
      </c>
    </row>
    <row r="468" spans="3:26" outlineLevel="1">
      <c r="C468" s="324" t="s">
        <v>938</v>
      </c>
      <c r="D468" s="324"/>
      <c r="E468" s="324"/>
      <c r="F468" s="324"/>
      <c r="G468" s="299"/>
      <c r="H468" s="299"/>
      <c r="I468" s="299"/>
      <c r="J468" s="299"/>
      <c r="K468" s="299"/>
      <c r="L468" s="299"/>
      <c r="M468" s="1103">
        <v>0</v>
      </c>
      <c r="N468" s="1103">
        <v>0</v>
      </c>
      <c r="O468" s="1103">
        <v>0</v>
      </c>
      <c r="P468" s="1103">
        <v>0</v>
      </c>
      <c r="Q468" s="1103">
        <v>0</v>
      </c>
      <c r="R468" s="1103">
        <v>0</v>
      </c>
      <c r="S468" s="1103">
        <v>3.3400162219443805</v>
      </c>
      <c r="T468" s="1103">
        <v>1.7565799616924203</v>
      </c>
      <c r="U468" s="1103">
        <v>0</v>
      </c>
      <c r="V468" s="1103">
        <v>0</v>
      </c>
      <c r="W468" s="1103">
        <v>0</v>
      </c>
      <c r="X468" s="1103">
        <v>0</v>
      </c>
      <c r="Y468" s="1103">
        <v>0</v>
      </c>
      <c r="Z468" s="132">
        <v>0</v>
      </c>
    </row>
    <row r="469" spans="3:26" outlineLevel="1">
      <c r="C469" s="324" t="s">
        <v>939</v>
      </c>
      <c r="D469" s="324"/>
      <c r="E469" s="324"/>
      <c r="F469" s="324"/>
      <c r="G469" s="299"/>
      <c r="H469" s="299"/>
      <c r="I469" s="299"/>
      <c r="J469" s="299"/>
      <c r="K469" s="299"/>
      <c r="L469" s="299"/>
      <c r="M469" s="1103">
        <v>0</v>
      </c>
      <c r="N469" s="1103">
        <v>0</v>
      </c>
      <c r="O469" s="1103">
        <v>0</v>
      </c>
      <c r="P469" s="1103">
        <v>0</v>
      </c>
      <c r="Q469" s="1103">
        <v>0</v>
      </c>
      <c r="R469" s="1103">
        <v>0</v>
      </c>
      <c r="S469" s="1103">
        <v>-2.2860819800000001</v>
      </c>
      <c r="T469" s="1103">
        <v>-0.90677748000000002</v>
      </c>
      <c r="U469" s="1103">
        <v>0</v>
      </c>
      <c r="V469" s="1103">
        <v>0</v>
      </c>
      <c r="W469" s="1103">
        <v>0</v>
      </c>
      <c r="X469" s="1103">
        <v>0</v>
      </c>
      <c r="Y469" s="1103">
        <v>0</v>
      </c>
      <c r="Z469" s="132">
        <v>0</v>
      </c>
    </row>
    <row r="470" spans="3:26" outlineLevel="1">
      <c r="C470" s="324" t="s">
        <v>935</v>
      </c>
      <c r="D470" s="324"/>
      <c r="E470" s="324"/>
      <c r="F470" s="324"/>
      <c r="G470" s="299"/>
      <c r="H470" s="299"/>
      <c r="I470" s="299"/>
      <c r="J470" s="299"/>
      <c r="K470" s="299"/>
      <c r="L470" s="299"/>
      <c r="M470" s="1103">
        <v>0</v>
      </c>
      <c r="N470" s="1103">
        <v>0</v>
      </c>
      <c r="O470" s="1103">
        <v>0</v>
      </c>
      <c r="P470" s="1103">
        <v>0</v>
      </c>
      <c r="Q470" s="1103">
        <v>0</v>
      </c>
      <c r="R470" s="1103">
        <v>0</v>
      </c>
      <c r="S470" s="1103">
        <v>-0.41524007000000002</v>
      </c>
      <c r="T470" s="1103">
        <v>0.35473916999999999</v>
      </c>
      <c r="U470" s="1103">
        <v>0</v>
      </c>
      <c r="V470" s="1103">
        <v>0</v>
      </c>
      <c r="W470" s="1103">
        <v>0</v>
      </c>
      <c r="X470" s="1103">
        <v>0</v>
      </c>
      <c r="Y470" s="1103">
        <v>0</v>
      </c>
      <c r="Z470" s="132">
        <v>0</v>
      </c>
    </row>
    <row r="471" spans="3:26" outlineLevel="1">
      <c r="C471" s="324" t="s">
        <v>940</v>
      </c>
      <c r="D471" s="324"/>
      <c r="E471" s="324"/>
      <c r="F471" s="324"/>
      <c r="G471" s="299"/>
      <c r="H471" s="299"/>
      <c r="I471" s="299"/>
      <c r="J471" s="299"/>
      <c r="K471" s="299"/>
      <c r="L471" s="299"/>
      <c r="M471" s="1103">
        <v>2.8530000000000002</v>
      </c>
      <c r="N471" s="1103">
        <v>2.4700000000000002</v>
      </c>
      <c r="O471" s="1103">
        <v>2.2999999999999998</v>
      </c>
      <c r="P471" s="1103">
        <v>2.5150000000000001</v>
      </c>
      <c r="Q471" s="1103">
        <v>3.43</v>
      </c>
      <c r="R471" s="1103">
        <v>2.1377354855302975</v>
      </c>
      <c r="S471" s="1103">
        <v>0</v>
      </c>
      <c r="T471" s="1103">
        <v>0</v>
      </c>
      <c r="U471" s="1103">
        <v>0</v>
      </c>
      <c r="V471" s="1103">
        <v>0</v>
      </c>
      <c r="W471" s="1103">
        <v>0</v>
      </c>
      <c r="X471" s="1103">
        <v>0</v>
      </c>
      <c r="Y471" s="1103">
        <v>0</v>
      </c>
      <c r="Z471" s="132">
        <v>0</v>
      </c>
    </row>
    <row r="472" spans="3:26" outlineLevel="1">
      <c r="C472" s="324" t="s">
        <v>941</v>
      </c>
      <c r="D472" s="324"/>
      <c r="E472" s="324"/>
      <c r="F472" s="324"/>
      <c r="G472" s="299"/>
      <c r="H472" s="299"/>
      <c r="I472" s="299"/>
      <c r="J472" s="299"/>
      <c r="K472" s="299"/>
      <c r="L472" s="299"/>
      <c r="M472" s="1103">
        <v>0</v>
      </c>
      <c r="N472" s="1103">
        <v>0</v>
      </c>
      <c r="O472" s="1103">
        <v>0</v>
      </c>
      <c r="P472" s="1103">
        <v>0</v>
      </c>
      <c r="Q472" s="1103">
        <v>0</v>
      </c>
      <c r="R472" s="1103">
        <v>0</v>
      </c>
      <c r="S472" s="1103">
        <v>0</v>
      </c>
      <c r="T472" s="1103">
        <v>0</v>
      </c>
      <c r="U472" s="1103">
        <v>0</v>
      </c>
      <c r="V472" s="1103">
        <v>0</v>
      </c>
      <c r="W472" s="1103">
        <v>0</v>
      </c>
      <c r="X472" s="1103">
        <v>0</v>
      </c>
      <c r="Y472" s="1103">
        <v>0</v>
      </c>
      <c r="Z472" s="132">
        <v>0</v>
      </c>
    </row>
    <row r="473" spans="3:26" outlineLevel="1">
      <c r="C473" s="324" t="s">
        <v>942</v>
      </c>
      <c r="D473" s="324"/>
      <c r="E473" s="324"/>
      <c r="F473" s="324"/>
      <c r="G473" s="299"/>
      <c r="H473" s="299"/>
      <c r="I473" s="299"/>
      <c r="J473" s="299"/>
      <c r="K473" s="299"/>
      <c r="L473" s="299"/>
      <c r="M473" s="1103">
        <v>0</v>
      </c>
      <c r="N473" s="1103">
        <v>0</v>
      </c>
      <c r="O473" s="1103">
        <v>0</v>
      </c>
      <c r="P473" s="1103">
        <v>0</v>
      </c>
      <c r="Q473" s="1103">
        <v>0</v>
      </c>
      <c r="R473" s="1103">
        <v>0</v>
      </c>
      <c r="S473" s="1103">
        <v>0</v>
      </c>
      <c r="T473" s="1103">
        <v>0</v>
      </c>
      <c r="U473" s="1103">
        <v>0</v>
      </c>
      <c r="V473" s="1103">
        <v>0</v>
      </c>
      <c r="W473" s="1103">
        <v>0</v>
      </c>
      <c r="X473" s="1103">
        <v>0</v>
      </c>
      <c r="Y473" s="1103">
        <v>0</v>
      </c>
      <c r="Z473" s="132">
        <v>0</v>
      </c>
    </row>
    <row r="474" spans="3:26" outlineLevel="1">
      <c r="C474" s="324" t="s">
        <v>943</v>
      </c>
      <c r="D474" s="324"/>
      <c r="E474" s="324"/>
      <c r="F474" s="324"/>
      <c r="G474" s="299"/>
      <c r="H474" s="299"/>
      <c r="I474" s="299"/>
      <c r="J474" s="299"/>
      <c r="K474" s="299"/>
      <c r="L474" s="299"/>
      <c r="M474" s="1103">
        <v>0</v>
      </c>
      <c r="N474" s="1103">
        <v>0</v>
      </c>
      <c r="O474" s="1103">
        <v>0</v>
      </c>
      <c r="P474" s="1103">
        <v>0</v>
      </c>
      <c r="Q474" s="1103">
        <v>0</v>
      </c>
      <c r="R474" s="1103">
        <v>0</v>
      </c>
      <c r="S474" s="1103">
        <v>0</v>
      </c>
      <c r="T474" s="1103">
        <v>0</v>
      </c>
      <c r="U474" s="1103">
        <v>0</v>
      </c>
      <c r="V474" s="1103">
        <v>0</v>
      </c>
      <c r="W474" s="1103">
        <v>0</v>
      </c>
      <c r="X474" s="1103">
        <v>0</v>
      </c>
      <c r="Y474" s="1103">
        <v>0</v>
      </c>
      <c r="Z474" s="132">
        <v>0</v>
      </c>
    </row>
    <row r="475" spans="3:26" ht="12.75" customHeight="1" outlineLevel="1">
      <c r="C475" s="576" t="s">
        <v>388</v>
      </c>
      <c r="D475" s="325"/>
      <c r="E475" s="325"/>
      <c r="F475" s="325"/>
      <c r="G475" s="299"/>
      <c r="H475" s="299"/>
      <c r="I475" s="299"/>
      <c r="J475" s="299"/>
      <c r="K475" s="299"/>
      <c r="L475" s="299"/>
      <c r="M475" s="1108">
        <f>SUM(M457:M474)</f>
        <v>2.8530000000000002</v>
      </c>
      <c r="N475" s="1108">
        <f t="shared" ref="N475:Y475" si="46">SUM(N457:N474)</f>
        <v>2.4700000000000002</v>
      </c>
      <c r="O475" s="1108">
        <f t="shared" si="46"/>
        <v>2.2999999999999998</v>
      </c>
      <c r="P475" s="1108">
        <f t="shared" si="46"/>
        <v>2.5150000000000001</v>
      </c>
      <c r="Q475" s="1108">
        <f t="shared" si="46"/>
        <v>3.43</v>
      </c>
      <c r="R475" s="1108">
        <f t="shared" si="46"/>
        <v>2.1377354855302975</v>
      </c>
      <c r="S475" s="1108">
        <f t="shared" si="46"/>
        <v>1.5772915719443812</v>
      </c>
      <c r="T475" s="1108">
        <f t="shared" si="46"/>
        <v>2.1765954316924203</v>
      </c>
      <c r="U475" s="1108">
        <f t="shared" si="46"/>
        <v>0</v>
      </c>
      <c r="V475" s="1108">
        <f t="shared" si="46"/>
        <v>0</v>
      </c>
      <c r="W475" s="1108">
        <f t="shared" si="46"/>
        <v>0</v>
      </c>
      <c r="X475" s="1108">
        <f t="shared" si="46"/>
        <v>0</v>
      </c>
      <c r="Y475" s="1108">
        <f t="shared" si="46"/>
        <v>0</v>
      </c>
      <c r="Z475" s="132">
        <v>0</v>
      </c>
    </row>
    <row r="476" spans="3:26" outlineLevel="1">
      <c r="C476" s="335"/>
      <c r="D476" s="336"/>
      <c r="E476" s="336"/>
      <c r="F476" s="336"/>
      <c r="G476" s="327"/>
      <c r="H476" s="327"/>
      <c r="I476" s="327"/>
      <c r="J476" s="327"/>
      <c r="K476" s="327"/>
      <c r="L476" s="327"/>
      <c r="U476" s="388"/>
    </row>
    <row r="477" spans="3:26" outlineLevel="1">
      <c r="C477" s="322" t="s">
        <v>620</v>
      </c>
      <c r="D477" s="322"/>
      <c r="E477" s="322"/>
      <c r="F477" s="322"/>
      <c r="M477" s="1108">
        <f>-M464</f>
        <v>0</v>
      </c>
      <c r="N477" s="1108">
        <f t="shared" ref="N477:Y477" si="47">-N464</f>
        <v>0</v>
      </c>
      <c r="O477" s="1108">
        <f t="shared" si="47"/>
        <v>0</v>
      </c>
      <c r="P477" s="1108">
        <f t="shared" si="47"/>
        <v>0</v>
      </c>
      <c r="Q477" s="1108">
        <f t="shared" si="47"/>
        <v>0</v>
      </c>
      <c r="R477" s="1108">
        <f t="shared" si="47"/>
        <v>0</v>
      </c>
      <c r="S477" s="1108">
        <f t="shared" si="47"/>
        <v>0</v>
      </c>
      <c r="T477" s="1108">
        <f t="shared" si="47"/>
        <v>0</v>
      </c>
      <c r="U477" s="1108">
        <f t="shared" si="47"/>
        <v>0</v>
      </c>
      <c r="V477" s="1108">
        <f t="shared" si="47"/>
        <v>0</v>
      </c>
      <c r="W477" s="1108">
        <f t="shared" si="47"/>
        <v>0</v>
      </c>
      <c r="X477" s="1108">
        <f t="shared" si="47"/>
        <v>0</v>
      </c>
      <c r="Y477" s="1108">
        <f t="shared" si="47"/>
        <v>0</v>
      </c>
      <c r="Z477" s="132">
        <v>0</v>
      </c>
    </row>
    <row r="478" spans="3:26" ht="12.75" customHeight="1" outlineLevel="1">
      <c r="C478" s="322" t="s">
        <v>621</v>
      </c>
      <c r="D478" s="323"/>
      <c r="E478" s="323"/>
      <c r="F478" s="323"/>
      <c r="G478" s="299"/>
      <c r="H478" s="299"/>
      <c r="I478" s="299"/>
      <c r="J478" s="299"/>
      <c r="K478" s="299"/>
      <c r="L478" s="299"/>
      <c r="M478" s="1103">
        <v>0</v>
      </c>
      <c r="N478" s="1103">
        <v>0</v>
      </c>
      <c r="O478" s="1103">
        <v>0</v>
      </c>
      <c r="P478" s="1103">
        <v>0</v>
      </c>
      <c r="Q478" s="1103">
        <v>0</v>
      </c>
      <c r="R478" s="1103">
        <v>0</v>
      </c>
      <c r="S478" s="1103">
        <v>0</v>
      </c>
      <c r="T478" s="1103">
        <v>0</v>
      </c>
      <c r="U478" s="1103">
        <v>0</v>
      </c>
      <c r="V478" s="1103">
        <v>0</v>
      </c>
      <c r="W478" s="1103">
        <v>0</v>
      </c>
      <c r="X478" s="1103">
        <v>0</v>
      </c>
      <c r="Y478" s="1103">
        <v>0</v>
      </c>
      <c r="Z478" s="132">
        <v>0</v>
      </c>
    </row>
    <row r="479" spans="3:26" outlineLevel="1">
      <c r="C479" s="322" t="s">
        <v>622</v>
      </c>
      <c r="D479" s="322"/>
      <c r="E479" s="322"/>
      <c r="F479" s="322"/>
      <c r="G479" s="299"/>
      <c r="H479" s="299"/>
      <c r="I479" s="299"/>
      <c r="J479" s="299"/>
      <c r="K479" s="299"/>
      <c r="L479" s="299"/>
      <c r="M479" s="1103">
        <v>0</v>
      </c>
      <c r="N479" s="1103">
        <v>0</v>
      </c>
      <c r="O479" s="1103">
        <v>0</v>
      </c>
      <c r="P479" s="1103">
        <v>0</v>
      </c>
      <c r="Q479" s="1103">
        <v>0</v>
      </c>
      <c r="R479" s="1103">
        <v>0</v>
      </c>
      <c r="S479" s="1103">
        <v>0</v>
      </c>
      <c r="T479" s="1103">
        <v>0</v>
      </c>
      <c r="U479" s="1103">
        <v>0</v>
      </c>
      <c r="V479" s="1103">
        <v>0</v>
      </c>
      <c r="W479" s="1103">
        <v>0</v>
      </c>
      <c r="X479" s="1103">
        <v>0</v>
      </c>
      <c r="Y479" s="1103">
        <v>0</v>
      </c>
      <c r="Z479" s="132">
        <v>0</v>
      </c>
    </row>
    <row r="480" spans="3:26" outlineLevel="1">
      <c r="C480" s="874" t="s">
        <v>623</v>
      </c>
      <c r="D480" s="878"/>
      <c r="E480" s="878"/>
      <c r="F480" s="878"/>
      <c r="M480" s="1103">
        <v>0</v>
      </c>
      <c r="N480" s="1103">
        <v>0</v>
      </c>
      <c r="O480" s="1103">
        <v>0</v>
      </c>
      <c r="P480" s="1103">
        <v>0</v>
      </c>
      <c r="Q480" s="1103">
        <v>0</v>
      </c>
      <c r="R480" s="1103">
        <v>0</v>
      </c>
      <c r="S480" s="1103">
        <v>0</v>
      </c>
      <c r="T480" s="1103">
        <v>0</v>
      </c>
      <c r="U480" s="1103">
        <v>0</v>
      </c>
      <c r="V480" s="1103">
        <v>0</v>
      </c>
      <c r="W480" s="1103">
        <v>0</v>
      </c>
      <c r="X480" s="1103">
        <v>0</v>
      </c>
      <c r="Y480" s="1103">
        <v>0</v>
      </c>
      <c r="Z480" s="132">
        <v>0</v>
      </c>
    </row>
    <row r="481" spans="2:26" outlineLevel="1">
      <c r="C481" s="874" t="s">
        <v>623</v>
      </c>
      <c r="D481" s="878"/>
      <c r="E481" s="878"/>
      <c r="F481" s="878"/>
      <c r="M481" s="1103">
        <v>0</v>
      </c>
      <c r="N481" s="1103">
        <v>0</v>
      </c>
      <c r="O481" s="1103">
        <v>0</v>
      </c>
      <c r="P481" s="1103">
        <v>0</v>
      </c>
      <c r="Q481" s="1103">
        <v>0</v>
      </c>
      <c r="R481" s="1103">
        <v>0</v>
      </c>
      <c r="S481" s="1103">
        <v>0</v>
      </c>
      <c r="T481" s="1103">
        <v>0</v>
      </c>
      <c r="U481" s="1103">
        <v>0</v>
      </c>
      <c r="V481" s="1103">
        <v>0</v>
      </c>
      <c r="W481" s="1103">
        <v>0</v>
      </c>
      <c r="X481" s="1103">
        <v>0</v>
      </c>
      <c r="Y481" s="1103">
        <v>0</v>
      </c>
      <c r="Z481" s="132">
        <v>0</v>
      </c>
    </row>
    <row r="482" spans="2:26" outlineLevel="1">
      <c r="C482" s="874" t="s">
        <v>623</v>
      </c>
      <c r="D482" s="878"/>
      <c r="E482" s="878"/>
      <c r="F482" s="878"/>
      <c r="M482" s="1103">
        <v>0</v>
      </c>
      <c r="N482" s="1103">
        <v>0</v>
      </c>
      <c r="O482" s="1103">
        <v>0</v>
      </c>
      <c r="P482" s="1103">
        <v>0</v>
      </c>
      <c r="Q482" s="1103">
        <v>0</v>
      </c>
      <c r="R482" s="1103">
        <v>0</v>
      </c>
      <c r="S482" s="1103">
        <v>0</v>
      </c>
      <c r="T482" s="1103">
        <v>0</v>
      </c>
      <c r="U482" s="1103">
        <v>0</v>
      </c>
      <c r="V482" s="1103">
        <v>0</v>
      </c>
      <c r="W482" s="1103">
        <v>0</v>
      </c>
      <c r="X482" s="1103">
        <v>0</v>
      </c>
      <c r="Y482" s="1103">
        <v>0</v>
      </c>
      <c r="Z482" s="132">
        <v>0</v>
      </c>
    </row>
    <row r="483" spans="2:26" outlineLevel="1">
      <c r="C483" s="874" t="s">
        <v>623</v>
      </c>
      <c r="D483" s="874"/>
      <c r="E483" s="874"/>
      <c r="F483" s="874"/>
      <c r="M483" s="1103">
        <v>0</v>
      </c>
      <c r="N483" s="1103">
        <v>0</v>
      </c>
      <c r="O483" s="1103">
        <v>0</v>
      </c>
      <c r="P483" s="1103">
        <v>0</v>
      </c>
      <c r="Q483" s="1103">
        <v>0</v>
      </c>
      <c r="R483" s="1103">
        <v>0</v>
      </c>
      <c r="S483" s="1103">
        <v>0</v>
      </c>
      <c r="T483" s="1103">
        <v>0</v>
      </c>
      <c r="U483" s="1103">
        <v>0</v>
      </c>
      <c r="V483" s="1103">
        <v>0</v>
      </c>
      <c r="W483" s="1103">
        <v>0</v>
      </c>
      <c r="X483" s="1103">
        <v>0</v>
      </c>
      <c r="Y483" s="1103">
        <v>0</v>
      </c>
      <c r="Z483" s="132">
        <v>0</v>
      </c>
    </row>
    <row r="484" spans="2:26" s="832" customFormat="1" outlineLevel="1">
      <c r="C484" s="875" t="s">
        <v>397</v>
      </c>
      <c r="D484" s="876"/>
      <c r="E484" s="876"/>
      <c r="F484" s="876"/>
      <c r="M484" s="1108">
        <f>SUM(M477:M483)</f>
        <v>0</v>
      </c>
      <c r="N484" s="1108">
        <f t="shared" ref="N484:Y484" si="48">SUM(N477:N483)</f>
        <v>0</v>
      </c>
      <c r="O484" s="1108">
        <f t="shared" si="48"/>
        <v>0</v>
      </c>
      <c r="P484" s="1108">
        <f t="shared" si="48"/>
        <v>0</v>
      </c>
      <c r="Q484" s="1108">
        <f t="shared" si="48"/>
        <v>0</v>
      </c>
      <c r="R484" s="1108">
        <f t="shared" si="48"/>
        <v>0</v>
      </c>
      <c r="S484" s="1108">
        <f t="shared" si="48"/>
        <v>0</v>
      </c>
      <c r="T484" s="1108">
        <f t="shared" si="48"/>
        <v>0</v>
      </c>
      <c r="U484" s="1108">
        <f t="shared" si="48"/>
        <v>0</v>
      </c>
      <c r="V484" s="1108">
        <f t="shared" si="48"/>
        <v>0</v>
      </c>
      <c r="W484" s="1108">
        <f t="shared" si="48"/>
        <v>0</v>
      </c>
      <c r="X484" s="1108">
        <f t="shared" si="48"/>
        <v>0</v>
      </c>
      <c r="Y484" s="1108">
        <f t="shared" si="48"/>
        <v>0</v>
      </c>
      <c r="Z484" s="132">
        <v>0</v>
      </c>
    </row>
    <row r="485" spans="2:26" s="832" customFormat="1" outlineLevel="1">
      <c r="C485" s="875"/>
      <c r="D485" s="876"/>
      <c r="E485" s="876"/>
      <c r="F485" s="876"/>
      <c r="M485" s="877"/>
      <c r="N485" s="877"/>
      <c r="O485" s="877"/>
      <c r="P485" s="877"/>
      <c r="Q485" s="877"/>
      <c r="R485" s="877"/>
      <c r="S485" s="877"/>
      <c r="T485" s="877"/>
      <c r="U485" s="877"/>
      <c r="V485" s="877"/>
      <c r="W485" s="877"/>
      <c r="X485" s="877"/>
      <c r="Y485" s="877"/>
    </row>
    <row r="486" spans="2:26" outlineLevel="1">
      <c r="C486" s="332" t="s">
        <v>624</v>
      </c>
      <c r="D486" s="330"/>
      <c r="E486" s="330"/>
      <c r="F486" s="330"/>
      <c r="G486" s="330"/>
      <c r="H486" s="330"/>
      <c r="I486" s="330"/>
      <c r="J486" s="330"/>
      <c r="K486" s="330"/>
      <c r="L486" s="330"/>
      <c r="U486" s="388"/>
    </row>
    <row r="487" spans="2:26" outlineLevel="1">
      <c r="C487" s="299" t="s">
        <v>609</v>
      </c>
      <c r="D487" s="299"/>
      <c r="E487" s="299"/>
      <c r="F487" s="299"/>
      <c r="G487" s="299"/>
      <c r="H487" s="299"/>
      <c r="I487" s="299"/>
      <c r="J487" s="299"/>
      <c r="K487" s="299"/>
      <c r="L487" s="299"/>
      <c r="M487" s="1103">
        <v>0</v>
      </c>
      <c r="N487" s="1103">
        <v>0</v>
      </c>
      <c r="O487" s="1103">
        <v>0</v>
      </c>
      <c r="P487" s="1103">
        <v>0</v>
      </c>
      <c r="Q487" s="1103">
        <v>0</v>
      </c>
      <c r="R487" s="1103">
        <v>0</v>
      </c>
      <c r="S487" s="1103">
        <v>0</v>
      </c>
      <c r="T487" s="1103">
        <v>0</v>
      </c>
      <c r="U487" s="1103">
        <v>0</v>
      </c>
      <c r="V487" s="1103">
        <v>0</v>
      </c>
      <c r="W487" s="1103">
        <v>0</v>
      </c>
      <c r="X487" s="1103">
        <v>0</v>
      </c>
      <c r="Y487" s="1103">
        <v>0</v>
      </c>
      <c r="Z487" s="132">
        <v>0</v>
      </c>
    </row>
    <row r="488" spans="2:26" outlineLevel="1">
      <c r="C488" s="299" t="s">
        <v>610</v>
      </c>
      <c r="D488" s="299"/>
      <c r="E488" s="299"/>
      <c r="F488" s="299"/>
      <c r="G488" s="299"/>
      <c r="H488" s="299"/>
      <c r="I488" s="299"/>
      <c r="J488" s="299"/>
      <c r="K488" s="299"/>
      <c r="L488" s="299"/>
      <c r="M488" s="1126">
        <f>1-M487</f>
        <v>1</v>
      </c>
      <c r="N488" s="1126">
        <f t="shared" ref="N488:Y488" si="49">1-N487</f>
        <v>1</v>
      </c>
      <c r="O488" s="1126">
        <f t="shared" si="49"/>
        <v>1</v>
      </c>
      <c r="P488" s="1126">
        <f t="shared" si="49"/>
        <v>1</v>
      </c>
      <c r="Q488" s="1126">
        <f t="shared" si="49"/>
        <v>1</v>
      </c>
      <c r="R488" s="1126">
        <f t="shared" si="49"/>
        <v>1</v>
      </c>
      <c r="S488" s="1126">
        <f t="shared" si="49"/>
        <v>1</v>
      </c>
      <c r="T488" s="1126">
        <f t="shared" si="49"/>
        <v>1</v>
      </c>
      <c r="U488" s="1126">
        <f t="shared" si="49"/>
        <v>1</v>
      </c>
      <c r="V488" s="1126">
        <f t="shared" si="49"/>
        <v>1</v>
      </c>
      <c r="W488" s="1126">
        <f t="shared" si="49"/>
        <v>1</v>
      </c>
      <c r="X488" s="1126">
        <f t="shared" si="49"/>
        <v>1</v>
      </c>
      <c r="Y488" s="1126">
        <f t="shared" si="49"/>
        <v>1</v>
      </c>
      <c r="Z488" s="132">
        <v>0</v>
      </c>
    </row>
    <row r="489" spans="2:26" outlineLevel="1">
      <c r="C489" s="335"/>
      <c r="D489" s="336"/>
      <c r="E489" s="336"/>
      <c r="F489" s="336"/>
      <c r="G489" s="327"/>
      <c r="H489" s="327"/>
      <c r="I489" s="327"/>
      <c r="J489" s="327"/>
      <c r="K489" s="327"/>
      <c r="L489" s="327"/>
      <c r="U489" s="388"/>
    </row>
    <row r="490" spans="2:26" outlineLevel="1">
      <c r="C490" s="333" t="s">
        <v>625</v>
      </c>
      <c r="D490" s="334"/>
      <c r="E490" s="334"/>
      <c r="F490" s="334"/>
      <c r="G490" s="330"/>
      <c r="H490" s="330"/>
      <c r="I490" s="330"/>
      <c r="J490" s="330"/>
      <c r="K490" s="330"/>
      <c r="L490" s="330"/>
      <c r="U490" s="388"/>
    </row>
    <row r="491" spans="2:26" ht="12.75" customHeight="1" outlineLevel="1">
      <c r="C491" s="322" t="s">
        <v>626</v>
      </c>
      <c r="D491" s="323"/>
      <c r="E491" s="323"/>
      <c r="F491" s="323"/>
      <c r="G491" s="299"/>
      <c r="H491" s="299"/>
      <c r="I491" s="299"/>
      <c r="J491" s="299"/>
      <c r="K491" s="299"/>
      <c r="L491" s="299"/>
      <c r="M491" s="758">
        <f>'R8a - Net Debt input'!T300</f>
        <v>64.701999999999998</v>
      </c>
      <c r="N491" s="759">
        <f>'R8a - Net Debt input'!U300</f>
        <v>72.97</v>
      </c>
      <c r="O491" s="759">
        <f>'R8a - Net Debt input'!V300</f>
        <v>77.400000000000006</v>
      </c>
      <c r="P491" s="759">
        <f>'R8a - Net Debt input'!W300</f>
        <v>86.49</v>
      </c>
      <c r="Q491" s="759">
        <f>'R8a - Net Debt input'!X300</f>
        <v>95.93</v>
      </c>
      <c r="R491" s="759">
        <f>'R8a - Net Debt input'!Y300</f>
        <v>99.303327772490036</v>
      </c>
      <c r="S491" s="759">
        <f>'R8a - Net Debt input'!Z300</f>
        <v>55.101999999999983</v>
      </c>
      <c r="T491" s="760">
        <f>'R8a - Net Debt input'!AA300</f>
        <v>91.250955587987022</v>
      </c>
      <c r="U491" s="761">
        <f>'R8a - Net Debt input'!AB300</f>
        <v>0</v>
      </c>
      <c r="V491" s="759">
        <f>'R8a - Net Debt input'!AC300</f>
        <v>0</v>
      </c>
      <c r="W491" s="759">
        <f>'R8a - Net Debt input'!AD300</f>
        <v>0</v>
      </c>
      <c r="X491" s="759">
        <f>'R8a - Net Debt input'!AE300</f>
        <v>0</v>
      </c>
      <c r="Y491" s="762">
        <f>'R8a - Net Debt input'!AF300</f>
        <v>0</v>
      </c>
      <c r="Z491" s="132">
        <v>0</v>
      </c>
    </row>
    <row r="492" spans="2:26" ht="12.75" customHeight="1" outlineLevel="1">
      <c r="C492" s="322" t="s">
        <v>388</v>
      </c>
      <c r="D492" s="323"/>
      <c r="E492" s="323"/>
      <c r="F492" s="323"/>
      <c r="G492" s="299"/>
      <c r="H492" s="299"/>
      <c r="I492" s="299"/>
      <c r="J492" s="299"/>
      <c r="K492" s="299"/>
      <c r="L492" s="299"/>
      <c r="M492" s="1108">
        <f>M475</f>
        <v>2.8530000000000002</v>
      </c>
      <c r="N492" s="1108">
        <f t="shared" ref="N492:Y492" si="50">N475</f>
        <v>2.4700000000000002</v>
      </c>
      <c r="O492" s="1108">
        <f t="shared" si="50"/>
        <v>2.2999999999999998</v>
      </c>
      <c r="P492" s="1108">
        <f t="shared" si="50"/>
        <v>2.5150000000000001</v>
      </c>
      <c r="Q492" s="1108">
        <f t="shared" si="50"/>
        <v>3.43</v>
      </c>
      <c r="R492" s="1108">
        <f t="shared" si="50"/>
        <v>2.1377354855302975</v>
      </c>
      <c r="S492" s="1108">
        <f t="shared" si="50"/>
        <v>1.5772915719443812</v>
      </c>
      <c r="T492" s="1108">
        <f t="shared" si="50"/>
        <v>2.1765954316924203</v>
      </c>
      <c r="U492" s="1108">
        <f t="shared" si="50"/>
        <v>0</v>
      </c>
      <c r="V492" s="1108">
        <f t="shared" si="50"/>
        <v>0</v>
      </c>
      <c r="W492" s="1108">
        <f t="shared" si="50"/>
        <v>0</v>
      </c>
      <c r="X492" s="1108">
        <f t="shared" si="50"/>
        <v>0</v>
      </c>
      <c r="Y492" s="1108">
        <f t="shared" si="50"/>
        <v>0</v>
      </c>
      <c r="Z492" s="132">
        <v>0</v>
      </c>
    </row>
    <row r="493" spans="2:26">
      <c r="C493" s="327"/>
      <c r="D493" s="327"/>
      <c r="E493" s="327"/>
      <c r="F493" s="327"/>
      <c r="G493" s="327"/>
      <c r="H493" s="327"/>
      <c r="I493" s="327"/>
      <c r="J493" s="327"/>
      <c r="K493" s="327"/>
      <c r="L493" s="327"/>
      <c r="U493" s="388"/>
    </row>
    <row r="494" spans="2:26">
      <c r="U494" s="388"/>
    </row>
    <row r="495" spans="2:26" ht="15">
      <c r="B495" s="362" t="s">
        <v>627</v>
      </c>
      <c r="C495" s="358"/>
      <c r="D495" s="358"/>
      <c r="E495" s="358"/>
      <c r="F495" s="358"/>
      <c r="G495" s="358"/>
      <c r="H495" s="358"/>
      <c r="I495" s="358"/>
      <c r="J495" s="358"/>
      <c r="K495" s="358"/>
      <c r="L495" s="358"/>
      <c r="M495" s="358"/>
      <c r="N495" s="358"/>
      <c r="O495" s="358"/>
      <c r="P495" s="358"/>
      <c r="Q495" s="358"/>
      <c r="R495" s="358"/>
      <c r="S495" s="358"/>
      <c r="T495" s="358"/>
      <c r="U495" s="400"/>
      <c r="V495" s="358"/>
      <c r="W495" s="358"/>
      <c r="X495" s="358"/>
      <c r="Y495" s="358"/>
    </row>
    <row r="496" spans="2:26" outlineLevel="1">
      <c r="B496" s="244" t="s">
        <v>628</v>
      </c>
      <c r="U496" s="388"/>
    </row>
    <row r="497" spans="2:26" outlineLevel="1">
      <c r="C497" s="329" t="s">
        <v>629</v>
      </c>
      <c r="D497" s="330"/>
      <c r="E497" s="329"/>
      <c r="F497" s="331"/>
      <c r="G497" s="330"/>
      <c r="H497" s="330"/>
      <c r="I497" s="330"/>
      <c r="J497" s="330"/>
      <c r="K497" s="330"/>
      <c r="L497" s="330"/>
      <c r="M497" s="245"/>
      <c r="N497" s="245"/>
      <c r="O497" s="245"/>
      <c r="P497" s="245"/>
      <c r="Q497" s="245"/>
      <c r="R497" s="245"/>
      <c r="S497" s="245"/>
      <c r="T497" s="245"/>
      <c r="U497" s="402"/>
      <c r="V497" s="245"/>
      <c r="W497" s="245"/>
      <c r="X497" s="245"/>
      <c r="Y497" s="245"/>
    </row>
    <row r="498" spans="2:26" outlineLevel="1">
      <c r="C498" s="317" t="s">
        <v>578</v>
      </c>
      <c r="D498" s="299"/>
      <c r="E498" s="318"/>
      <c r="F498" s="299"/>
      <c r="G498" s="299"/>
      <c r="H498" s="299"/>
      <c r="I498" s="299"/>
      <c r="J498" s="299"/>
      <c r="K498" s="299"/>
      <c r="L498" s="299"/>
      <c r="M498" s="1103">
        <v>0</v>
      </c>
      <c r="N498" s="1103">
        <v>0</v>
      </c>
      <c r="O498" s="1103">
        <v>0</v>
      </c>
      <c r="P498" s="1103">
        <v>0</v>
      </c>
      <c r="Q498" s="1103">
        <v>0</v>
      </c>
      <c r="R498" s="1103">
        <v>0</v>
      </c>
      <c r="S498" s="1103">
        <v>0</v>
      </c>
      <c r="T498" s="1103">
        <v>0</v>
      </c>
      <c r="U498" s="1103">
        <v>0</v>
      </c>
      <c r="V498" s="1103">
        <v>0</v>
      </c>
      <c r="W498" s="1103">
        <v>0</v>
      </c>
      <c r="X498" s="1103">
        <v>0</v>
      </c>
      <c r="Y498" s="1103">
        <v>0</v>
      </c>
      <c r="Z498" s="132">
        <v>0</v>
      </c>
    </row>
    <row r="499" spans="2:26" outlineLevel="1">
      <c r="C499" s="317" t="s">
        <v>579</v>
      </c>
      <c r="D499" s="299"/>
      <c r="E499" s="318"/>
      <c r="F499" s="318"/>
      <c r="G499" s="299"/>
      <c r="H499" s="299"/>
      <c r="I499" s="299"/>
      <c r="J499" s="299"/>
      <c r="K499" s="299"/>
      <c r="L499" s="299"/>
      <c r="M499" s="1103">
        <v>0</v>
      </c>
      <c r="N499" s="1103">
        <v>0</v>
      </c>
      <c r="O499" s="1103">
        <v>0</v>
      </c>
      <c r="P499" s="1103">
        <v>0</v>
      </c>
      <c r="Q499" s="1103">
        <v>0</v>
      </c>
      <c r="R499" s="1103">
        <v>0</v>
      </c>
      <c r="S499" s="1103">
        <v>0</v>
      </c>
      <c r="T499" s="1103">
        <v>0</v>
      </c>
      <c r="U499" s="1103">
        <v>0</v>
      </c>
      <c r="V499" s="1103">
        <v>0</v>
      </c>
      <c r="W499" s="1103">
        <v>0</v>
      </c>
      <c r="X499" s="1103">
        <v>0</v>
      </c>
      <c r="Y499" s="1103">
        <v>0</v>
      </c>
      <c r="Z499" s="132">
        <v>0</v>
      </c>
    </row>
    <row r="500" spans="2:26" outlineLevel="1">
      <c r="B500" s="234" t="s">
        <v>422</v>
      </c>
      <c r="C500" s="299" t="s">
        <v>424</v>
      </c>
      <c r="D500" s="299"/>
      <c r="E500" s="318"/>
      <c r="F500" s="318"/>
      <c r="G500" s="299"/>
      <c r="H500" s="299"/>
      <c r="I500" s="299"/>
      <c r="J500" s="299"/>
      <c r="K500" s="299"/>
      <c r="L500" s="299"/>
      <c r="M500" s="1108">
        <f>M43</f>
        <v>0</v>
      </c>
      <c r="N500" s="1108">
        <f t="shared" ref="N500:Y500" si="51">N43</f>
        <v>0</v>
      </c>
      <c r="O500" s="1108">
        <f t="shared" si="51"/>
        <v>0</v>
      </c>
      <c r="P500" s="1108">
        <f t="shared" si="51"/>
        <v>0</v>
      </c>
      <c r="Q500" s="1108">
        <f t="shared" si="51"/>
        <v>0</v>
      </c>
      <c r="R500" s="1108">
        <f t="shared" si="51"/>
        <v>0</v>
      </c>
      <c r="S500" s="1108">
        <f t="shared" si="51"/>
        <v>0</v>
      </c>
      <c r="T500" s="1108">
        <f t="shared" si="51"/>
        <v>0</v>
      </c>
      <c r="U500" s="1108">
        <f t="shared" si="51"/>
        <v>0</v>
      </c>
      <c r="V500" s="1108">
        <f t="shared" si="51"/>
        <v>0</v>
      </c>
      <c r="W500" s="1108">
        <f t="shared" si="51"/>
        <v>0</v>
      </c>
      <c r="X500" s="1108">
        <f t="shared" si="51"/>
        <v>0</v>
      </c>
      <c r="Y500" s="1108">
        <f t="shared" si="51"/>
        <v>0</v>
      </c>
      <c r="Z500" s="132">
        <v>0</v>
      </c>
    </row>
    <row r="501" spans="2:26" outlineLevel="1">
      <c r="B501" s="234" t="s">
        <v>422</v>
      </c>
      <c r="C501" s="317" t="s">
        <v>580</v>
      </c>
      <c r="D501" s="299"/>
      <c r="E501" s="318"/>
      <c r="F501" s="318"/>
      <c r="G501" s="299"/>
      <c r="H501" s="299"/>
      <c r="I501" s="299"/>
      <c r="J501" s="299"/>
      <c r="K501" s="299"/>
      <c r="L501" s="299"/>
      <c r="M501" s="1108">
        <f t="shared" ref="M501:Y501" si="52">M75</f>
        <v>0</v>
      </c>
      <c r="N501" s="1108">
        <f t="shared" si="52"/>
        <v>0</v>
      </c>
      <c r="O501" s="1108">
        <f t="shared" si="52"/>
        <v>0</v>
      </c>
      <c r="P501" s="1108">
        <f t="shared" si="52"/>
        <v>0</v>
      </c>
      <c r="Q501" s="1108">
        <f t="shared" si="52"/>
        <v>0</v>
      </c>
      <c r="R501" s="1108">
        <f t="shared" si="52"/>
        <v>0</v>
      </c>
      <c r="S501" s="1108">
        <f t="shared" si="52"/>
        <v>0</v>
      </c>
      <c r="T501" s="1108">
        <f t="shared" si="52"/>
        <v>0</v>
      </c>
      <c r="U501" s="1108">
        <f t="shared" si="52"/>
        <v>0</v>
      </c>
      <c r="V501" s="1108">
        <f t="shared" si="52"/>
        <v>0</v>
      </c>
      <c r="W501" s="1108">
        <f t="shared" si="52"/>
        <v>0</v>
      </c>
      <c r="X501" s="1108">
        <f t="shared" si="52"/>
        <v>0</v>
      </c>
      <c r="Y501" s="1108">
        <f t="shared" si="52"/>
        <v>0</v>
      </c>
      <c r="Z501" s="132">
        <v>0</v>
      </c>
    </row>
    <row r="502" spans="2:26" outlineLevel="1">
      <c r="B502" s="234" t="s">
        <v>449</v>
      </c>
      <c r="C502" s="317" t="s">
        <v>581</v>
      </c>
      <c r="D502" s="299"/>
      <c r="E502" s="318"/>
      <c r="F502" s="318"/>
      <c r="G502" s="299"/>
      <c r="H502" s="299"/>
      <c r="I502" s="299"/>
      <c r="J502" s="299"/>
      <c r="K502" s="299"/>
      <c r="L502" s="299"/>
      <c r="M502" s="1108">
        <f t="shared" ref="M502:Y502" si="53">M108</f>
        <v>0</v>
      </c>
      <c r="N502" s="1108">
        <f t="shared" si="53"/>
        <v>0</v>
      </c>
      <c r="O502" s="1108">
        <f t="shared" si="53"/>
        <v>0</v>
      </c>
      <c r="P502" s="1108">
        <f t="shared" si="53"/>
        <v>0</v>
      </c>
      <c r="Q502" s="1108">
        <f t="shared" si="53"/>
        <v>0</v>
      </c>
      <c r="R502" s="1108">
        <f t="shared" si="53"/>
        <v>0</v>
      </c>
      <c r="S502" s="1108">
        <f t="shared" si="53"/>
        <v>1.0849</v>
      </c>
      <c r="T502" s="1108">
        <f t="shared" si="53"/>
        <v>1.9580558794520544</v>
      </c>
      <c r="U502" s="1108">
        <f t="shared" si="53"/>
        <v>0</v>
      </c>
      <c r="V502" s="1108">
        <f t="shared" si="53"/>
        <v>0</v>
      </c>
      <c r="W502" s="1108">
        <f t="shared" si="53"/>
        <v>0</v>
      </c>
      <c r="X502" s="1108">
        <f t="shared" si="53"/>
        <v>0</v>
      </c>
      <c r="Y502" s="1108">
        <f t="shared" si="53"/>
        <v>0</v>
      </c>
      <c r="Z502" s="132">
        <v>0</v>
      </c>
    </row>
    <row r="503" spans="2:26" outlineLevel="1">
      <c r="B503" s="234" t="s">
        <v>582</v>
      </c>
      <c r="C503" s="317" t="s">
        <v>630</v>
      </c>
      <c r="D503" s="299"/>
      <c r="E503" s="318"/>
      <c r="F503" s="318"/>
      <c r="G503" s="299"/>
      <c r="H503" s="299"/>
      <c r="I503" s="299"/>
      <c r="J503" s="299"/>
      <c r="K503" s="299"/>
      <c r="L503" s="299"/>
      <c r="M503" s="1108">
        <f t="shared" ref="M503:Y503" si="54">SUM(M240,M274,M308,M332,M356,M379,M401)</f>
        <v>0</v>
      </c>
      <c r="N503" s="1108">
        <f t="shared" si="54"/>
        <v>0</v>
      </c>
      <c r="O503" s="1108">
        <f t="shared" si="54"/>
        <v>0</v>
      </c>
      <c r="P503" s="1108">
        <f t="shared" si="54"/>
        <v>0</v>
      </c>
      <c r="Q503" s="1108">
        <f t="shared" si="54"/>
        <v>0</v>
      </c>
      <c r="R503" s="1108">
        <f t="shared" si="54"/>
        <v>0</v>
      </c>
      <c r="S503" s="1108">
        <f t="shared" si="54"/>
        <v>2.0720819800000001</v>
      </c>
      <c r="T503" s="1108">
        <f t="shared" si="54"/>
        <v>1.2417774800000001</v>
      </c>
      <c r="U503" s="1108">
        <f t="shared" si="54"/>
        <v>0</v>
      </c>
      <c r="V503" s="1108">
        <f t="shared" si="54"/>
        <v>0</v>
      </c>
      <c r="W503" s="1108">
        <f t="shared" si="54"/>
        <v>0</v>
      </c>
      <c r="X503" s="1108">
        <f t="shared" si="54"/>
        <v>0</v>
      </c>
      <c r="Y503" s="1108">
        <f t="shared" si="54"/>
        <v>0</v>
      </c>
      <c r="Z503" s="132">
        <v>0</v>
      </c>
    </row>
    <row r="504" spans="2:26" outlineLevel="1">
      <c r="C504" s="573" t="s">
        <v>584</v>
      </c>
      <c r="D504" s="574"/>
      <c r="E504" s="575"/>
      <c r="F504" s="575"/>
      <c r="G504" s="299"/>
      <c r="H504" s="299"/>
      <c r="I504" s="299"/>
      <c r="J504" s="299"/>
      <c r="K504" s="299"/>
      <c r="L504" s="299"/>
      <c r="M504" s="1103">
        <v>0</v>
      </c>
      <c r="N504" s="1103">
        <v>0</v>
      </c>
      <c r="O504" s="1103">
        <v>0</v>
      </c>
      <c r="P504" s="1103">
        <v>0</v>
      </c>
      <c r="Q504" s="1103">
        <v>0</v>
      </c>
      <c r="R504" s="1103">
        <v>0</v>
      </c>
      <c r="S504" s="1103">
        <v>0</v>
      </c>
      <c r="T504" s="1103">
        <v>0</v>
      </c>
      <c r="U504" s="1103">
        <v>0</v>
      </c>
      <c r="V504" s="1103">
        <v>0</v>
      </c>
      <c r="W504" s="1103">
        <v>0</v>
      </c>
      <c r="X504" s="1103">
        <v>0</v>
      </c>
      <c r="Y504" s="1103">
        <v>0</v>
      </c>
      <c r="Z504" s="132">
        <v>0</v>
      </c>
    </row>
    <row r="505" spans="2:26" outlineLevel="1">
      <c r="C505" s="319" t="s">
        <v>631</v>
      </c>
      <c r="D505" s="299"/>
      <c r="E505" s="318"/>
      <c r="F505" s="318"/>
      <c r="G505" s="299"/>
      <c r="H505" s="299"/>
      <c r="I505" s="299"/>
      <c r="J505" s="299"/>
      <c r="K505" s="299"/>
      <c r="L505" s="299"/>
      <c r="M505" s="1108">
        <f>SUM(M498:M504)</f>
        <v>0</v>
      </c>
      <c r="N505" s="1108">
        <f t="shared" ref="N505:Y505" si="55">SUM(N498:N504)</f>
        <v>0</v>
      </c>
      <c r="O505" s="1108">
        <f t="shared" si="55"/>
        <v>0</v>
      </c>
      <c r="P505" s="1108">
        <f t="shared" si="55"/>
        <v>0</v>
      </c>
      <c r="Q505" s="1108">
        <f t="shared" si="55"/>
        <v>0</v>
      </c>
      <c r="R505" s="1108">
        <f t="shared" si="55"/>
        <v>0</v>
      </c>
      <c r="S505" s="1108">
        <f t="shared" si="55"/>
        <v>3.1569819800000003</v>
      </c>
      <c r="T505" s="1108">
        <f t="shared" si="55"/>
        <v>3.1998333594520547</v>
      </c>
      <c r="U505" s="1108">
        <f t="shared" si="55"/>
        <v>0</v>
      </c>
      <c r="V505" s="1108">
        <f t="shared" si="55"/>
        <v>0</v>
      </c>
      <c r="W505" s="1108">
        <f t="shared" si="55"/>
        <v>0</v>
      </c>
      <c r="X505" s="1108">
        <f t="shared" si="55"/>
        <v>0</v>
      </c>
      <c r="Y505" s="1108">
        <f t="shared" si="55"/>
        <v>0</v>
      </c>
      <c r="Z505" s="132">
        <v>0</v>
      </c>
    </row>
    <row r="506" spans="2:26" outlineLevel="1">
      <c r="C506" s="317" t="s">
        <v>588</v>
      </c>
      <c r="D506" s="299"/>
      <c r="E506" s="318"/>
      <c r="F506" s="318"/>
      <c r="G506" s="299"/>
      <c r="H506" s="299"/>
      <c r="I506" s="299"/>
      <c r="J506" s="299"/>
      <c r="K506" s="299"/>
      <c r="L506" s="299"/>
      <c r="M506" s="1103">
        <v>0</v>
      </c>
      <c r="N506" s="1103">
        <v>0</v>
      </c>
      <c r="O506" s="1103">
        <v>0</v>
      </c>
      <c r="P506" s="1103">
        <v>0</v>
      </c>
      <c r="Q506" s="1103">
        <v>0</v>
      </c>
      <c r="R506" s="1103">
        <v>0</v>
      </c>
      <c r="S506" s="1103">
        <v>0</v>
      </c>
      <c r="T506" s="1103">
        <v>0</v>
      </c>
      <c r="U506" s="1103">
        <v>0</v>
      </c>
      <c r="V506" s="1103">
        <v>0</v>
      </c>
      <c r="W506" s="1103">
        <v>0</v>
      </c>
      <c r="X506" s="1103">
        <v>0</v>
      </c>
      <c r="Y506" s="1103">
        <v>0</v>
      </c>
      <c r="Z506" s="132">
        <v>0</v>
      </c>
    </row>
    <row r="507" spans="2:26" outlineLevel="1">
      <c r="C507" s="317" t="s">
        <v>632</v>
      </c>
      <c r="D507" s="299"/>
      <c r="E507" s="318"/>
      <c r="F507" s="318"/>
      <c r="G507" s="299"/>
      <c r="H507" s="299"/>
      <c r="I507" s="299"/>
      <c r="J507" s="299"/>
      <c r="K507" s="299"/>
      <c r="L507" s="299"/>
      <c r="M507" s="1103">
        <v>0</v>
      </c>
      <c r="N507" s="1103">
        <v>0</v>
      </c>
      <c r="O507" s="1103">
        <v>0</v>
      </c>
      <c r="P507" s="1103">
        <v>0</v>
      </c>
      <c r="Q507" s="1103">
        <v>0</v>
      </c>
      <c r="R507" s="1103">
        <v>0</v>
      </c>
      <c r="S507" s="1103">
        <v>0</v>
      </c>
      <c r="T507" s="1103">
        <v>0</v>
      </c>
      <c r="U507" s="1103">
        <v>0</v>
      </c>
      <c r="V507" s="1103">
        <v>0</v>
      </c>
      <c r="W507" s="1103">
        <v>0</v>
      </c>
      <c r="X507" s="1103">
        <v>0</v>
      </c>
      <c r="Y507" s="1103">
        <v>0</v>
      </c>
      <c r="Z507" s="132">
        <v>0</v>
      </c>
    </row>
    <row r="508" spans="2:26" outlineLevel="1">
      <c r="C508" s="317" t="s">
        <v>602</v>
      </c>
      <c r="D508" s="299"/>
      <c r="E508" s="320"/>
      <c r="F508" s="320"/>
      <c r="G508" s="299"/>
      <c r="H508" s="299"/>
      <c r="I508" s="299"/>
      <c r="J508" s="299"/>
      <c r="K508" s="299"/>
      <c r="L508" s="299"/>
      <c r="M508" s="1103">
        <v>0</v>
      </c>
      <c r="N508" s="1103">
        <v>0</v>
      </c>
      <c r="O508" s="1103">
        <v>0</v>
      </c>
      <c r="P508" s="1103">
        <v>0</v>
      </c>
      <c r="Q508" s="1103">
        <v>0</v>
      </c>
      <c r="R508" s="1103">
        <v>0</v>
      </c>
      <c r="S508" s="1103">
        <v>0</v>
      </c>
      <c r="T508" s="1103">
        <v>0</v>
      </c>
      <c r="U508" s="1103">
        <v>0</v>
      </c>
      <c r="V508" s="1103">
        <v>0</v>
      </c>
      <c r="W508" s="1103">
        <v>0</v>
      </c>
      <c r="X508" s="1103">
        <v>0</v>
      </c>
      <c r="Y508" s="1103">
        <v>0</v>
      </c>
      <c r="Z508" s="132">
        <v>0</v>
      </c>
    </row>
    <row r="509" spans="2:26" outlineLevel="1">
      <c r="C509" s="573" t="s">
        <v>584</v>
      </c>
      <c r="D509" s="574"/>
      <c r="E509" s="575"/>
      <c r="F509" s="575"/>
      <c r="G509" s="299"/>
      <c r="H509" s="299"/>
      <c r="I509" s="299"/>
      <c r="J509" s="299"/>
      <c r="K509" s="299"/>
      <c r="L509" s="299"/>
      <c r="M509" s="1103">
        <v>0</v>
      </c>
      <c r="N509" s="1103">
        <v>0</v>
      </c>
      <c r="O509" s="1103">
        <v>0</v>
      </c>
      <c r="P509" s="1103">
        <v>0</v>
      </c>
      <c r="Q509" s="1103">
        <v>0</v>
      </c>
      <c r="R509" s="1103">
        <v>0</v>
      </c>
      <c r="S509" s="1103">
        <v>0</v>
      </c>
      <c r="T509" s="1103">
        <v>0</v>
      </c>
      <c r="U509" s="1103">
        <v>0</v>
      </c>
      <c r="V509" s="1103">
        <v>0</v>
      </c>
      <c r="W509" s="1103">
        <v>0</v>
      </c>
      <c r="X509" s="1103">
        <v>0</v>
      </c>
      <c r="Y509" s="1103">
        <v>0</v>
      </c>
      <c r="Z509" s="132">
        <v>0</v>
      </c>
    </row>
    <row r="510" spans="2:26" outlineLevel="1">
      <c r="C510" s="319" t="s">
        <v>633</v>
      </c>
      <c r="D510" s="299"/>
      <c r="E510" s="318"/>
      <c r="F510" s="318"/>
      <c r="G510" s="299"/>
      <c r="H510" s="299"/>
      <c r="I510" s="299"/>
      <c r="J510" s="299"/>
      <c r="K510" s="299"/>
      <c r="L510" s="299"/>
      <c r="M510" s="1108">
        <f>SUM(M505:M509)</f>
        <v>0</v>
      </c>
      <c r="N510" s="1108">
        <f t="shared" ref="N510:Y510" si="56">SUM(N505:N509)</f>
        <v>0</v>
      </c>
      <c r="O510" s="1108">
        <f t="shared" si="56"/>
        <v>0</v>
      </c>
      <c r="P510" s="1108">
        <f t="shared" si="56"/>
        <v>0</v>
      </c>
      <c r="Q510" s="1108">
        <f t="shared" si="56"/>
        <v>0</v>
      </c>
      <c r="R510" s="1108">
        <f t="shared" si="56"/>
        <v>0</v>
      </c>
      <c r="S510" s="1108">
        <f t="shared" si="56"/>
        <v>3.1569819800000003</v>
      </c>
      <c r="T510" s="1108">
        <f t="shared" si="56"/>
        <v>3.1998333594520547</v>
      </c>
      <c r="U510" s="1108">
        <f t="shared" si="56"/>
        <v>0</v>
      </c>
      <c r="V510" s="1108">
        <f t="shared" si="56"/>
        <v>0</v>
      </c>
      <c r="W510" s="1108">
        <f t="shared" si="56"/>
        <v>0</v>
      </c>
      <c r="X510" s="1108">
        <f t="shared" si="56"/>
        <v>0</v>
      </c>
      <c r="Y510" s="1108">
        <f t="shared" si="56"/>
        <v>0</v>
      </c>
      <c r="Z510" s="132">
        <v>0</v>
      </c>
    </row>
    <row r="511" spans="2:26" outlineLevel="1">
      <c r="C511" s="327"/>
      <c r="D511" s="327"/>
      <c r="E511" s="327"/>
      <c r="F511" s="327"/>
      <c r="G511" s="327"/>
      <c r="H511" s="327"/>
      <c r="I511" s="327"/>
      <c r="J511" s="327"/>
      <c r="K511" s="327"/>
      <c r="L511" s="327"/>
      <c r="M511" s="377"/>
      <c r="N511" s="377"/>
      <c r="O511" s="377"/>
      <c r="P511" s="377"/>
      <c r="Q511" s="377"/>
      <c r="R511" s="377"/>
      <c r="S511" s="377"/>
      <c r="T511" s="377"/>
      <c r="U511" s="404"/>
      <c r="V511" s="377"/>
      <c r="W511" s="377"/>
      <c r="X511" s="377"/>
      <c r="Y511" s="377"/>
    </row>
    <row r="512" spans="2:26" outlineLevel="1">
      <c r="M512" s="377"/>
      <c r="N512" s="377"/>
      <c r="O512" s="377"/>
      <c r="P512" s="377"/>
      <c r="Q512" s="377"/>
      <c r="R512" s="377"/>
      <c r="S512" s="377"/>
      <c r="T512" s="377"/>
      <c r="U512" s="404"/>
      <c r="V512" s="377"/>
      <c r="W512" s="377"/>
      <c r="X512" s="377"/>
      <c r="Y512" s="377"/>
    </row>
    <row r="513" spans="2:26" outlineLevel="1">
      <c r="C513" s="329" t="s">
        <v>634</v>
      </c>
      <c r="D513" s="330"/>
      <c r="E513" s="329"/>
      <c r="F513" s="331"/>
      <c r="G513" s="330"/>
      <c r="H513" s="330"/>
      <c r="I513" s="330"/>
      <c r="J513" s="330"/>
      <c r="K513" s="330"/>
      <c r="L513" s="330"/>
      <c r="M513" s="378"/>
      <c r="N513" s="378"/>
      <c r="O513" s="378"/>
      <c r="P513" s="378"/>
      <c r="Q513" s="378"/>
      <c r="R513" s="378"/>
      <c r="S513" s="378"/>
      <c r="T513" s="378"/>
      <c r="U513" s="405"/>
      <c r="V513" s="378"/>
      <c r="W513" s="378"/>
      <c r="X513" s="378"/>
      <c r="Y513" s="378"/>
    </row>
    <row r="514" spans="2:26" outlineLevel="1">
      <c r="C514" s="317" t="s">
        <v>595</v>
      </c>
      <c r="D514" s="299"/>
      <c r="E514" s="318"/>
      <c r="F514" s="318"/>
      <c r="G514" s="299"/>
      <c r="H514" s="299"/>
      <c r="I514" s="299"/>
      <c r="J514" s="299"/>
      <c r="K514" s="299"/>
      <c r="L514" s="299"/>
      <c r="M514" s="1103">
        <v>0</v>
      </c>
      <c r="N514" s="1103">
        <v>0</v>
      </c>
      <c r="O514" s="1103">
        <v>0</v>
      </c>
      <c r="P514" s="1103">
        <v>0</v>
      </c>
      <c r="Q514" s="1103">
        <v>0</v>
      </c>
      <c r="R514" s="1103">
        <v>0</v>
      </c>
      <c r="S514" s="1103">
        <v>0</v>
      </c>
      <c r="T514" s="1103">
        <v>0</v>
      </c>
      <c r="U514" s="1103">
        <v>0</v>
      </c>
      <c r="V514" s="1103">
        <v>0</v>
      </c>
      <c r="W514" s="1103">
        <v>0</v>
      </c>
      <c r="X514" s="1103">
        <v>0</v>
      </c>
      <c r="Y514" s="1103">
        <v>0</v>
      </c>
      <c r="Z514" s="132">
        <v>0</v>
      </c>
    </row>
    <row r="515" spans="2:26" outlineLevel="1">
      <c r="C515" s="318" t="s">
        <v>596</v>
      </c>
      <c r="D515" s="299"/>
      <c r="E515" s="318"/>
      <c r="F515" s="318"/>
      <c r="G515" s="299"/>
      <c r="H515" s="299"/>
      <c r="I515" s="299"/>
      <c r="J515" s="299"/>
      <c r="K515" s="299"/>
      <c r="L515" s="299"/>
      <c r="M515" s="1103">
        <v>0</v>
      </c>
      <c r="N515" s="1103">
        <v>0</v>
      </c>
      <c r="O515" s="1103">
        <v>0</v>
      </c>
      <c r="P515" s="1103">
        <v>0</v>
      </c>
      <c r="Q515" s="1103">
        <v>0</v>
      </c>
      <c r="R515" s="1103">
        <v>0</v>
      </c>
      <c r="S515" s="1103">
        <v>0</v>
      </c>
      <c r="T515" s="1103">
        <v>0</v>
      </c>
      <c r="U515" s="1103">
        <v>0</v>
      </c>
      <c r="V515" s="1103">
        <v>0</v>
      </c>
      <c r="W515" s="1103">
        <v>0</v>
      </c>
      <c r="X515" s="1103">
        <v>0</v>
      </c>
      <c r="Y515" s="1103">
        <v>0</v>
      </c>
      <c r="Z515" s="132">
        <v>0</v>
      </c>
    </row>
    <row r="516" spans="2:26" outlineLevel="1">
      <c r="C516" s="318" t="s">
        <v>597</v>
      </c>
      <c r="D516" s="299"/>
      <c r="E516" s="318"/>
      <c r="F516" s="318"/>
      <c r="G516" s="299"/>
      <c r="H516" s="299"/>
      <c r="I516" s="299"/>
      <c r="J516" s="299"/>
      <c r="K516" s="299"/>
      <c r="L516" s="299"/>
      <c r="M516" s="1103">
        <v>0</v>
      </c>
      <c r="N516" s="1103">
        <v>0</v>
      </c>
      <c r="O516" s="1103">
        <v>0</v>
      </c>
      <c r="P516" s="1103">
        <v>0</v>
      </c>
      <c r="Q516" s="1103">
        <v>0</v>
      </c>
      <c r="R516" s="1103">
        <v>0</v>
      </c>
      <c r="S516" s="1103">
        <v>0</v>
      </c>
      <c r="T516" s="1103">
        <v>0</v>
      </c>
      <c r="U516" s="1103">
        <v>0</v>
      </c>
      <c r="V516" s="1103">
        <v>0</v>
      </c>
      <c r="W516" s="1103">
        <v>0</v>
      </c>
      <c r="X516" s="1103">
        <v>0</v>
      </c>
      <c r="Y516" s="1103">
        <v>0</v>
      </c>
      <c r="Z516" s="132">
        <v>0</v>
      </c>
    </row>
    <row r="517" spans="2:26" outlineLevel="1">
      <c r="B517" s="234" t="s">
        <v>460</v>
      </c>
      <c r="C517" s="317" t="s">
        <v>598</v>
      </c>
      <c r="D517" s="299"/>
      <c r="E517" s="318"/>
      <c r="F517" s="318"/>
      <c r="G517" s="299"/>
      <c r="H517" s="299"/>
      <c r="I517" s="299"/>
      <c r="J517" s="299"/>
      <c r="K517" s="299"/>
      <c r="L517" s="299"/>
      <c r="M517" s="1108">
        <f t="shared" ref="M517:Y517" si="57">M141</f>
        <v>0</v>
      </c>
      <c r="N517" s="1108">
        <f t="shared" si="57"/>
        <v>0</v>
      </c>
      <c r="O517" s="1108">
        <f t="shared" si="57"/>
        <v>0</v>
      </c>
      <c r="P517" s="1108">
        <f t="shared" si="57"/>
        <v>0</v>
      </c>
      <c r="Q517" s="1108">
        <f t="shared" si="57"/>
        <v>0</v>
      </c>
      <c r="R517" s="1108">
        <f t="shared" si="57"/>
        <v>0</v>
      </c>
      <c r="S517" s="1108">
        <f t="shared" si="57"/>
        <v>-3.8557258599999997</v>
      </c>
      <c r="T517" s="1108">
        <f t="shared" si="57"/>
        <v>-1.0882832600000001</v>
      </c>
      <c r="U517" s="1108">
        <f t="shared" si="57"/>
        <v>0</v>
      </c>
      <c r="V517" s="1108">
        <f t="shared" si="57"/>
        <v>0</v>
      </c>
      <c r="W517" s="1108">
        <f t="shared" si="57"/>
        <v>0</v>
      </c>
      <c r="X517" s="1108">
        <f t="shared" si="57"/>
        <v>0</v>
      </c>
      <c r="Y517" s="1108">
        <f t="shared" si="57"/>
        <v>0</v>
      </c>
      <c r="Z517" s="132">
        <v>0</v>
      </c>
    </row>
    <row r="518" spans="2:26" outlineLevel="1">
      <c r="C518" s="319" t="s">
        <v>635</v>
      </c>
      <c r="D518" s="299"/>
      <c r="E518" s="318"/>
      <c r="F518" s="318"/>
      <c r="G518" s="299"/>
      <c r="H518" s="299"/>
      <c r="I518" s="299"/>
      <c r="J518" s="299"/>
      <c r="K518" s="299"/>
      <c r="L518" s="299"/>
      <c r="M518" s="1108">
        <f t="shared" ref="M518:Y518" si="58">SUM(M514:M517)</f>
        <v>0</v>
      </c>
      <c r="N518" s="1108">
        <f t="shared" si="58"/>
        <v>0</v>
      </c>
      <c r="O518" s="1108">
        <f t="shared" si="58"/>
        <v>0</v>
      </c>
      <c r="P518" s="1108">
        <f t="shared" si="58"/>
        <v>0</v>
      </c>
      <c r="Q518" s="1108">
        <f t="shared" si="58"/>
        <v>0</v>
      </c>
      <c r="R518" s="1108">
        <f t="shared" si="58"/>
        <v>0</v>
      </c>
      <c r="S518" s="1108">
        <f t="shared" si="58"/>
        <v>-3.8557258599999997</v>
      </c>
      <c r="T518" s="1108">
        <f t="shared" si="58"/>
        <v>-1.0882832600000001</v>
      </c>
      <c r="U518" s="1108">
        <f t="shared" si="58"/>
        <v>0</v>
      </c>
      <c r="V518" s="1108">
        <f t="shared" si="58"/>
        <v>0</v>
      </c>
      <c r="W518" s="1108">
        <f t="shared" si="58"/>
        <v>0</v>
      </c>
      <c r="X518" s="1108">
        <f t="shared" si="58"/>
        <v>0</v>
      </c>
      <c r="Y518" s="1108">
        <f t="shared" si="58"/>
        <v>0</v>
      </c>
      <c r="Z518" s="132">
        <v>0</v>
      </c>
    </row>
    <row r="519" spans="2:26" outlineLevel="1">
      <c r="C519" s="317" t="s">
        <v>636</v>
      </c>
      <c r="D519" s="299"/>
      <c r="E519" s="318"/>
      <c r="F519" s="318"/>
      <c r="G519" s="299"/>
      <c r="H519" s="299"/>
      <c r="I519" s="299"/>
      <c r="J519" s="299"/>
      <c r="K519" s="299"/>
      <c r="L519" s="299"/>
      <c r="M519" s="1103">
        <v>0</v>
      </c>
      <c r="N519" s="1103">
        <v>0</v>
      </c>
      <c r="O519" s="1103">
        <v>0</v>
      </c>
      <c r="P519" s="1103">
        <v>0</v>
      </c>
      <c r="Q519" s="1103">
        <v>0</v>
      </c>
      <c r="R519" s="1103">
        <v>0</v>
      </c>
      <c r="S519" s="1103">
        <v>0</v>
      </c>
      <c r="T519" s="1103">
        <v>0</v>
      </c>
      <c r="U519" s="1103">
        <v>0</v>
      </c>
      <c r="V519" s="1103">
        <v>0</v>
      </c>
      <c r="W519" s="1103">
        <v>0</v>
      </c>
      <c r="X519" s="1103">
        <v>0</v>
      </c>
      <c r="Y519" s="1103">
        <v>0</v>
      </c>
      <c r="Z519" s="132">
        <v>0</v>
      </c>
    </row>
    <row r="520" spans="2:26" outlineLevel="1">
      <c r="C520" s="317" t="s">
        <v>601</v>
      </c>
      <c r="D520" s="299"/>
      <c r="E520" s="318"/>
      <c r="F520" s="318"/>
      <c r="G520" s="299"/>
      <c r="H520" s="299"/>
      <c r="I520" s="299"/>
      <c r="J520" s="299"/>
      <c r="K520" s="299"/>
      <c r="L520" s="299"/>
      <c r="M520" s="1103">
        <v>0</v>
      </c>
      <c r="N520" s="1103">
        <v>0</v>
      </c>
      <c r="O520" s="1103">
        <v>0</v>
      </c>
      <c r="P520" s="1103">
        <v>0</v>
      </c>
      <c r="Q520" s="1103">
        <v>0</v>
      </c>
      <c r="R520" s="1103">
        <v>0</v>
      </c>
      <c r="S520" s="1103">
        <v>0</v>
      </c>
      <c r="T520" s="1103">
        <v>0</v>
      </c>
      <c r="U520" s="1103">
        <v>0</v>
      </c>
      <c r="V520" s="1103">
        <v>0</v>
      </c>
      <c r="W520" s="1103">
        <v>0</v>
      </c>
      <c r="X520" s="1103">
        <v>0</v>
      </c>
      <c r="Y520" s="1103">
        <v>0</v>
      </c>
      <c r="Z520" s="132">
        <v>0</v>
      </c>
    </row>
    <row r="521" spans="2:26" outlineLevel="1">
      <c r="C521" s="317" t="s">
        <v>637</v>
      </c>
      <c r="D521" s="299"/>
      <c r="E521" s="318"/>
      <c r="F521" s="318"/>
      <c r="G521" s="299"/>
      <c r="H521" s="299"/>
      <c r="I521" s="299"/>
      <c r="J521" s="299"/>
      <c r="K521" s="299"/>
      <c r="L521" s="299"/>
      <c r="M521" s="1103">
        <v>0</v>
      </c>
      <c r="N521" s="1103">
        <v>0</v>
      </c>
      <c r="O521" s="1103">
        <v>0</v>
      </c>
      <c r="P521" s="1103">
        <v>0</v>
      </c>
      <c r="Q521" s="1103">
        <v>0</v>
      </c>
      <c r="R521" s="1103">
        <v>0</v>
      </c>
      <c r="S521" s="1103">
        <v>0</v>
      </c>
      <c r="T521" s="1103">
        <v>0</v>
      </c>
      <c r="U521" s="1103">
        <v>0</v>
      </c>
      <c r="V521" s="1103">
        <v>0</v>
      </c>
      <c r="W521" s="1103">
        <v>0</v>
      </c>
      <c r="X521" s="1103">
        <v>0</v>
      </c>
      <c r="Y521" s="1103">
        <v>0</v>
      </c>
      <c r="Z521" s="132">
        <v>0</v>
      </c>
    </row>
    <row r="522" spans="2:26" outlineLevel="1">
      <c r="C522" s="573" t="s">
        <v>584</v>
      </c>
      <c r="D522" s="574"/>
      <c r="E522" s="575"/>
      <c r="F522" s="575"/>
      <c r="G522" s="299"/>
      <c r="H522" s="299"/>
      <c r="I522" s="299"/>
      <c r="J522" s="299"/>
      <c r="K522" s="299"/>
      <c r="L522" s="299"/>
      <c r="M522" s="1103">
        <v>0</v>
      </c>
      <c r="N522" s="1103">
        <v>0</v>
      </c>
      <c r="O522" s="1103">
        <v>0</v>
      </c>
      <c r="P522" s="1103">
        <v>0</v>
      </c>
      <c r="Q522" s="1103">
        <v>0</v>
      </c>
      <c r="R522" s="1103">
        <v>0</v>
      </c>
      <c r="S522" s="1103">
        <v>0</v>
      </c>
      <c r="T522" s="1103">
        <v>0</v>
      </c>
      <c r="U522" s="1103">
        <v>0</v>
      </c>
      <c r="V522" s="1103">
        <v>0</v>
      </c>
      <c r="W522" s="1103">
        <v>0</v>
      </c>
      <c r="X522" s="1103">
        <v>0</v>
      </c>
      <c r="Y522" s="1103">
        <v>0</v>
      </c>
      <c r="Z522" s="132">
        <v>0</v>
      </c>
    </row>
    <row r="523" spans="2:26" outlineLevel="1">
      <c r="C523" s="319" t="s">
        <v>638</v>
      </c>
      <c r="D523" s="299"/>
      <c r="E523" s="318"/>
      <c r="F523" s="318"/>
      <c r="G523" s="299"/>
      <c r="H523" s="299"/>
      <c r="I523" s="299"/>
      <c r="J523" s="299"/>
      <c r="K523" s="299"/>
      <c r="L523" s="299"/>
      <c r="M523" s="1108">
        <f t="shared" ref="M523:Y523" si="59">SUM(M518:M522)</f>
        <v>0</v>
      </c>
      <c r="N523" s="1108">
        <f t="shared" si="59"/>
        <v>0</v>
      </c>
      <c r="O523" s="1108">
        <f t="shared" si="59"/>
        <v>0</v>
      </c>
      <c r="P523" s="1108">
        <f t="shared" si="59"/>
        <v>0</v>
      </c>
      <c r="Q523" s="1108">
        <f t="shared" si="59"/>
        <v>0</v>
      </c>
      <c r="R523" s="1108">
        <f t="shared" si="59"/>
        <v>0</v>
      </c>
      <c r="S523" s="1108">
        <f t="shared" si="59"/>
        <v>-3.8557258599999997</v>
      </c>
      <c r="T523" s="1108">
        <f t="shared" si="59"/>
        <v>-1.0882832600000001</v>
      </c>
      <c r="U523" s="1108">
        <f t="shared" si="59"/>
        <v>0</v>
      </c>
      <c r="V523" s="1108">
        <f t="shared" si="59"/>
        <v>0</v>
      </c>
      <c r="W523" s="1108">
        <f t="shared" si="59"/>
        <v>0</v>
      </c>
      <c r="X523" s="1108">
        <f t="shared" si="59"/>
        <v>0</v>
      </c>
      <c r="Y523" s="1108">
        <f t="shared" si="59"/>
        <v>0</v>
      </c>
      <c r="Z523" s="132">
        <v>0</v>
      </c>
    </row>
    <row r="524" spans="2:26" outlineLevel="1">
      <c r="C524" s="327"/>
      <c r="D524" s="327"/>
      <c r="E524" s="327"/>
      <c r="F524" s="327"/>
      <c r="G524" s="327"/>
      <c r="H524" s="327"/>
      <c r="I524" s="327"/>
      <c r="J524" s="327"/>
      <c r="K524" s="327"/>
      <c r="L524" s="327"/>
      <c r="M524" s="377"/>
      <c r="N524" s="377"/>
      <c r="O524" s="377"/>
      <c r="P524" s="377"/>
      <c r="Q524" s="377"/>
      <c r="R524" s="377"/>
      <c r="S524" s="377"/>
      <c r="T524" s="377"/>
      <c r="U524" s="404"/>
      <c r="V524" s="377"/>
      <c r="W524" s="377"/>
      <c r="X524" s="377"/>
      <c r="Y524" s="377"/>
    </row>
    <row r="525" spans="2:26" outlineLevel="1">
      <c r="C525" s="333" t="s">
        <v>639</v>
      </c>
      <c r="D525" s="334"/>
      <c r="E525" s="334"/>
      <c r="F525" s="334"/>
      <c r="G525" s="330"/>
      <c r="H525" s="330"/>
      <c r="I525" s="330"/>
      <c r="J525" s="330"/>
      <c r="K525" s="330"/>
      <c r="L525" s="331"/>
      <c r="M525" s="377"/>
      <c r="N525" s="377"/>
      <c r="O525" s="377"/>
      <c r="P525" s="377"/>
      <c r="Q525" s="377"/>
      <c r="R525" s="377"/>
      <c r="S525" s="377"/>
      <c r="T525" s="377"/>
      <c r="U525" s="404"/>
      <c r="V525" s="377"/>
      <c r="W525" s="377"/>
      <c r="X525" s="377"/>
      <c r="Y525" s="377"/>
    </row>
    <row r="526" spans="2:26" outlineLevel="1">
      <c r="C526" s="322" t="s">
        <v>640</v>
      </c>
      <c r="D526" s="322"/>
      <c r="E526" s="322"/>
      <c r="F526" s="322"/>
      <c r="G526" s="299"/>
      <c r="H526" s="299"/>
      <c r="I526" s="299"/>
      <c r="J526" s="299"/>
      <c r="K526" s="299"/>
      <c r="L526" s="299"/>
      <c r="M526" s="1108">
        <f>M510</f>
        <v>0</v>
      </c>
      <c r="N526" s="1108">
        <f t="shared" ref="N526:Y526" si="60">N510</f>
        <v>0</v>
      </c>
      <c r="O526" s="1108">
        <f t="shared" si="60"/>
        <v>0</v>
      </c>
      <c r="P526" s="1108">
        <f t="shared" si="60"/>
        <v>0</v>
      </c>
      <c r="Q526" s="1108">
        <f t="shared" si="60"/>
        <v>0</v>
      </c>
      <c r="R526" s="1108">
        <f t="shared" si="60"/>
        <v>0</v>
      </c>
      <c r="S526" s="1108">
        <f t="shared" si="60"/>
        <v>3.1569819800000003</v>
      </c>
      <c r="T526" s="1108">
        <f t="shared" si="60"/>
        <v>3.1998333594520547</v>
      </c>
      <c r="U526" s="1108">
        <f t="shared" si="60"/>
        <v>0</v>
      </c>
      <c r="V526" s="1108">
        <f t="shared" si="60"/>
        <v>0</v>
      </c>
      <c r="W526" s="1108">
        <f t="shared" si="60"/>
        <v>0</v>
      </c>
      <c r="X526" s="1108">
        <f t="shared" si="60"/>
        <v>0</v>
      </c>
      <c r="Y526" s="1108">
        <f t="shared" si="60"/>
        <v>0</v>
      </c>
      <c r="Z526" s="132">
        <v>0</v>
      </c>
    </row>
    <row r="527" spans="2:26" outlineLevel="1">
      <c r="C527" s="322" t="s">
        <v>641</v>
      </c>
      <c r="D527" s="323"/>
      <c r="E527" s="323"/>
      <c r="F527" s="323"/>
      <c r="G527" s="299"/>
      <c r="H527" s="299"/>
      <c r="I527" s="299"/>
      <c r="J527" s="299"/>
      <c r="K527" s="299"/>
      <c r="L527" s="299"/>
      <c r="M527" s="1108">
        <f>M523</f>
        <v>0</v>
      </c>
      <c r="N527" s="1108">
        <f t="shared" ref="N527:Y527" si="61">N523</f>
        <v>0</v>
      </c>
      <c r="O527" s="1108">
        <f t="shared" si="61"/>
        <v>0</v>
      </c>
      <c r="P527" s="1108">
        <f t="shared" si="61"/>
        <v>0</v>
      </c>
      <c r="Q527" s="1108">
        <f t="shared" si="61"/>
        <v>0</v>
      </c>
      <c r="R527" s="1108">
        <f t="shared" si="61"/>
        <v>0</v>
      </c>
      <c r="S527" s="1108">
        <f t="shared" si="61"/>
        <v>-3.8557258599999997</v>
      </c>
      <c r="T527" s="1108">
        <f t="shared" si="61"/>
        <v>-1.0882832600000001</v>
      </c>
      <c r="U527" s="1108">
        <f t="shared" si="61"/>
        <v>0</v>
      </c>
      <c r="V527" s="1108">
        <f t="shared" si="61"/>
        <v>0</v>
      </c>
      <c r="W527" s="1108">
        <f t="shared" si="61"/>
        <v>0</v>
      </c>
      <c r="X527" s="1108">
        <f t="shared" si="61"/>
        <v>0</v>
      </c>
      <c r="Y527" s="1108">
        <f t="shared" si="61"/>
        <v>0</v>
      </c>
      <c r="Z527" s="132">
        <v>0</v>
      </c>
    </row>
    <row r="528" spans="2:26" outlineLevel="1">
      <c r="C528" s="322" t="s">
        <v>642</v>
      </c>
      <c r="D528" s="322"/>
      <c r="E528" s="322"/>
      <c r="F528" s="322"/>
      <c r="G528" s="299"/>
      <c r="H528" s="299"/>
      <c r="I528" s="299"/>
      <c r="J528" s="299"/>
      <c r="K528" s="299"/>
      <c r="L528" s="299"/>
      <c r="M528" s="1108">
        <f>SUM(M526:M527)</f>
        <v>0</v>
      </c>
      <c r="N528" s="1108">
        <f t="shared" ref="N528:Y528" si="62">SUM(N526:N527)</f>
        <v>0</v>
      </c>
      <c r="O528" s="1108">
        <f t="shared" si="62"/>
        <v>0</v>
      </c>
      <c r="P528" s="1108">
        <f t="shared" si="62"/>
        <v>0</v>
      </c>
      <c r="Q528" s="1108">
        <f t="shared" si="62"/>
        <v>0</v>
      </c>
      <c r="R528" s="1108">
        <f t="shared" si="62"/>
        <v>0</v>
      </c>
      <c r="S528" s="1108">
        <f t="shared" si="62"/>
        <v>-0.69874387999999943</v>
      </c>
      <c r="T528" s="1108">
        <f t="shared" si="62"/>
        <v>2.1115500994520549</v>
      </c>
      <c r="U528" s="1108">
        <f t="shared" si="62"/>
        <v>0</v>
      </c>
      <c r="V528" s="1108">
        <f t="shared" si="62"/>
        <v>0</v>
      </c>
      <c r="W528" s="1108">
        <f t="shared" si="62"/>
        <v>0</v>
      </c>
      <c r="X528" s="1108">
        <f t="shared" si="62"/>
        <v>0</v>
      </c>
      <c r="Y528" s="1108">
        <f t="shared" si="62"/>
        <v>0</v>
      </c>
      <c r="Z528" s="132">
        <v>0</v>
      </c>
    </row>
    <row r="529" spans="2:34" outlineLevel="1">
      <c r="C529" s="338"/>
      <c r="D529" s="338"/>
      <c r="E529" s="338"/>
      <c r="F529" s="338"/>
      <c r="G529" s="327"/>
      <c r="H529" s="327"/>
      <c r="I529" s="327"/>
      <c r="J529" s="327"/>
      <c r="K529" s="327"/>
      <c r="L529" s="327"/>
      <c r="M529" s="377"/>
      <c r="N529" s="377"/>
      <c r="O529" s="377"/>
      <c r="P529" s="377"/>
      <c r="Q529" s="377"/>
      <c r="R529" s="377"/>
      <c r="S529" s="377"/>
      <c r="T529" s="377"/>
      <c r="U529" s="404"/>
      <c r="V529" s="377"/>
      <c r="W529" s="377"/>
      <c r="X529" s="377"/>
      <c r="Y529" s="377"/>
    </row>
    <row r="530" spans="2:34" outlineLevel="1">
      <c r="B530" s="247"/>
      <c r="C530" s="332" t="s">
        <v>643</v>
      </c>
      <c r="D530" s="332"/>
      <c r="E530" s="330"/>
      <c r="F530" s="330"/>
      <c r="G530" s="330"/>
      <c r="H530" s="330"/>
      <c r="I530" s="330"/>
      <c r="J530" s="330"/>
      <c r="K530" s="330"/>
      <c r="L530" s="330"/>
      <c r="M530" s="377"/>
      <c r="N530" s="377"/>
      <c r="O530" s="377"/>
      <c r="P530" s="377"/>
      <c r="Q530" s="377"/>
      <c r="R530" s="377"/>
      <c r="S530" s="377"/>
      <c r="T530" s="377"/>
      <c r="U530" s="404"/>
      <c r="V530" s="377"/>
      <c r="W530" s="377"/>
      <c r="X530" s="377"/>
      <c r="Y530" s="377"/>
    </row>
    <row r="531" spans="2:34" outlineLevel="1">
      <c r="B531" s="247"/>
      <c r="C531" s="299" t="s">
        <v>609</v>
      </c>
      <c r="D531" s="299"/>
      <c r="E531" s="299"/>
      <c r="F531" s="299"/>
      <c r="G531" s="299"/>
      <c r="H531" s="299"/>
      <c r="I531" s="299"/>
      <c r="J531" s="299"/>
      <c r="K531" s="299"/>
      <c r="L531" s="299"/>
      <c r="M531" s="1103">
        <v>0</v>
      </c>
      <c r="N531" s="1103">
        <v>0</v>
      </c>
      <c r="O531" s="1103">
        <v>0</v>
      </c>
      <c r="P531" s="1103">
        <v>0</v>
      </c>
      <c r="Q531" s="1103">
        <v>0</v>
      </c>
      <c r="R531" s="1103">
        <v>0</v>
      </c>
      <c r="S531" s="1103">
        <v>0</v>
      </c>
      <c r="T531" s="1103">
        <v>0</v>
      </c>
      <c r="U531" s="1103">
        <v>0</v>
      </c>
      <c r="V531" s="1103">
        <v>0</v>
      </c>
      <c r="W531" s="1103">
        <v>0</v>
      </c>
      <c r="X531" s="1103">
        <v>0</v>
      </c>
      <c r="Y531" s="1103">
        <v>0</v>
      </c>
      <c r="Z531" s="132">
        <v>0</v>
      </c>
    </row>
    <row r="532" spans="2:34" outlineLevel="1">
      <c r="B532" s="247"/>
      <c r="C532" s="299" t="s">
        <v>610</v>
      </c>
      <c r="D532" s="299"/>
      <c r="E532" s="299"/>
      <c r="F532" s="299"/>
      <c r="G532" s="299"/>
      <c r="H532" s="299"/>
      <c r="I532" s="299"/>
      <c r="J532" s="299"/>
      <c r="K532" s="299"/>
      <c r="L532" s="299"/>
      <c r="M532" s="1126">
        <f>1-M531</f>
        <v>1</v>
      </c>
      <c r="N532" s="1126">
        <f t="shared" ref="N532:Y532" si="63">1-N531</f>
        <v>1</v>
      </c>
      <c r="O532" s="1126">
        <f t="shared" si="63"/>
        <v>1</v>
      </c>
      <c r="P532" s="1126">
        <f t="shared" si="63"/>
        <v>1</v>
      </c>
      <c r="Q532" s="1126">
        <f t="shared" si="63"/>
        <v>1</v>
      </c>
      <c r="R532" s="1126">
        <f t="shared" si="63"/>
        <v>1</v>
      </c>
      <c r="S532" s="1126">
        <f t="shared" si="63"/>
        <v>1</v>
      </c>
      <c r="T532" s="1126">
        <f t="shared" si="63"/>
        <v>1</v>
      </c>
      <c r="U532" s="1126">
        <f t="shared" si="63"/>
        <v>1</v>
      </c>
      <c r="V532" s="1126">
        <f t="shared" si="63"/>
        <v>1</v>
      </c>
      <c r="W532" s="1126">
        <f t="shared" si="63"/>
        <v>1</v>
      </c>
      <c r="X532" s="1126">
        <f t="shared" si="63"/>
        <v>1</v>
      </c>
      <c r="Y532" s="1126">
        <f t="shared" si="63"/>
        <v>1</v>
      </c>
      <c r="Z532" s="132">
        <v>0</v>
      </c>
    </row>
    <row r="533" spans="2:34" outlineLevel="1">
      <c r="B533" s="247"/>
    </row>
    <row r="534" spans="2:34">
      <c r="B534" s="254"/>
      <c r="AA534" s="388"/>
    </row>
    <row r="535" spans="2:34" s="251" customFormat="1" ht="15" customHeight="1">
      <c r="B535" s="249" t="s">
        <v>644</v>
      </c>
      <c r="C535" s="249"/>
      <c r="D535" s="249"/>
      <c r="E535" s="249"/>
      <c r="F535" s="249"/>
      <c r="G535" s="249"/>
      <c r="H535" s="249"/>
      <c r="I535" s="249"/>
      <c r="J535" s="249"/>
      <c r="K535" s="249"/>
      <c r="L535" s="249"/>
      <c r="M535" s="249"/>
      <c r="N535" s="249"/>
      <c r="O535" s="249"/>
      <c r="P535" s="249"/>
      <c r="Q535" s="249"/>
      <c r="R535" s="249"/>
      <c r="S535" s="249"/>
      <c r="T535" s="249"/>
      <c r="U535" s="249"/>
      <c r="V535" s="249"/>
      <c r="W535" s="249"/>
      <c r="X535" s="249"/>
      <c r="Y535" s="249"/>
      <c r="Z535" s="250"/>
      <c r="AA535" s="250"/>
      <c r="AB535" s="250"/>
      <c r="AC535" s="250"/>
      <c r="AD535" s="250"/>
      <c r="AE535" s="250"/>
      <c r="AF535" s="250"/>
      <c r="AG535" s="250"/>
      <c r="AH535" s="250"/>
    </row>
    <row r="538" spans="2:34">
      <c r="E538" s="235" t="s">
        <v>645</v>
      </c>
    </row>
  </sheetData>
  <mergeCells count="84">
    <mergeCell ref="C363:I363"/>
    <mergeCell ref="C364:I364"/>
    <mergeCell ref="C365:I365"/>
    <mergeCell ref="C366:I366"/>
    <mergeCell ref="C367:I367"/>
    <mergeCell ref="C374:I374"/>
    <mergeCell ref="C375:I375"/>
    <mergeCell ref="C376:I376"/>
    <mergeCell ref="C377:I377"/>
    <mergeCell ref="C378:I378"/>
    <mergeCell ref="C396:I396"/>
    <mergeCell ref="C397:I397"/>
    <mergeCell ref="C398:I398"/>
    <mergeCell ref="C399:I399"/>
    <mergeCell ref="C400:I400"/>
    <mergeCell ref="C386:I386"/>
    <mergeCell ref="C387:I387"/>
    <mergeCell ref="C388:I388"/>
    <mergeCell ref="C389:I389"/>
    <mergeCell ref="C390:I390"/>
    <mergeCell ref="C257:I257"/>
    <mergeCell ref="C223:I223"/>
    <mergeCell ref="E246:I247"/>
    <mergeCell ref="C239:I239"/>
    <mergeCell ref="I243:Q243"/>
    <mergeCell ref="E238:I238"/>
    <mergeCell ref="E233:I233"/>
    <mergeCell ref="E212:I213"/>
    <mergeCell ref="B180:B181"/>
    <mergeCell ref="C180:I181"/>
    <mergeCell ref="B148:B149"/>
    <mergeCell ref="C148:I149"/>
    <mergeCell ref="C163:I164"/>
    <mergeCell ref="B163:B164"/>
    <mergeCell ref="C204:I204"/>
    <mergeCell ref="E262:I263"/>
    <mergeCell ref="E296:I297"/>
    <mergeCell ref="E298:I298"/>
    <mergeCell ref="E299:I299"/>
    <mergeCell ref="E305:I305"/>
    <mergeCell ref="C273:I273"/>
    <mergeCell ref="C291:I291"/>
    <mergeCell ref="E280:I281"/>
    <mergeCell ref="E300:I300"/>
    <mergeCell ref="E301:I301"/>
    <mergeCell ref="E302:I302"/>
    <mergeCell ref="E351:I351"/>
    <mergeCell ref="E352:I352"/>
    <mergeCell ref="E353:I353"/>
    <mergeCell ref="E354:I354"/>
    <mergeCell ref="E303:I303"/>
    <mergeCell ref="E304:I304"/>
    <mergeCell ref="E325:I326"/>
    <mergeCell ref="E306:I306"/>
    <mergeCell ref="C307:I307"/>
    <mergeCell ref="C320:I320"/>
    <mergeCell ref="E314:I315"/>
    <mergeCell ref="E327:I327"/>
    <mergeCell ref="E328:I328"/>
    <mergeCell ref="E329:I329"/>
    <mergeCell ref="E330:I330"/>
    <mergeCell ref="C331:I331"/>
    <mergeCell ref="E349:I350"/>
    <mergeCell ref="E338:I339"/>
    <mergeCell ref="C199:I199"/>
    <mergeCell ref="C205:I205"/>
    <mergeCell ref="C200:I200"/>
    <mergeCell ref="C201:I201"/>
    <mergeCell ref="C202:I202"/>
    <mergeCell ref="C203:I203"/>
    <mergeCell ref="E234:I234"/>
    <mergeCell ref="E235:I235"/>
    <mergeCell ref="E236:I236"/>
    <mergeCell ref="E237:I237"/>
    <mergeCell ref="E228:I229"/>
    <mergeCell ref="E230:I230"/>
    <mergeCell ref="E231:I231"/>
    <mergeCell ref="E232:I232"/>
    <mergeCell ref="U7:Y7"/>
    <mergeCell ref="B195:B196"/>
    <mergeCell ref="C195:I196"/>
    <mergeCell ref="C197:I197"/>
    <mergeCell ref="C198:I198"/>
    <mergeCell ref="M7:T7"/>
  </mergeCells>
  <conditionalFormatting sqref="P8:X8 U9:X9">
    <cfRule type="expression" dxfId="154" priority="212">
      <formula>AND(P$5="Actuals",Q$5="Forecast")</formula>
    </cfRule>
  </conditionalFormatting>
  <conditionalFormatting sqref="Y8:Y9">
    <cfRule type="expression" dxfId="153" priority="313">
      <formula>AND(Y$5="Actuals",#REF!="Forecast")</formula>
    </cfRule>
  </conditionalFormatting>
  <conditionalFormatting sqref="M9:Y9">
    <cfRule type="expression" dxfId="152" priority="209">
      <formula>AND(M$8="Actuals",N$8="Forecast")</formula>
    </cfRule>
  </conditionalFormatting>
  <conditionalFormatting sqref="M8:Y8">
    <cfRule type="expression" dxfId="151" priority="208">
      <formula>AND(M$8="Actuals",N$8="Forecast")</formula>
    </cfRule>
  </conditionalFormatting>
  <conditionalFormatting sqref="M357:Y357">
    <cfRule type="cellIs" priority="207" stopIfTrue="1" operator="greaterThanOrEqual">
      <formula>0</formula>
    </cfRule>
  </conditionalFormatting>
  <conditionalFormatting sqref="M380:Y380">
    <cfRule type="cellIs" priority="206" stopIfTrue="1" operator="greaterThanOrEqual">
      <formula>0</formula>
    </cfRule>
  </conditionalFormatting>
  <conditionalFormatting sqref="B239">
    <cfRule type="cellIs" priority="204" stopIfTrue="1" operator="greaterThanOrEqual">
      <formula>0</formula>
    </cfRule>
  </conditionalFormatting>
  <conditionalFormatting sqref="C239">
    <cfRule type="cellIs" priority="199" stopIfTrue="1" operator="greaterThanOrEqual">
      <formula>0</formula>
    </cfRule>
  </conditionalFormatting>
  <conditionalFormatting sqref="C355:D355">
    <cfRule type="cellIs" priority="178" stopIfTrue="1" operator="greaterThanOrEqual">
      <formula>0</formula>
    </cfRule>
  </conditionalFormatting>
  <conditionalFormatting sqref="C331">
    <cfRule type="cellIs" priority="179" stopIfTrue="1" operator="greaterThanOrEqual">
      <formula>0</formula>
    </cfRule>
  </conditionalFormatting>
  <conditionalFormatting sqref="C273">
    <cfRule type="cellIs" priority="175" stopIfTrue="1" operator="greaterThanOrEqual">
      <formula>0</formula>
    </cfRule>
  </conditionalFormatting>
  <conditionalFormatting sqref="C307">
    <cfRule type="cellIs" priority="174" stopIfTrue="1" operator="greaterThanOrEqual">
      <formula>0</formula>
    </cfRule>
  </conditionalFormatting>
  <conditionalFormatting sqref="M402:Y402">
    <cfRule type="cellIs" priority="172" stopIfTrue="1" operator="greaterThanOrEqual">
      <formula>0</formula>
    </cfRule>
  </conditionalFormatting>
  <conditionalFormatting sqref="B223">
    <cfRule type="cellIs" priority="171" stopIfTrue="1" operator="greaterThanOrEqual">
      <formula>0</formula>
    </cfRule>
  </conditionalFormatting>
  <conditionalFormatting sqref="C223">
    <cfRule type="cellIs" priority="170" stopIfTrue="1" operator="greaterThanOrEqual">
      <formula>0</formula>
    </cfRule>
  </conditionalFormatting>
  <conditionalFormatting sqref="C257">
    <cfRule type="cellIs" priority="167" stopIfTrue="1" operator="greaterThanOrEqual">
      <formula>0</formula>
    </cfRule>
  </conditionalFormatting>
  <conditionalFormatting sqref="C291">
    <cfRule type="cellIs" priority="165" stopIfTrue="1" operator="greaterThanOrEqual">
      <formula>0</formula>
    </cfRule>
  </conditionalFormatting>
  <conditionalFormatting sqref="C320">
    <cfRule type="cellIs" priority="163" stopIfTrue="1" operator="greaterThanOrEqual">
      <formula>0</formula>
    </cfRule>
  </conditionalFormatting>
  <conditionalFormatting sqref="M346:Y346">
    <cfRule type="cellIs" priority="162" stopIfTrue="1" operator="greaterThanOrEqual">
      <formula>0</formula>
    </cfRule>
  </conditionalFormatting>
  <conditionalFormatting sqref="C344:D344">
    <cfRule type="cellIs" priority="161" stopIfTrue="1" operator="greaterThanOrEqual">
      <formula>0</formula>
    </cfRule>
  </conditionalFormatting>
  <conditionalFormatting sqref="M392:Y392">
    <cfRule type="cellIs" priority="157" stopIfTrue="1" operator="greaterThanOrEqual">
      <formula>0</formula>
    </cfRule>
  </conditionalFormatting>
  <conditionalFormatting sqref="M19:Y27">
    <cfRule type="cellIs" priority="155" stopIfTrue="1" operator="greaterThanOrEqual">
      <formula>0</formula>
    </cfRule>
  </conditionalFormatting>
  <conditionalFormatting sqref="M34:Y42">
    <cfRule type="cellIs" priority="154" stopIfTrue="1" operator="greaterThanOrEqual">
      <formula>0</formula>
    </cfRule>
  </conditionalFormatting>
  <conditionalFormatting sqref="M51:Y59">
    <cfRule type="cellIs" priority="153" stopIfTrue="1" operator="greaterThanOrEqual">
      <formula>0</formula>
    </cfRule>
  </conditionalFormatting>
  <conditionalFormatting sqref="M66:Y74">
    <cfRule type="cellIs" priority="152" stopIfTrue="1" operator="greaterThanOrEqual">
      <formula>0</formula>
    </cfRule>
  </conditionalFormatting>
  <conditionalFormatting sqref="M84:Y92">
    <cfRule type="cellIs" priority="151" stopIfTrue="1" operator="greaterThanOrEqual">
      <formula>0</formula>
    </cfRule>
  </conditionalFormatting>
  <conditionalFormatting sqref="M99:Y107">
    <cfRule type="cellIs" priority="150" stopIfTrue="1" operator="greaterThanOrEqual">
      <formula>0</formula>
    </cfRule>
  </conditionalFormatting>
  <conditionalFormatting sqref="M117:Y125">
    <cfRule type="cellIs" priority="149" stopIfTrue="1" operator="greaterThanOrEqual">
      <formula>0</formula>
    </cfRule>
  </conditionalFormatting>
  <conditionalFormatting sqref="M132:Y140">
    <cfRule type="cellIs" priority="148" stopIfTrue="1" operator="greaterThanOrEqual">
      <formula>0</formula>
    </cfRule>
  </conditionalFormatting>
  <conditionalFormatting sqref="M150:Y158">
    <cfRule type="cellIs" priority="147" stopIfTrue="1" operator="greaterThanOrEqual">
      <formula>0</formula>
    </cfRule>
  </conditionalFormatting>
  <conditionalFormatting sqref="M165:Y173">
    <cfRule type="cellIs" priority="146" stopIfTrue="1" operator="greaterThanOrEqual">
      <formula>0</formula>
    </cfRule>
  </conditionalFormatting>
  <conditionalFormatting sqref="M182:Y190">
    <cfRule type="cellIs" priority="145" stopIfTrue="1" operator="greaterThanOrEqual">
      <formula>0</formula>
    </cfRule>
  </conditionalFormatting>
  <conditionalFormatting sqref="M197:Y205">
    <cfRule type="cellIs" priority="144" stopIfTrue="1" operator="greaterThanOrEqual">
      <formula>0</formula>
    </cfRule>
  </conditionalFormatting>
  <conditionalFormatting sqref="M214:Y223">
    <cfRule type="cellIs" priority="143" stopIfTrue="1" operator="greaterThanOrEqual">
      <formula>0</formula>
    </cfRule>
  </conditionalFormatting>
  <conditionalFormatting sqref="M230:Y239">
    <cfRule type="cellIs" priority="142" stopIfTrue="1" operator="greaterThanOrEqual">
      <formula>0</formula>
    </cfRule>
  </conditionalFormatting>
  <conditionalFormatting sqref="M248:Y257">
    <cfRule type="cellIs" priority="141" stopIfTrue="1" operator="greaterThanOrEqual">
      <formula>0</formula>
    </cfRule>
  </conditionalFormatting>
  <conditionalFormatting sqref="M264:Y273">
    <cfRule type="cellIs" priority="140" stopIfTrue="1" operator="greaterThanOrEqual">
      <formula>0</formula>
    </cfRule>
  </conditionalFormatting>
  <conditionalFormatting sqref="M282:Y291">
    <cfRule type="cellIs" priority="139" stopIfTrue="1" operator="greaterThanOrEqual">
      <formula>0</formula>
    </cfRule>
  </conditionalFormatting>
  <conditionalFormatting sqref="M298:Y307">
    <cfRule type="cellIs" priority="138" stopIfTrue="1" operator="greaterThanOrEqual">
      <formula>0</formula>
    </cfRule>
  </conditionalFormatting>
  <conditionalFormatting sqref="M316:Y320">
    <cfRule type="cellIs" priority="137" stopIfTrue="1" operator="greaterThanOrEqual">
      <formula>0</formula>
    </cfRule>
  </conditionalFormatting>
  <conditionalFormatting sqref="M327:Y331">
    <cfRule type="cellIs" priority="136" stopIfTrue="1" operator="greaterThanOrEqual">
      <formula>0</formula>
    </cfRule>
  </conditionalFormatting>
  <conditionalFormatting sqref="M340:Y344">
    <cfRule type="cellIs" priority="135" stopIfTrue="1" operator="greaterThanOrEqual">
      <formula>0</formula>
    </cfRule>
  </conditionalFormatting>
  <conditionalFormatting sqref="M351:Y355">
    <cfRule type="cellIs" priority="134" stopIfTrue="1" operator="greaterThanOrEqual">
      <formula>0</formula>
    </cfRule>
  </conditionalFormatting>
  <conditionalFormatting sqref="M363:Y367">
    <cfRule type="cellIs" priority="133" stopIfTrue="1" operator="greaterThanOrEqual">
      <formula>0</formula>
    </cfRule>
  </conditionalFormatting>
  <conditionalFormatting sqref="M374:Y378">
    <cfRule type="cellIs" priority="132" stopIfTrue="1" operator="greaterThanOrEqual">
      <formula>0</formula>
    </cfRule>
  </conditionalFormatting>
  <conditionalFormatting sqref="M386:Y390">
    <cfRule type="cellIs" priority="131" stopIfTrue="1" operator="greaterThanOrEqual">
      <formula>0</formula>
    </cfRule>
  </conditionalFormatting>
  <conditionalFormatting sqref="M396:Y400">
    <cfRule type="cellIs" priority="130" stopIfTrue="1" operator="greaterThanOrEqual">
      <formula>0</formula>
    </cfRule>
  </conditionalFormatting>
  <conditionalFormatting sqref="M406:Y407">
    <cfRule type="cellIs" priority="129" stopIfTrue="1" operator="greaterThanOrEqual">
      <formula>0</formula>
    </cfRule>
  </conditionalFormatting>
  <conditionalFormatting sqref="M412:Y416">
    <cfRule type="cellIs" priority="128" stopIfTrue="1" operator="greaterThanOrEqual">
      <formula>0</formula>
    </cfRule>
  </conditionalFormatting>
  <conditionalFormatting sqref="M418:Y432">
    <cfRule type="cellIs" priority="127" stopIfTrue="1" operator="greaterThanOrEqual">
      <formula>0</formula>
    </cfRule>
  </conditionalFormatting>
  <conditionalFormatting sqref="M436:Y438">
    <cfRule type="cellIs" priority="126" stopIfTrue="1" operator="greaterThanOrEqual">
      <formula>0</formula>
    </cfRule>
  </conditionalFormatting>
  <conditionalFormatting sqref="M441:Y444">
    <cfRule type="cellIs" priority="125" stopIfTrue="1" operator="greaterThanOrEqual">
      <formula>0</formula>
    </cfRule>
  </conditionalFormatting>
  <conditionalFormatting sqref="M453:Y453">
    <cfRule type="cellIs" priority="124" stopIfTrue="1" operator="greaterThanOrEqual">
      <formula>0</formula>
    </cfRule>
  </conditionalFormatting>
  <conditionalFormatting sqref="M458:Y474">
    <cfRule type="cellIs" priority="123" stopIfTrue="1" operator="greaterThanOrEqual">
      <formula>0</formula>
    </cfRule>
  </conditionalFormatting>
  <conditionalFormatting sqref="M478:Y483">
    <cfRule type="cellIs" priority="122" stopIfTrue="1" operator="greaterThanOrEqual">
      <formula>0</formula>
    </cfRule>
  </conditionalFormatting>
  <conditionalFormatting sqref="M487:Y487">
    <cfRule type="cellIs" priority="121" stopIfTrue="1" operator="greaterThanOrEqual">
      <formula>0</formula>
    </cfRule>
  </conditionalFormatting>
  <conditionalFormatting sqref="M498:Y499">
    <cfRule type="cellIs" priority="120" stopIfTrue="1" operator="greaterThanOrEqual">
      <formula>0</formula>
    </cfRule>
  </conditionalFormatting>
  <conditionalFormatting sqref="M504:Y504">
    <cfRule type="cellIs" priority="119" stopIfTrue="1" operator="greaterThanOrEqual">
      <formula>0</formula>
    </cfRule>
  </conditionalFormatting>
  <conditionalFormatting sqref="M506:Y509">
    <cfRule type="cellIs" priority="118" stopIfTrue="1" operator="greaterThanOrEqual">
      <formula>0</formula>
    </cfRule>
  </conditionalFormatting>
  <conditionalFormatting sqref="M514:Y516">
    <cfRule type="cellIs" priority="117" stopIfTrue="1" operator="greaterThanOrEqual">
      <formula>0</formula>
    </cfRule>
  </conditionalFormatting>
  <conditionalFormatting sqref="M519:Y522">
    <cfRule type="cellIs" priority="116" stopIfTrue="1" operator="greaterThanOrEqual">
      <formula>0</formula>
    </cfRule>
  </conditionalFormatting>
  <conditionalFormatting sqref="M531:Y531">
    <cfRule type="cellIs" priority="115" stopIfTrue="1" operator="greaterThanOrEqual">
      <formula>0</formula>
    </cfRule>
  </conditionalFormatting>
  <conditionalFormatting sqref="Z19:Z28">
    <cfRule type="cellIs" dxfId="150" priority="112" operator="notEqual">
      <formula>0</formula>
    </cfRule>
    <cfRule type="cellIs" priority="113" operator="notEqual">
      <formula>0</formula>
    </cfRule>
    <cfRule type="cellIs" dxfId="149" priority="114" operator="equal">
      <formula>0</formula>
    </cfRule>
  </conditionalFormatting>
  <conditionalFormatting sqref="Z34:Z43">
    <cfRule type="cellIs" dxfId="148" priority="109" operator="notEqual">
      <formula>0</formula>
    </cfRule>
    <cfRule type="cellIs" priority="110" operator="notEqual">
      <formula>0</formula>
    </cfRule>
    <cfRule type="cellIs" dxfId="147" priority="111" operator="equal">
      <formula>0</formula>
    </cfRule>
  </conditionalFormatting>
  <conditionalFormatting sqref="Z51:Z60">
    <cfRule type="cellIs" dxfId="146" priority="106" operator="notEqual">
      <formula>0</formula>
    </cfRule>
    <cfRule type="cellIs" priority="107" operator="notEqual">
      <formula>0</formula>
    </cfRule>
    <cfRule type="cellIs" dxfId="145" priority="108" operator="equal">
      <formula>0</formula>
    </cfRule>
  </conditionalFormatting>
  <conditionalFormatting sqref="Z66:Z75">
    <cfRule type="cellIs" dxfId="144" priority="103" operator="notEqual">
      <formula>0</formula>
    </cfRule>
    <cfRule type="cellIs" priority="104" operator="notEqual">
      <formula>0</formula>
    </cfRule>
    <cfRule type="cellIs" dxfId="143" priority="105" operator="equal">
      <formula>0</formula>
    </cfRule>
  </conditionalFormatting>
  <conditionalFormatting sqref="Z84:Z93">
    <cfRule type="cellIs" dxfId="142" priority="100" operator="notEqual">
      <formula>0</formula>
    </cfRule>
    <cfRule type="cellIs" priority="101" operator="notEqual">
      <formula>0</formula>
    </cfRule>
    <cfRule type="cellIs" dxfId="141" priority="102" operator="equal">
      <formula>0</formula>
    </cfRule>
  </conditionalFormatting>
  <conditionalFormatting sqref="Z99:Z108">
    <cfRule type="cellIs" dxfId="140" priority="97" operator="notEqual">
      <formula>0</formula>
    </cfRule>
    <cfRule type="cellIs" priority="98" operator="notEqual">
      <formula>0</formula>
    </cfRule>
    <cfRule type="cellIs" dxfId="139" priority="99" operator="equal">
      <formula>0</formula>
    </cfRule>
  </conditionalFormatting>
  <conditionalFormatting sqref="Z117:Z126">
    <cfRule type="cellIs" dxfId="138" priority="94" operator="notEqual">
      <formula>0</formula>
    </cfRule>
    <cfRule type="cellIs" priority="95" operator="notEqual">
      <formula>0</formula>
    </cfRule>
    <cfRule type="cellIs" dxfId="137" priority="96" operator="equal">
      <formula>0</formula>
    </cfRule>
  </conditionalFormatting>
  <conditionalFormatting sqref="Z132:Z141">
    <cfRule type="cellIs" dxfId="136" priority="91" operator="notEqual">
      <formula>0</formula>
    </cfRule>
    <cfRule type="cellIs" priority="92" operator="notEqual">
      <formula>0</formula>
    </cfRule>
    <cfRule type="cellIs" dxfId="135" priority="93" operator="equal">
      <formula>0</formula>
    </cfRule>
  </conditionalFormatting>
  <conditionalFormatting sqref="Z150:Z159">
    <cfRule type="cellIs" dxfId="134" priority="88" operator="notEqual">
      <formula>0</formula>
    </cfRule>
    <cfRule type="cellIs" priority="89" operator="notEqual">
      <formula>0</formula>
    </cfRule>
    <cfRule type="cellIs" dxfId="133" priority="90" operator="equal">
      <formula>0</formula>
    </cfRule>
  </conditionalFormatting>
  <conditionalFormatting sqref="Z165:Z174">
    <cfRule type="cellIs" dxfId="132" priority="85" operator="notEqual">
      <formula>0</formula>
    </cfRule>
    <cfRule type="cellIs" priority="86" operator="notEqual">
      <formula>0</formula>
    </cfRule>
    <cfRule type="cellIs" dxfId="131" priority="87" operator="equal">
      <formula>0</formula>
    </cfRule>
  </conditionalFormatting>
  <conditionalFormatting sqref="Z182:Z191">
    <cfRule type="cellIs" dxfId="130" priority="82" operator="notEqual">
      <formula>0</formula>
    </cfRule>
    <cfRule type="cellIs" priority="83" operator="notEqual">
      <formula>0</formula>
    </cfRule>
    <cfRule type="cellIs" dxfId="129" priority="84" operator="equal">
      <formula>0</formula>
    </cfRule>
  </conditionalFormatting>
  <conditionalFormatting sqref="Z197:Z206">
    <cfRule type="cellIs" dxfId="128" priority="79" operator="notEqual">
      <formula>0</formula>
    </cfRule>
    <cfRule type="cellIs" priority="80" operator="notEqual">
      <formula>0</formula>
    </cfRule>
    <cfRule type="cellIs" dxfId="127" priority="81" operator="equal">
      <formula>0</formula>
    </cfRule>
  </conditionalFormatting>
  <conditionalFormatting sqref="Z214:Z224">
    <cfRule type="cellIs" dxfId="126" priority="76" operator="notEqual">
      <formula>0</formula>
    </cfRule>
    <cfRule type="cellIs" priority="77" operator="notEqual">
      <formula>0</formula>
    </cfRule>
    <cfRule type="cellIs" dxfId="125" priority="78" operator="equal">
      <formula>0</formula>
    </cfRule>
  </conditionalFormatting>
  <conditionalFormatting sqref="Z230:Z240">
    <cfRule type="cellIs" dxfId="124" priority="73" operator="notEqual">
      <formula>0</formula>
    </cfRule>
    <cfRule type="cellIs" priority="74" operator="notEqual">
      <formula>0</formula>
    </cfRule>
    <cfRule type="cellIs" dxfId="123" priority="75" operator="equal">
      <formula>0</formula>
    </cfRule>
  </conditionalFormatting>
  <conditionalFormatting sqref="Z248:Z258">
    <cfRule type="cellIs" dxfId="122" priority="70" operator="notEqual">
      <formula>0</formula>
    </cfRule>
    <cfRule type="cellIs" priority="71" operator="notEqual">
      <formula>0</formula>
    </cfRule>
    <cfRule type="cellIs" dxfId="121" priority="72" operator="equal">
      <formula>0</formula>
    </cfRule>
  </conditionalFormatting>
  <conditionalFormatting sqref="Z264:Z274">
    <cfRule type="cellIs" dxfId="120" priority="67" operator="notEqual">
      <formula>0</formula>
    </cfRule>
    <cfRule type="cellIs" priority="68" operator="notEqual">
      <formula>0</formula>
    </cfRule>
    <cfRule type="cellIs" dxfId="119" priority="69" operator="equal">
      <formula>0</formula>
    </cfRule>
  </conditionalFormatting>
  <conditionalFormatting sqref="Z282:Z292">
    <cfRule type="cellIs" dxfId="118" priority="64" operator="notEqual">
      <formula>0</formula>
    </cfRule>
    <cfRule type="cellIs" priority="65" operator="notEqual">
      <formula>0</formula>
    </cfRule>
    <cfRule type="cellIs" dxfId="117" priority="66" operator="equal">
      <formula>0</formula>
    </cfRule>
  </conditionalFormatting>
  <conditionalFormatting sqref="Z298:Z308">
    <cfRule type="cellIs" dxfId="116" priority="61" operator="notEqual">
      <formula>0</formula>
    </cfRule>
    <cfRule type="cellIs" priority="62" operator="notEqual">
      <formula>0</formula>
    </cfRule>
    <cfRule type="cellIs" dxfId="115" priority="63" operator="equal">
      <formula>0</formula>
    </cfRule>
  </conditionalFormatting>
  <conditionalFormatting sqref="Z316:Z321">
    <cfRule type="cellIs" dxfId="114" priority="58" operator="notEqual">
      <formula>0</formula>
    </cfRule>
    <cfRule type="cellIs" priority="59" operator="notEqual">
      <formula>0</formula>
    </cfRule>
    <cfRule type="cellIs" dxfId="113" priority="60" operator="equal">
      <formula>0</formula>
    </cfRule>
  </conditionalFormatting>
  <conditionalFormatting sqref="Z327:Z332">
    <cfRule type="cellIs" dxfId="112" priority="55" operator="notEqual">
      <formula>0</formula>
    </cfRule>
    <cfRule type="cellIs" priority="56" operator="notEqual">
      <formula>0</formula>
    </cfRule>
    <cfRule type="cellIs" dxfId="111" priority="57" operator="equal">
      <formula>0</formula>
    </cfRule>
  </conditionalFormatting>
  <conditionalFormatting sqref="Z340:Z345">
    <cfRule type="cellIs" dxfId="110" priority="52" operator="notEqual">
      <formula>0</formula>
    </cfRule>
    <cfRule type="cellIs" priority="53" operator="notEqual">
      <formula>0</formula>
    </cfRule>
    <cfRule type="cellIs" dxfId="109" priority="54" operator="equal">
      <formula>0</formula>
    </cfRule>
  </conditionalFormatting>
  <conditionalFormatting sqref="Z351:Z356">
    <cfRule type="cellIs" dxfId="108" priority="49" operator="notEqual">
      <formula>0</formula>
    </cfRule>
    <cfRule type="cellIs" priority="50" operator="notEqual">
      <formula>0</formula>
    </cfRule>
    <cfRule type="cellIs" dxfId="107" priority="51" operator="equal">
      <formula>0</formula>
    </cfRule>
  </conditionalFormatting>
  <conditionalFormatting sqref="Z363:Z368">
    <cfRule type="cellIs" dxfId="106" priority="46" operator="notEqual">
      <formula>0</formula>
    </cfRule>
    <cfRule type="cellIs" priority="47" operator="notEqual">
      <formula>0</formula>
    </cfRule>
    <cfRule type="cellIs" dxfId="105" priority="48" operator="equal">
      <formula>0</formula>
    </cfRule>
  </conditionalFormatting>
  <conditionalFormatting sqref="Z374:Z379">
    <cfRule type="cellIs" dxfId="104" priority="43" operator="notEqual">
      <formula>0</formula>
    </cfRule>
    <cfRule type="cellIs" priority="44" operator="notEqual">
      <formula>0</formula>
    </cfRule>
    <cfRule type="cellIs" dxfId="103" priority="45" operator="equal">
      <formula>0</formula>
    </cfRule>
  </conditionalFormatting>
  <conditionalFormatting sqref="Z386:Z391">
    <cfRule type="cellIs" dxfId="102" priority="40" operator="notEqual">
      <formula>0</formula>
    </cfRule>
    <cfRule type="cellIs" priority="41" operator="notEqual">
      <formula>0</formula>
    </cfRule>
    <cfRule type="cellIs" dxfId="101" priority="42" operator="equal">
      <formula>0</formula>
    </cfRule>
  </conditionalFormatting>
  <conditionalFormatting sqref="Z396:Z401">
    <cfRule type="cellIs" dxfId="100" priority="37" operator="notEqual">
      <formula>0</formula>
    </cfRule>
    <cfRule type="cellIs" priority="38" operator="notEqual">
      <formula>0</formula>
    </cfRule>
    <cfRule type="cellIs" dxfId="99" priority="39" operator="equal">
      <formula>0</formula>
    </cfRule>
  </conditionalFormatting>
  <conditionalFormatting sqref="Z406:Z433">
    <cfRule type="cellIs" dxfId="98" priority="34" operator="notEqual">
      <formula>0</formula>
    </cfRule>
    <cfRule type="cellIs" priority="35" operator="notEqual">
      <formula>0</formula>
    </cfRule>
    <cfRule type="cellIs" dxfId="97" priority="36" operator="equal">
      <formula>0</formula>
    </cfRule>
  </conditionalFormatting>
  <conditionalFormatting sqref="Z436:Z445">
    <cfRule type="cellIs" dxfId="96" priority="31" operator="notEqual">
      <formula>0</formula>
    </cfRule>
    <cfRule type="cellIs" priority="32" operator="notEqual">
      <formula>0</formula>
    </cfRule>
    <cfRule type="cellIs" dxfId="95" priority="33" operator="equal">
      <formula>0</formula>
    </cfRule>
  </conditionalFormatting>
  <conditionalFormatting sqref="Z448:Z450">
    <cfRule type="cellIs" dxfId="94" priority="28" operator="notEqual">
      <formula>0</formula>
    </cfRule>
    <cfRule type="cellIs" priority="29" operator="notEqual">
      <formula>0</formula>
    </cfRule>
    <cfRule type="cellIs" dxfId="93" priority="30" operator="equal">
      <formula>0</formula>
    </cfRule>
  </conditionalFormatting>
  <conditionalFormatting sqref="Z453:Z454">
    <cfRule type="cellIs" dxfId="92" priority="25" operator="notEqual">
      <formula>0</formula>
    </cfRule>
    <cfRule type="cellIs" priority="26" operator="notEqual">
      <formula>0</formula>
    </cfRule>
    <cfRule type="cellIs" dxfId="91" priority="27" operator="equal">
      <formula>0</formula>
    </cfRule>
  </conditionalFormatting>
  <conditionalFormatting sqref="Z457:Z475">
    <cfRule type="cellIs" dxfId="90" priority="22" operator="notEqual">
      <formula>0</formula>
    </cfRule>
    <cfRule type="cellIs" priority="23" operator="notEqual">
      <formula>0</formula>
    </cfRule>
    <cfRule type="cellIs" dxfId="89" priority="24" operator="equal">
      <formula>0</formula>
    </cfRule>
  </conditionalFormatting>
  <conditionalFormatting sqref="Z477:Z484">
    <cfRule type="cellIs" dxfId="88" priority="19" operator="notEqual">
      <formula>0</formula>
    </cfRule>
    <cfRule type="cellIs" priority="20" operator="notEqual">
      <formula>0</formula>
    </cfRule>
    <cfRule type="cellIs" dxfId="87" priority="21" operator="equal">
      <formula>0</formula>
    </cfRule>
  </conditionalFormatting>
  <conditionalFormatting sqref="Z487:Z488">
    <cfRule type="cellIs" dxfId="86" priority="16" operator="notEqual">
      <formula>0</formula>
    </cfRule>
    <cfRule type="cellIs" priority="17" operator="notEqual">
      <formula>0</formula>
    </cfRule>
    <cfRule type="cellIs" dxfId="85" priority="18" operator="equal">
      <formula>0</formula>
    </cfRule>
  </conditionalFormatting>
  <conditionalFormatting sqref="Z491:Z492">
    <cfRule type="cellIs" dxfId="84" priority="13" operator="notEqual">
      <formula>0</formula>
    </cfRule>
    <cfRule type="cellIs" priority="14" operator="notEqual">
      <formula>0</formula>
    </cfRule>
    <cfRule type="cellIs" dxfId="83" priority="15" operator="equal">
      <formula>0</formula>
    </cfRule>
  </conditionalFormatting>
  <conditionalFormatting sqref="Z498:Z510">
    <cfRule type="cellIs" dxfId="82" priority="10" operator="notEqual">
      <formula>0</formula>
    </cfRule>
    <cfRule type="cellIs" priority="11" operator="notEqual">
      <formula>0</formula>
    </cfRule>
    <cfRule type="cellIs" dxfId="81" priority="12" operator="equal">
      <formula>0</formula>
    </cfRule>
  </conditionalFormatting>
  <conditionalFormatting sqref="Z514:Z523">
    <cfRule type="cellIs" dxfId="80" priority="7" operator="notEqual">
      <formula>0</formula>
    </cfRule>
    <cfRule type="cellIs" priority="8" operator="notEqual">
      <formula>0</formula>
    </cfRule>
    <cfRule type="cellIs" dxfId="79" priority="9" operator="equal">
      <formula>0</formula>
    </cfRule>
  </conditionalFormatting>
  <conditionalFormatting sqref="Z526:Z528">
    <cfRule type="cellIs" dxfId="78" priority="4" operator="notEqual">
      <formula>0</formula>
    </cfRule>
    <cfRule type="cellIs" priority="5" operator="notEqual">
      <formula>0</formula>
    </cfRule>
    <cfRule type="cellIs" dxfId="77" priority="6" operator="equal">
      <formula>0</formula>
    </cfRule>
  </conditionalFormatting>
  <conditionalFormatting sqref="Z531:Z532">
    <cfRule type="cellIs" dxfId="76" priority="1" operator="notEqual">
      <formula>0</formula>
    </cfRule>
    <cfRule type="cellIs" priority="2" operator="notEqual">
      <formula>0</formula>
    </cfRule>
    <cfRule type="cellIs" dxfId="75" priority="3" operator="equal">
      <formula>0</formula>
    </cfRule>
  </conditionalFormatting>
  <dataValidations disablePrompts="1" count="2">
    <dataValidation type="decimal" operator="greaterThanOrEqual" allowBlank="1" showInputMessage="1" showErrorMessage="1" sqref="AA418:AA422" xr:uid="{00000000-0002-0000-0B00-000000000000}">
      <formula1>0</formula1>
    </dataValidation>
    <dataValidation type="decimal" operator="lessThanOrEqual" allowBlank="1" showInputMessage="1" showErrorMessage="1" sqref="AA423" xr:uid="{00000000-0002-0000-0B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 xml:space="preserve">&amp;L&amp;T
&amp;D&amp;R&amp;P
</oddFooter>
  </headerFooter>
  <customProperties>
    <customPr name="EpmWorksheetKeyString_GUID" r:id="rId2"/>
  </customProperties>
  <ignoredErrors>
    <ignoredError sqref="M43:Y43 M60:Y60 M274:Y274 M292:Y292 M379:Y379 M439:Y440 M505:Y505 M517:Y518 M523:Y523" unlockedFormula="1"/>
  </ignoredError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FFCC"/>
    <pageSetUpPr fitToPage="1"/>
  </sheetPr>
  <dimension ref="A1:L66"/>
  <sheetViews>
    <sheetView showGridLines="0" zoomScale="80" zoomScaleNormal="80" workbookViewId="0">
      <pane ySplit="6" topLeftCell="A7" activePane="bottomLeft" state="frozen"/>
      <selection activeCell="B3" sqref="B3"/>
      <selection pane="bottomLeft" activeCell="M1" sqref="M1:M1048576"/>
    </sheetView>
  </sheetViews>
  <sheetFormatPr defaultRowHeight="12.75"/>
  <cols>
    <col min="1" max="1" width="8.375" customWidth="1"/>
    <col min="2" max="2" width="85.75" bestFit="1" customWidth="1"/>
    <col min="3" max="3" width="14.125" customWidth="1"/>
    <col min="4" max="11" width="11.125" customWidth="1"/>
    <col min="12" max="12" width="5" customWidth="1"/>
  </cols>
  <sheetData>
    <row r="1" spans="1:12" ht="20.25">
      <c r="A1" s="981" t="s">
        <v>203</v>
      </c>
      <c r="B1" s="947"/>
      <c r="C1" s="157"/>
      <c r="D1" s="157"/>
      <c r="E1" s="157"/>
      <c r="F1" s="157"/>
      <c r="G1" s="157"/>
      <c r="H1" s="157"/>
      <c r="I1" s="158"/>
      <c r="J1" s="158"/>
      <c r="K1" s="159"/>
      <c r="L1" s="992"/>
    </row>
    <row r="2" spans="1:12" ht="20.25">
      <c r="A2" s="941" t="str">
        <f>'RFPR cover'!C5</f>
        <v>NGESO</v>
      </c>
      <c r="B2" s="936"/>
      <c r="C2" s="16"/>
      <c r="D2" s="16"/>
      <c r="E2" s="16"/>
      <c r="F2" s="16"/>
      <c r="G2" s="16"/>
      <c r="H2" s="16"/>
      <c r="I2" s="15"/>
      <c r="J2" s="15"/>
      <c r="K2" s="15"/>
      <c r="L2" s="81"/>
    </row>
    <row r="3" spans="1:12" ht="23.25">
      <c r="A3" s="943">
        <f>'RFPR cover'!C7</f>
        <v>2021</v>
      </c>
      <c r="B3" s="949"/>
      <c r="C3" s="160"/>
      <c r="D3" s="160"/>
      <c r="E3" s="160"/>
      <c r="F3" s="160"/>
      <c r="G3" s="160"/>
      <c r="H3" s="160"/>
      <c r="I3" s="156"/>
      <c r="J3" s="156"/>
      <c r="K3" s="156"/>
      <c r="L3" s="161"/>
    </row>
    <row r="4" spans="1:12" ht="12.75" customHeight="1">
      <c r="A4" s="22"/>
      <c r="B4" s="22"/>
      <c r="C4" s="22"/>
      <c r="D4" s="22"/>
      <c r="E4" s="22"/>
      <c r="F4" s="22"/>
      <c r="G4" s="22"/>
      <c r="H4" s="22"/>
      <c r="I4" s="1004"/>
      <c r="J4" s="1004"/>
      <c r="K4" s="1004"/>
      <c r="L4" s="19"/>
    </row>
    <row r="5" spans="1:12" s="2" customFormat="1">
      <c r="B5" s="3"/>
      <c r="C5" s="3"/>
      <c r="D5" s="352" t="str">
        <f>IF(D6&lt;='RFPR cover'!$C$7,"Actuals","Forecast")</f>
        <v>Actuals</v>
      </c>
      <c r="E5" s="353" t="str">
        <f>IF(E6&lt;='RFPR cover'!$C$7,"Actuals","Forecast")</f>
        <v>Actuals</v>
      </c>
      <c r="F5" s="353" t="str">
        <f>IF(F6&lt;='RFPR cover'!$C$7,"Actuals","Forecast")</f>
        <v>Actuals</v>
      </c>
      <c r="G5" s="353" t="str">
        <f>IF(G6&lt;='RFPR cover'!$C$7,"Actuals","Forecast")</f>
        <v>Actuals</v>
      </c>
      <c r="H5" s="353" t="str">
        <f>IF(H6&lt;='RFPR cover'!$C$7,"Actuals","Forecast")</f>
        <v>Actuals</v>
      </c>
      <c r="I5" s="353" t="str">
        <f>IF(I6&lt;='RFPR cover'!$C$7,"Actuals","Forecast")</f>
        <v>Actuals</v>
      </c>
      <c r="J5" s="353" t="str">
        <f>IF(J6&lt;='RFPR cover'!$C$7,"Actuals","Forecast")</f>
        <v>Actuals</v>
      </c>
      <c r="K5" s="354" t="str">
        <f>IF(K6&lt;='RFPR cover'!$C$7,"Actuals","Forecast")</f>
        <v>Actuals</v>
      </c>
    </row>
    <row r="6" spans="1:12" s="2" customFormat="1">
      <c r="D6" s="78">
        <f>'RFPR cover'!$C$13</f>
        <v>2014</v>
      </c>
      <c r="E6" s="79">
        <f>D6+1</f>
        <v>2015</v>
      </c>
      <c r="F6" s="79">
        <f t="shared" ref="F6:K6" si="0">E6+1</f>
        <v>2016</v>
      </c>
      <c r="G6" s="79">
        <f t="shared" si="0"/>
        <v>2017</v>
      </c>
      <c r="H6" s="79">
        <f t="shared" si="0"/>
        <v>2018</v>
      </c>
      <c r="I6" s="79">
        <f t="shared" si="0"/>
        <v>2019</v>
      </c>
      <c r="J6" s="79">
        <f t="shared" si="0"/>
        <v>2020</v>
      </c>
      <c r="K6" s="117">
        <f t="shared" si="0"/>
        <v>2021</v>
      </c>
    </row>
    <row r="7" spans="1:12" s="2" customFormat="1"/>
    <row r="8" spans="1:12" s="2" customFormat="1">
      <c r="B8" s="118" t="s">
        <v>646</v>
      </c>
      <c r="C8" s="99" t="s">
        <v>282</v>
      </c>
      <c r="D8" s="1205">
        <v>0</v>
      </c>
      <c r="E8" s="1206">
        <f>D10</f>
        <v>0</v>
      </c>
      <c r="F8" s="1206">
        <f t="shared" ref="F8:K8" si="1">E10</f>
        <v>0</v>
      </c>
      <c r="G8" s="1206">
        <f t="shared" si="1"/>
        <v>0</v>
      </c>
      <c r="H8" s="1206">
        <f t="shared" si="1"/>
        <v>0</v>
      </c>
      <c r="I8" s="1206">
        <f t="shared" si="1"/>
        <v>0</v>
      </c>
      <c r="J8" s="1206">
        <f t="shared" si="1"/>
        <v>0</v>
      </c>
      <c r="K8" s="1206">
        <f t="shared" si="1"/>
        <v>-18.577000000000002</v>
      </c>
    </row>
    <row r="9" spans="1:12" s="1398" customFormat="1">
      <c r="B9" s="1402"/>
      <c r="C9" s="1401"/>
      <c r="D9" s="1403"/>
      <c r="E9" s="1403"/>
      <c r="F9" s="1403"/>
      <c r="G9" s="1403"/>
      <c r="H9" s="1403"/>
      <c r="I9" s="1403"/>
      <c r="J9" s="1403"/>
      <c r="K9" s="1403"/>
      <c r="L9" s="1400"/>
    </row>
    <row r="10" spans="1:12">
      <c r="B10" s="118" t="s">
        <v>647</v>
      </c>
      <c r="C10" s="99" t="s">
        <v>282</v>
      </c>
      <c r="D10" s="1207">
        <f>'R8a - Net Debt input'!T20</f>
        <v>0</v>
      </c>
      <c r="E10" s="1208">
        <f>'R8a - Net Debt input'!U20</f>
        <v>0</v>
      </c>
      <c r="F10" s="1208">
        <f>'R8a - Net Debt input'!V20</f>
        <v>0</v>
      </c>
      <c r="G10" s="1208">
        <f>'R8a - Net Debt input'!W20</f>
        <v>0</v>
      </c>
      <c r="H10" s="1208">
        <f>'R8a - Net Debt input'!X20</f>
        <v>0</v>
      </c>
      <c r="I10" s="1208">
        <f>'R8a - Net Debt input'!Y20</f>
        <v>0</v>
      </c>
      <c r="J10" s="1208">
        <f>'R8a - Net Debt input'!Z20</f>
        <v>-18.577000000000002</v>
      </c>
      <c r="K10" s="1209">
        <f>'R8a - Net Debt input'!AA20</f>
        <v>-29.971000000000004</v>
      </c>
    </row>
    <row r="11" spans="1:12">
      <c r="B11" s="118" t="s">
        <v>648</v>
      </c>
      <c r="C11" s="99" t="s">
        <v>282</v>
      </c>
      <c r="D11" s="1210">
        <f>'R8a - Net Debt input'!T49</f>
        <v>0</v>
      </c>
      <c r="E11" s="1211">
        <f>'R8a - Net Debt input'!U49</f>
        <v>0</v>
      </c>
      <c r="F11" s="1211">
        <f>'R8a - Net Debt input'!V49</f>
        <v>0</v>
      </c>
      <c r="G11" s="1211">
        <f>'R8a - Net Debt input'!W49</f>
        <v>0</v>
      </c>
      <c r="H11" s="1211">
        <f>'R8a - Net Debt input'!X49</f>
        <v>0</v>
      </c>
      <c r="I11" s="1211">
        <f>'R8a - Net Debt input'!Y49</f>
        <v>0</v>
      </c>
      <c r="J11" s="1211">
        <f>'R8a - Net Debt input'!Z49</f>
        <v>0.14299999999999999</v>
      </c>
      <c r="K11" s="1212">
        <f>'R8a - Net Debt input'!AA49</f>
        <v>0.13</v>
      </c>
    </row>
    <row r="12" spans="1:12">
      <c r="B12" s="118" t="s">
        <v>649</v>
      </c>
      <c r="C12" s="99" t="s">
        <v>282</v>
      </c>
      <c r="D12" s="1210">
        <f>'R8a - Net Debt input'!T64</f>
        <v>0</v>
      </c>
      <c r="E12" s="1211">
        <f>'R8a - Net Debt input'!U64</f>
        <v>0</v>
      </c>
      <c r="F12" s="1211">
        <f>'R8a - Net Debt input'!V64</f>
        <v>0</v>
      </c>
      <c r="G12" s="1211">
        <f>'R8a - Net Debt input'!W64</f>
        <v>0</v>
      </c>
      <c r="H12" s="1211">
        <f>'R8a - Net Debt input'!X64</f>
        <v>0</v>
      </c>
      <c r="I12" s="1211">
        <f>'R8a - Net Debt input'!Y64</f>
        <v>0</v>
      </c>
      <c r="J12" s="1211">
        <f>'R8a - Net Debt input'!Z64</f>
        <v>121.008</v>
      </c>
      <c r="K12" s="1212">
        <f>'R8a - Net Debt input'!AA64</f>
        <v>120.55800000000001</v>
      </c>
    </row>
    <row r="13" spans="1:12">
      <c r="B13" s="118" t="s">
        <v>650</v>
      </c>
      <c r="C13" s="99" t="s">
        <v>282</v>
      </c>
      <c r="D13" s="1210">
        <f>'R8a - Net Debt input'!T79</f>
        <v>0</v>
      </c>
      <c r="E13" s="1211">
        <f>'R8a - Net Debt input'!U79</f>
        <v>0</v>
      </c>
      <c r="F13" s="1211">
        <f>'R8a - Net Debt input'!V79</f>
        <v>0</v>
      </c>
      <c r="G13" s="1211">
        <f>'R8a - Net Debt input'!W79</f>
        <v>0</v>
      </c>
      <c r="H13" s="1211">
        <f>'R8a - Net Debt input'!X79</f>
        <v>0</v>
      </c>
      <c r="I13" s="1211">
        <f>'R8a - Net Debt input'!Y79</f>
        <v>0</v>
      </c>
      <c r="J13" s="1211">
        <f>'R8a - Net Debt input'!Z79</f>
        <v>-346.32100000000003</v>
      </c>
      <c r="K13" s="1212">
        <f>'R8a - Net Debt input'!AA79</f>
        <v>-185.864</v>
      </c>
    </row>
    <row r="14" spans="1:12">
      <c r="B14" s="118" t="s">
        <v>651</v>
      </c>
      <c r="C14" s="99" t="s">
        <v>282</v>
      </c>
      <c r="D14" s="1210">
        <f>'R8a - Net Debt input'!T94</f>
        <v>0</v>
      </c>
      <c r="E14" s="1211">
        <f>'R8a - Net Debt input'!U94</f>
        <v>0</v>
      </c>
      <c r="F14" s="1211">
        <f>'R8a - Net Debt input'!V94</f>
        <v>0</v>
      </c>
      <c r="G14" s="1211">
        <f>'R8a - Net Debt input'!W94</f>
        <v>0</v>
      </c>
      <c r="H14" s="1211">
        <f>'R8a - Net Debt input'!X94</f>
        <v>0</v>
      </c>
      <c r="I14" s="1211">
        <f>'R8a - Net Debt input'!Y94</f>
        <v>0</v>
      </c>
      <c r="J14" s="1211">
        <f>'R8a - Net Debt input'!Z94</f>
        <v>0</v>
      </c>
      <c r="K14" s="1212">
        <f>'R8a - Net Debt input'!AA94</f>
        <v>0</v>
      </c>
    </row>
    <row r="15" spans="1:12">
      <c r="B15" s="118" t="s">
        <v>652</v>
      </c>
      <c r="C15" s="99" t="s">
        <v>282</v>
      </c>
      <c r="D15" s="1210">
        <f>'R8a - Net Debt input'!T110</f>
        <v>0</v>
      </c>
      <c r="E15" s="1211">
        <f>'R8a - Net Debt input'!U110</f>
        <v>0</v>
      </c>
      <c r="F15" s="1211">
        <f>'R8a - Net Debt input'!V110</f>
        <v>0</v>
      </c>
      <c r="G15" s="1211">
        <f>'R8a - Net Debt input'!W110</f>
        <v>0</v>
      </c>
      <c r="H15" s="1211">
        <f>'R8a - Net Debt input'!X110</f>
        <v>0</v>
      </c>
      <c r="I15" s="1211">
        <f>'R8a - Net Debt input'!Y110</f>
        <v>0</v>
      </c>
      <c r="J15" s="1211">
        <f>'R8a - Net Debt input'!Z110</f>
        <v>0</v>
      </c>
      <c r="K15" s="1212">
        <f>'R8a - Net Debt input'!AA110</f>
        <v>0</v>
      </c>
    </row>
    <row r="16" spans="1:12">
      <c r="B16" s="118" t="s">
        <v>653</v>
      </c>
      <c r="C16" s="99" t="s">
        <v>282</v>
      </c>
      <c r="D16" s="1210">
        <f>'R8a - Net Debt input'!T126</f>
        <v>0</v>
      </c>
      <c r="E16" s="1211">
        <f>'R8a - Net Debt input'!U126</f>
        <v>0</v>
      </c>
      <c r="F16" s="1211">
        <f>'R8a - Net Debt input'!V126</f>
        <v>0</v>
      </c>
      <c r="G16" s="1211">
        <f>'R8a - Net Debt input'!W126</f>
        <v>0</v>
      </c>
      <c r="H16" s="1211">
        <f>'R8a - Net Debt input'!X126</f>
        <v>0</v>
      </c>
      <c r="I16" s="1211">
        <f>'R8a - Net Debt input'!Y126</f>
        <v>0</v>
      </c>
      <c r="J16" s="1211">
        <f>'R8a - Net Debt input'!Z126</f>
        <v>0</v>
      </c>
      <c r="K16" s="1212">
        <f>'R8a - Net Debt input'!AA126</f>
        <v>0</v>
      </c>
    </row>
    <row r="17" spans="2:12">
      <c r="B17" s="118" t="s">
        <v>654</v>
      </c>
      <c r="C17" s="99" t="s">
        <v>282</v>
      </c>
      <c r="D17" s="1210">
        <f>'R8a - Net Debt input'!T154</f>
        <v>0</v>
      </c>
      <c r="E17" s="1211">
        <f>'R8a - Net Debt input'!U154</f>
        <v>0</v>
      </c>
      <c r="F17" s="1211">
        <f>'R8a - Net Debt input'!V154</f>
        <v>0</v>
      </c>
      <c r="G17" s="1211">
        <f>'R8a - Net Debt input'!W154</f>
        <v>0</v>
      </c>
      <c r="H17" s="1211">
        <f>'R8a - Net Debt input'!X154</f>
        <v>0</v>
      </c>
      <c r="I17" s="1211">
        <f>'R8a - Net Debt input'!Y154</f>
        <v>0</v>
      </c>
      <c r="J17" s="1211">
        <f>'R8a - Net Debt input'!Z154</f>
        <v>0</v>
      </c>
      <c r="K17" s="1212">
        <f>'R8a - Net Debt input'!AA154</f>
        <v>0</v>
      </c>
    </row>
    <row r="18" spans="2:12">
      <c r="B18" s="118" t="s">
        <v>655</v>
      </c>
      <c r="C18" s="99" t="s">
        <v>282</v>
      </c>
      <c r="D18" s="1210">
        <f>'R8a - Net Debt input'!T181</f>
        <v>0</v>
      </c>
      <c r="E18" s="1211">
        <f>'R8a - Net Debt input'!U181</f>
        <v>0</v>
      </c>
      <c r="F18" s="1211">
        <f>'R8a - Net Debt input'!V181</f>
        <v>0</v>
      </c>
      <c r="G18" s="1211">
        <f>'R8a - Net Debt input'!W181</f>
        <v>0</v>
      </c>
      <c r="H18" s="1211">
        <f>'R8a - Net Debt input'!X181</f>
        <v>0</v>
      </c>
      <c r="I18" s="1211">
        <f>'R8a - Net Debt input'!Y181</f>
        <v>0</v>
      </c>
      <c r="J18" s="1211">
        <f>'R8a - Net Debt input'!Z181</f>
        <v>0</v>
      </c>
      <c r="K18" s="1212">
        <f>'R8a - Net Debt input'!AA181</f>
        <v>0</v>
      </c>
    </row>
    <row r="19" spans="2:12">
      <c r="B19" s="118" t="s">
        <v>656</v>
      </c>
      <c r="C19" s="99" t="s">
        <v>282</v>
      </c>
      <c r="D19" s="1210">
        <f>'R8a - Net Debt input'!T204</f>
        <v>0</v>
      </c>
      <c r="E19" s="1211">
        <f>'R8a - Net Debt input'!U204</f>
        <v>0</v>
      </c>
      <c r="F19" s="1211">
        <f>'R8a - Net Debt input'!V204</f>
        <v>0</v>
      </c>
      <c r="G19" s="1211">
        <f>'R8a - Net Debt input'!W204</f>
        <v>0</v>
      </c>
      <c r="H19" s="1211">
        <f>'R8a - Net Debt input'!X204</f>
        <v>0</v>
      </c>
      <c r="I19" s="1211">
        <f>'R8a - Net Debt input'!Y204</f>
        <v>0</v>
      </c>
      <c r="J19" s="1211">
        <f>'R8a - Net Debt input'!Z204</f>
        <v>0</v>
      </c>
      <c r="K19" s="1212">
        <f>'R8a - Net Debt input'!AA204</f>
        <v>0</v>
      </c>
    </row>
    <row r="20" spans="2:12">
      <c r="B20" s="118" t="s">
        <v>657</v>
      </c>
      <c r="C20" s="99" t="s">
        <v>282</v>
      </c>
      <c r="D20" s="1210">
        <f>'R8a - Net Debt input'!T222</f>
        <v>0</v>
      </c>
      <c r="E20" s="1211">
        <f>'R8a - Net Debt input'!U222</f>
        <v>0</v>
      </c>
      <c r="F20" s="1211">
        <f>'R8a - Net Debt input'!V222</f>
        <v>0</v>
      </c>
      <c r="G20" s="1211">
        <f>'R8a - Net Debt input'!W222</f>
        <v>0</v>
      </c>
      <c r="H20" s="1211">
        <f>'R8a - Net Debt input'!X222</f>
        <v>0</v>
      </c>
      <c r="I20" s="1211">
        <f>'R8a - Net Debt input'!Y222</f>
        <v>0</v>
      </c>
      <c r="J20" s="1211">
        <f>'R8a - Net Debt input'!Z222</f>
        <v>0</v>
      </c>
      <c r="K20" s="1212">
        <f>'R8a - Net Debt input'!AA222</f>
        <v>0</v>
      </c>
    </row>
    <row r="21" spans="2:12">
      <c r="B21" s="118" t="s">
        <v>658</v>
      </c>
      <c r="C21" s="99" t="s">
        <v>282</v>
      </c>
      <c r="D21" s="1210">
        <f>'R8a - Net Debt input'!T238</f>
        <v>0</v>
      </c>
      <c r="E21" s="1211">
        <f>'R8a - Net Debt input'!U238</f>
        <v>0</v>
      </c>
      <c r="F21" s="1211">
        <f>'R8a - Net Debt input'!V238</f>
        <v>0</v>
      </c>
      <c r="G21" s="1211">
        <f>'R8a - Net Debt input'!W238</f>
        <v>0</v>
      </c>
      <c r="H21" s="1211">
        <f>'R8a - Net Debt input'!X238</f>
        <v>0</v>
      </c>
      <c r="I21" s="1211">
        <f>'R8a - Net Debt input'!Y238</f>
        <v>0</v>
      </c>
      <c r="J21" s="1211">
        <f>'R8a - Net Debt input'!Z238</f>
        <v>0.214</v>
      </c>
      <c r="K21" s="1212">
        <f>'R8a - Net Debt input'!AA238</f>
        <v>-0.33500000000000008</v>
      </c>
    </row>
    <row r="22" spans="2:12">
      <c r="B22" s="118" t="s">
        <v>659</v>
      </c>
      <c r="C22" s="99" t="s">
        <v>282</v>
      </c>
      <c r="D22" s="1210">
        <f>'R8a - Net Debt input'!T254</f>
        <v>0</v>
      </c>
      <c r="E22" s="1211">
        <f>'R8a - Net Debt input'!U254</f>
        <v>0</v>
      </c>
      <c r="F22" s="1211">
        <f>'R8a - Net Debt input'!V254</f>
        <v>0</v>
      </c>
      <c r="G22" s="1211">
        <f>'R8a - Net Debt input'!W254</f>
        <v>0</v>
      </c>
      <c r="H22" s="1211">
        <f>'R8a - Net Debt input'!X254</f>
        <v>0</v>
      </c>
      <c r="I22" s="1211">
        <f>'R8a - Net Debt input'!Y254</f>
        <v>0</v>
      </c>
      <c r="J22" s="1211">
        <f>'R8a - Net Debt input'!Z254</f>
        <v>0</v>
      </c>
      <c r="K22" s="1212">
        <f>'R8a - Net Debt input'!AA254</f>
        <v>0</v>
      </c>
    </row>
    <row r="23" spans="2:12">
      <c r="B23" s="6" t="s">
        <v>660</v>
      </c>
      <c r="C23" s="149" t="s">
        <v>282</v>
      </c>
      <c r="D23" s="1206">
        <f>SUM(D10:D22)</f>
        <v>0</v>
      </c>
      <c r="E23" s="1206">
        <f t="shared" ref="E23:K23" si="2">SUM(E10:E22)</f>
        <v>0</v>
      </c>
      <c r="F23" s="1206">
        <f t="shared" si="2"/>
        <v>0</v>
      </c>
      <c r="G23" s="1206">
        <f t="shared" si="2"/>
        <v>0</v>
      </c>
      <c r="H23" s="1206">
        <f t="shared" si="2"/>
        <v>0</v>
      </c>
      <c r="I23" s="1206">
        <f t="shared" si="2"/>
        <v>0</v>
      </c>
      <c r="J23" s="1206">
        <f t="shared" si="2"/>
        <v>-243.53300000000002</v>
      </c>
      <c r="K23" s="1213">
        <f t="shared" si="2"/>
        <v>-95.481999999999999</v>
      </c>
      <c r="L23" s="2"/>
    </row>
    <row r="24" spans="2:12" s="1398" customFormat="1">
      <c r="B24" s="1402"/>
      <c r="C24" s="1401"/>
      <c r="D24" s="1403"/>
      <c r="E24" s="1403"/>
      <c r="F24" s="1403"/>
      <c r="G24" s="1403"/>
      <c r="H24" s="1403"/>
      <c r="I24" s="1403"/>
      <c r="J24" s="1403"/>
      <c r="K24" s="1403"/>
      <c r="L24" s="1400"/>
    </row>
    <row r="25" spans="2:12">
      <c r="B25" s="6" t="s">
        <v>661</v>
      </c>
      <c r="C25" s="8"/>
      <c r="D25" s="150"/>
      <c r="E25" s="150"/>
      <c r="F25" s="150"/>
      <c r="G25" s="150"/>
      <c r="H25" s="150"/>
      <c r="I25" s="150"/>
      <c r="J25" s="150"/>
      <c r="K25" s="150"/>
      <c r="L25" s="2"/>
    </row>
    <row r="26" spans="2:12">
      <c r="B26" s="274" t="str">
        <f>'R8a - Net Debt input'!D284</f>
        <v>Unamortised Issue Costs</v>
      </c>
      <c r="C26" s="99" t="s">
        <v>282</v>
      </c>
      <c r="D26" s="1192">
        <f>'R8a - Net Debt input'!T284</f>
        <v>0</v>
      </c>
      <c r="E26" s="1192">
        <f>'R8a - Net Debt input'!U284</f>
        <v>0</v>
      </c>
      <c r="F26" s="1192">
        <f>'R8a - Net Debt input'!V284</f>
        <v>0</v>
      </c>
      <c r="G26" s="1192">
        <f>'R8a - Net Debt input'!W284</f>
        <v>0</v>
      </c>
      <c r="H26" s="1192">
        <f>'R8a - Net Debt input'!X284</f>
        <v>0</v>
      </c>
      <c r="I26" s="1192">
        <f>'R8a - Net Debt input'!Y284</f>
        <v>0</v>
      </c>
      <c r="J26" s="1192">
        <f>'R8a - Net Debt input'!Z284</f>
        <v>0</v>
      </c>
      <c r="K26" s="1192">
        <f>'R8a - Net Debt input'!AA284</f>
        <v>0</v>
      </c>
      <c r="L26" s="2"/>
    </row>
    <row r="27" spans="2:12">
      <c r="B27" s="274" t="str">
        <f>'R8a - Net Debt input'!D285</f>
        <v>Fixed asset investments not readily convertible to cash</v>
      </c>
      <c r="C27" s="99" t="s">
        <v>282</v>
      </c>
      <c r="D27" s="1192">
        <f>'R8a - Net Debt input'!T285</f>
        <v>0</v>
      </c>
      <c r="E27" s="1193">
        <f>'R8a - Net Debt input'!U285</f>
        <v>0</v>
      </c>
      <c r="F27" s="1193">
        <f>'R8a - Net Debt input'!V285</f>
        <v>0</v>
      </c>
      <c r="G27" s="1193">
        <f>'R8a - Net Debt input'!W285</f>
        <v>0</v>
      </c>
      <c r="H27" s="1193">
        <f>'R8a - Net Debt input'!X285</f>
        <v>0</v>
      </c>
      <c r="I27" s="1193">
        <f>'R8a - Net Debt input'!Y285</f>
        <v>0</v>
      </c>
      <c r="J27" s="1193">
        <f>'R8a - Net Debt input'!Z285</f>
        <v>0</v>
      </c>
      <c r="K27" s="1194">
        <f>'R8a - Net Debt input'!AA285</f>
        <v>0</v>
      </c>
      <c r="L27" s="2"/>
    </row>
    <row r="28" spans="2:12">
      <c r="B28" s="274" t="str">
        <f>'R8a - Net Debt input'!D286</f>
        <v>Preference shares</v>
      </c>
      <c r="C28" s="99" t="s">
        <v>282</v>
      </c>
      <c r="D28" s="1192">
        <f>'R8a - Net Debt input'!T286</f>
        <v>0</v>
      </c>
      <c r="E28" s="1193">
        <f>'R8a - Net Debt input'!U286</f>
        <v>0</v>
      </c>
      <c r="F28" s="1193">
        <f>'R8a - Net Debt input'!V286</f>
        <v>0</v>
      </c>
      <c r="G28" s="1193">
        <f>'R8a - Net Debt input'!W286</f>
        <v>0</v>
      </c>
      <c r="H28" s="1193">
        <f>'R8a - Net Debt input'!X286</f>
        <v>0</v>
      </c>
      <c r="I28" s="1193">
        <f>'R8a - Net Debt input'!Y286</f>
        <v>0</v>
      </c>
      <c r="J28" s="1193">
        <f>'R8a - Net Debt input'!Z286</f>
        <v>0</v>
      </c>
      <c r="K28" s="1194">
        <f>'R8a - Net Debt input'!AA286</f>
        <v>0</v>
      </c>
      <c r="L28" s="2"/>
    </row>
    <row r="29" spans="2:12">
      <c r="B29" s="274" t="str">
        <f>'R8a - Net Debt input'!D287</f>
        <v>Long term loans (Not for benefit of regulated business or distribution in nature)</v>
      </c>
      <c r="C29" s="99" t="s">
        <v>282</v>
      </c>
      <c r="D29" s="1192">
        <f>'R8a - Net Debt input'!T287</f>
        <v>0</v>
      </c>
      <c r="E29" s="1193">
        <f>'R8a - Net Debt input'!U287</f>
        <v>0</v>
      </c>
      <c r="F29" s="1193">
        <f>'R8a - Net Debt input'!V287</f>
        <v>0</v>
      </c>
      <c r="G29" s="1193">
        <f>'R8a - Net Debt input'!W287</f>
        <v>0</v>
      </c>
      <c r="H29" s="1193">
        <f>'R8a - Net Debt input'!X287</f>
        <v>0</v>
      </c>
      <c r="I29" s="1193">
        <f>'R8a - Net Debt input'!Y287</f>
        <v>0</v>
      </c>
      <c r="J29" s="1193">
        <f>'R8a - Net Debt input'!Z287</f>
        <v>0</v>
      </c>
      <c r="K29" s="1194">
        <f>'R8a - Net Debt input'!AA287</f>
        <v>0</v>
      </c>
      <c r="L29" s="2"/>
    </row>
    <row r="30" spans="2:12">
      <c r="B30" s="274" t="str">
        <f>'R8a - Net Debt input'!D288</f>
        <v>1. Cash Relating to TNUoS</v>
      </c>
      <c r="C30" s="99" t="s">
        <v>282</v>
      </c>
      <c r="D30" s="1192">
        <f>'R8a - Net Debt input'!T288</f>
        <v>0</v>
      </c>
      <c r="E30" s="1193">
        <f>'R8a - Net Debt input'!U288</f>
        <v>0</v>
      </c>
      <c r="F30" s="1193">
        <f>'R8a - Net Debt input'!V288</f>
        <v>0</v>
      </c>
      <c r="G30" s="1193">
        <f>'R8a - Net Debt input'!W288</f>
        <v>0</v>
      </c>
      <c r="H30" s="1193">
        <f>'R8a - Net Debt input'!X288</f>
        <v>0</v>
      </c>
      <c r="I30" s="1193">
        <f>'R8a - Net Debt input'!Y288</f>
        <v>0</v>
      </c>
      <c r="J30" s="1193">
        <f>'R8a - Net Debt input'!Z288</f>
        <v>300</v>
      </c>
      <c r="K30" s="1194">
        <f>'R8a - Net Debt input'!AA288</f>
        <v>187.62495558798702</v>
      </c>
    </row>
    <row r="31" spans="2:12">
      <c r="B31" s="274" t="str">
        <f>'R8a - Net Debt input'!D289</f>
        <v>2. Lease Liability</v>
      </c>
      <c r="C31" s="99" t="s">
        <v>282</v>
      </c>
      <c r="D31" s="1192">
        <f>'R8a - Net Debt input'!T289</f>
        <v>0</v>
      </c>
      <c r="E31" s="1193">
        <f>'R8a - Net Debt input'!U289</f>
        <v>0</v>
      </c>
      <c r="F31" s="1193">
        <f>'R8a - Net Debt input'!V289</f>
        <v>0</v>
      </c>
      <c r="G31" s="1193">
        <f>'R8a - Net Debt input'!W289</f>
        <v>0</v>
      </c>
      <c r="H31" s="1193">
        <f>'R8a - Net Debt input'!X289</f>
        <v>0</v>
      </c>
      <c r="I31" s="1193">
        <f>'R8a - Net Debt input'!Y289</f>
        <v>0</v>
      </c>
      <c r="J31" s="1193">
        <f>'R8a - Net Debt input'!Z289</f>
        <v>-0.14299999999999999</v>
      </c>
      <c r="K31" s="1194">
        <f>'R8a - Net Debt input'!AA289</f>
        <v>-0.13</v>
      </c>
    </row>
    <row r="32" spans="2:12" ht="12.75" customHeight="1">
      <c r="B32" s="274" t="str">
        <f>'R8a - Net Debt input'!D290</f>
        <v>3. Interest Accrual</v>
      </c>
      <c r="C32" s="99" t="s">
        <v>282</v>
      </c>
      <c r="D32" s="1192">
        <f>'R8a - Net Debt input'!T290</f>
        <v>0</v>
      </c>
      <c r="E32" s="1193">
        <f>'R8a - Net Debt input'!U290</f>
        <v>0</v>
      </c>
      <c r="F32" s="1193">
        <f>'R8a - Net Debt input'!V290</f>
        <v>0</v>
      </c>
      <c r="G32" s="1193">
        <f>'R8a - Net Debt input'!W290</f>
        <v>0</v>
      </c>
      <c r="H32" s="1193">
        <f>'R8a - Net Debt input'!X290</f>
        <v>0</v>
      </c>
      <c r="I32" s="1193">
        <f>'R8a - Net Debt input'!Y290</f>
        <v>0</v>
      </c>
      <c r="J32" s="1193">
        <f>'R8a - Net Debt input'!Z290</f>
        <v>-1.222</v>
      </c>
      <c r="K32" s="1194">
        <f>'R8a - Net Debt input'!AA290</f>
        <v>-0.76200000000000001</v>
      </c>
    </row>
    <row r="33" spans="2:12">
      <c r="B33" s="274" t="str">
        <f>'R8a - Net Debt input'!D291</f>
        <v xml:space="preserve">4. Allocated from NGET </v>
      </c>
      <c r="C33" s="99" t="s">
        <v>282</v>
      </c>
      <c r="D33" s="1192">
        <f>'R8a - Net Debt input'!T291</f>
        <v>64.701999999999998</v>
      </c>
      <c r="E33" s="1193">
        <f>'R8a - Net Debt input'!U291</f>
        <v>72.97</v>
      </c>
      <c r="F33" s="1193">
        <f>'R8a - Net Debt input'!V291</f>
        <v>77.400000000000006</v>
      </c>
      <c r="G33" s="1193">
        <f>'R8a - Net Debt input'!W291</f>
        <v>86.49</v>
      </c>
      <c r="H33" s="1193">
        <f>'R8a - Net Debt input'!X291</f>
        <v>95.93</v>
      </c>
      <c r="I33" s="1193">
        <f>'R8a - Net Debt input'!Y291</f>
        <v>99.303327772490036</v>
      </c>
      <c r="J33" s="1193">
        <f>'R8a - Net Debt input'!Z291</f>
        <v>0</v>
      </c>
      <c r="K33" s="1194">
        <f>'R8a - Net Debt input'!AA291</f>
        <v>0</v>
      </c>
    </row>
    <row r="34" spans="2:12">
      <c r="B34" s="274" t="str">
        <f>'R8a - Net Debt input'!D292</f>
        <v>5. [Insert adjustment as necessary]</v>
      </c>
      <c r="C34" s="99" t="s">
        <v>282</v>
      </c>
      <c r="D34" s="1192">
        <f>'R8a - Net Debt input'!T292</f>
        <v>0</v>
      </c>
      <c r="E34" s="1193">
        <f>'R8a - Net Debt input'!U292</f>
        <v>0</v>
      </c>
      <c r="F34" s="1193">
        <f>'R8a - Net Debt input'!V292</f>
        <v>0</v>
      </c>
      <c r="G34" s="1193">
        <f>'R8a - Net Debt input'!W292</f>
        <v>0</v>
      </c>
      <c r="H34" s="1193">
        <f>'R8a - Net Debt input'!X292</f>
        <v>0</v>
      </c>
      <c r="I34" s="1193">
        <f>'R8a - Net Debt input'!Y292</f>
        <v>0</v>
      </c>
      <c r="J34" s="1193">
        <f>'R8a - Net Debt input'!Z292</f>
        <v>0</v>
      </c>
      <c r="K34" s="1194">
        <f>'R8a - Net Debt input'!AA292</f>
        <v>0</v>
      </c>
    </row>
    <row r="35" spans="2:12">
      <c r="B35" s="274" t="str">
        <f>'R8a - Net Debt input'!D293</f>
        <v>6. [Insert adjustment as necessary]</v>
      </c>
      <c r="C35" s="99" t="s">
        <v>282</v>
      </c>
      <c r="D35" s="1192">
        <f>'R8a - Net Debt input'!T293</f>
        <v>0</v>
      </c>
      <c r="E35" s="1193">
        <f>'R8a - Net Debt input'!U293</f>
        <v>0</v>
      </c>
      <c r="F35" s="1193">
        <f>'R8a - Net Debt input'!V293</f>
        <v>0</v>
      </c>
      <c r="G35" s="1193">
        <f>'R8a - Net Debt input'!W293</f>
        <v>0</v>
      </c>
      <c r="H35" s="1193">
        <f>'R8a - Net Debt input'!X293</f>
        <v>0</v>
      </c>
      <c r="I35" s="1193">
        <f>'R8a - Net Debt input'!Y293</f>
        <v>0</v>
      </c>
      <c r="J35" s="1193">
        <f>'R8a - Net Debt input'!Z293</f>
        <v>0</v>
      </c>
      <c r="K35" s="1194">
        <f>'R8a - Net Debt input'!AA293</f>
        <v>0</v>
      </c>
    </row>
    <row r="36" spans="2:12">
      <c r="B36" s="274" t="str">
        <f>'R8a - Net Debt input'!D294</f>
        <v>7. [Insert adjustment as necessary]</v>
      </c>
      <c r="C36" s="99" t="s">
        <v>282</v>
      </c>
      <c r="D36" s="1192">
        <f>'R8a - Net Debt input'!T294</f>
        <v>0</v>
      </c>
      <c r="E36" s="1193">
        <f>'R8a - Net Debt input'!U294</f>
        <v>0</v>
      </c>
      <c r="F36" s="1193">
        <f>'R8a - Net Debt input'!V294</f>
        <v>0</v>
      </c>
      <c r="G36" s="1193">
        <f>'R8a - Net Debt input'!W294</f>
        <v>0</v>
      </c>
      <c r="H36" s="1193">
        <f>'R8a - Net Debt input'!X294</f>
        <v>0</v>
      </c>
      <c r="I36" s="1193">
        <f>'R8a - Net Debt input'!Y294</f>
        <v>0</v>
      </c>
      <c r="J36" s="1193">
        <f>'R8a - Net Debt input'!Z294</f>
        <v>0</v>
      </c>
      <c r="K36" s="1194">
        <f>'R8a - Net Debt input'!AA294</f>
        <v>0</v>
      </c>
    </row>
    <row r="37" spans="2:12">
      <c r="B37" s="274" t="str">
        <f>'R8a - Net Debt input'!D295</f>
        <v>8. [Insert adjustment as necessary]</v>
      </c>
      <c r="C37" s="99" t="s">
        <v>282</v>
      </c>
      <c r="D37" s="1192">
        <f>'R8a - Net Debt input'!T295</f>
        <v>0</v>
      </c>
      <c r="E37" s="1193">
        <f>'R8a - Net Debt input'!U295</f>
        <v>0</v>
      </c>
      <c r="F37" s="1193">
        <f>'R8a - Net Debt input'!V295</f>
        <v>0</v>
      </c>
      <c r="G37" s="1193">
        <f>'R8a - Net Debt input'!W295</f>
        <v>0</v>
      </c>
      <c r="H37" s="1193">
        <f>'R8a - Net Debt input'!X295</f>
        <v>0</v>
      </c>
      <c r="I37" s="1193">
        <f>'R8a - Net Debt input'!Y295</f>
        <v>0</v>
      </c>
      <c r="J37" s="1193">
        <f>'R8a - Net Debt input'!Z295</f>
        <v>0</v>
      </c>
      <c r="K37" s="1194">
        <f>'R8a - Net Debt input'!AA295</f>
        <v>0</v>
      </c>
    </row>
    <row r="38" spans="2:12">
      <c r="B38" s="274" t="str">
        <f>'R8a - Net Debt input'!D296</f>
        <v>9. [Insert adjustment as necessary]</v>
      </c>
      <c r="C38" s="99" t="s">
        <v>282</v>
      </c>
      <c r="D38" s="1192">
        <f>'R8a - Net Debt input'!T296</f>
        <v>0</v>
      </c>
      <c r="E38" s="1193">
        <f>'R8a - Net Debt input'!U296</f>
        <v>0</v>
      </c>
      <c r="F38" s="1193">
        <f>'R8a - Net Debt input'!V296</f>
        <v>0</v>
      </c>
      <c r="G38" s="1193">
        <f>'R8a - Net Debt input'!W296</f>
        <v>0</v>
      </c>
      <c r="H38" s="1193">
        <f>'R8a - Net Debt input'!X296</f>
        <v>0</v>
      </c>
      <c r="I38" s="1193">
        <f>'R8a - Net Debt input'!Y296</f>
        <v>0</v>
      </c>
      <c r="J38" s="1193">
        <f>'R8a - Net Debt input'!Z296</f>
        <v>0</v>
      </c>
      <c r="K38" s="1194">
        <f>'R8a - Net Debt input'!AA296</f>
        <v>0</v>
      </c>
    </row>
    <row r="39" spans="2:12">
      <c r="B39" s="274" t="str">
        <f>'R8a - Net Debt input'!D297</f>
        <v>10. [Insert adjustment as necessary]</v>
      </c>
      <c r="C39" s="99" t="s">
        <v>282</v>
      </c>
      <c r="D39" s="1192">
        <f>'R8a - Net Debt input'!T297</f>
        <v>0</v>
      </c>
      <c r="E39" s="1193">
        <f>'R8a - Net Debt input'!U297</f>
        <v>0</v>
      </c>
      <c r="F39" s="1193">
        <f>'R8a - Net Debt input'!V297</f>
        <v>0</v>
      </c>
      <c r="G39" s="1193">
        <f>'R8a - Net Debt input'!W297</f>
        <v>0</v>
      </c>
      <c r="H39" s="1193">
        <f>'R8a - Net Debt input'!X297</f>
        <v>0</v>
      </c>
      <c r="I39" s="1193">
        <f>'R8a - Net Debt input'!Y297</f>
        <v>0</v>
      </c>
      <c r="J39" s="1193">
        <f>'R8a - Net Debt input'!Z297</f>
        <v>0</v>
      </c>
      <c r="K39" s="1194">
        <f>'R8a - Net Debt input'!AA297</f>
        <v>0</v>
      </c>
    </row>
    <row r="40" spans="2:12">
      <c r="B40" s="274" t="str">
        <f>'R8a - Net Debt input'!D298</f>
        <v>11. [Insert adjustment as necessary]</v>
      </c>
      <c r="C40" s="99" t="s">
        <v>282</v>
      </c>
      <c r="D40" s="1192">
        <f>'R8a - Net Debt input'!T298</f>
        <v>0</v>
      </c>
      <c r="E40" s="1193">
        <f>'R8a - Net Debt input'!U298</f>
        <v>0</v>
      </c>
      <c r="F40" s="1193">
        <f>'R8a - Net Debt input'!V298</f>
        <v>0</v>
      </c>
      <c r="G40" s="1193">
        <f>'R8a - Net Debt input'!W298</f>
        <v>0</v>
      </c>
      <c r="H40" s="1193">
        <f>'R8a - Net Debt input'!X298</f>
        <v>0</v>
      </c>
      <c r="I40" s="1193">
        <f>'R8a - Net Debt input'!Y298</f>
        <v>0</v>
      </c>
      <c r="J40" s="1193">
        <f>'R8a - Net Debt input'!Z298</f>
        <v>0</v>
      </c>
      <c r="K40" s="1194">
        <f>'R8a - Net Debt input'!AA298</f>
        <v>0</v>
      </c>
    </row>
    <row r="41" spans="2:12">
      <c r="B41" s="274" t="str">
        <f>'R8a - Net Debt input'!D299</f>
        <v>12. [Insert adjustment as necessary]</v>
      </c>
      <c r="C41" s="99" t="s">
        <v>282</v>
      </c>
      <c r="D41" s="1195">
        <f>'R8a - Net Debt input'!T299</f>
        <v>0</v>
      </c>
      <c r="E41" s="1196">
        <f>'R8a - Net Debt input'!U299</f>
        <v>0</v>
      </c>
      <c r="F41" s="1196">
        <f>'R8a - Net Debt input'!V299</f>
        <v>0</v>
      </c>
      <c r="G41" s="1196">
        <f>'R8a - Net Debt input'!W299</f>
        <v>0</v>
      </c>
      <c r="H41" s="1196">
        <f>'R8a - Net Debt input'!X299</f>
        <v>0</v>
      </c>
      <c r="I41" s="1196">
        <f>'R8a - Net Debt input'!Y299</f>
        <v>0</v>
      </c>
      <c r="J41" s="1196">
        <f>'R8a - Net Debt input'!Z299</f>
        <v>0</v>
      </c>
      <c r="K41" s="1197">
        <f>'R8a - Net Debt input'!AA299</f>
        <v>0</v>
      </c>
    </row>
    <row r="42" spans="2:12">
      <c r="B42" s="1086" t="s">
        <v>662</v>
      </c>
      <c r="C42" s="99" t="s">
        <v>282</v>
      </c>
      <c r="D42" s="707">
        <f>SUM(D23,D26:D41)</f>
        <v>64.701999999999998</v>
      </c>
      <c r="E42" s="707">
        <f t="shared" ref="E42:K42" si="3">SUM(E23,E26:E41)</f>
        <v>72.97</v>
      </c>
      <c r="F42" s="707">
        <f t="shared" si="3"/>
        <v>77.400000000000006</v>
      </c>
      <c r="G42" s="707">
        <f t="shared" si="3"/>
        <v>86.49</v>
      </c>
      <c r="H42" s="707">
        <f t="shared" si="3"/>
        <v>95.93</v>
      </c>
      <c r="I42" s="707">
        <f t="shared" si="3"/>
        <v>99.303327772490036</v>
      </c>
      <c r="J42" s="707">
        <f t="shared" si="3"/>
        <v>55.101999999999983</v>
      </c>
      <c r="K42" s="707">
        <f t="shared" si="3"/>
        <v>91.250955587987022</v>
      </c>
    </row>
    <row r="43" spans="2:12">
      <c r="B43" s="275" t="s">
        <v>663</v>
      </c>
      <c r="C43" s="99" t="s">
        <v>282</v>
      </c>
      <c r="D43" s="708"/>
      <c r="E43" s="709"/>
      <c r="F43" s="709"/>
      <c r="G43" s="710"/>
      <c r="H43" s="710"/>
      <c r="I43" s="710"/>
      <c r="J43" s="710"/>
      <c r="K43" s="711"/>
    </row>
    <row r="44" spans="2:12">
      <c r="B44" s="1086" t="s">
        <v>664</v>
      </c>
      <c r="C44" s="99" t="s">
        <v>282</v>
      </c>
      <c r="D44" s="56">
        <f>SUM(D42:D43)</f>
        <v>64.701999999999998</v>
      </c>
      <c r="E44" s="57">
        <f t="shared" ref="E44:K44" si="4">SUM(E42:E43)</f>
        <v>72.97</v>
      </c>
      <c r="F44" s="57">
        <f t="shared" si="4"/>
        <v>77.400000000000006</v>
      </c>
      <c r="G44" s="57">
        <f t="shared" si="4"/>
        <v>86.49</v>
      </c>
      <c r="H44" s="57">
        <f t="shared" si="4"/>
        <v>95.93</v>
      </c>
      <c r="I44" s="57">
        <f t="shared" si="4"/>
        <v>99.303327772490036</v>
      </c>
      <c r="J44" s="57">
        <f t="shared" si="4"/>
        <v>55.101999999999983</v>
      </c>
      <c r="K44" s="58">
        <f t="shared" si="4"/>
        <v>91.250955587987022</v>
      </c>
    </row>
    <row r="45" spans="2:12">
      <c r="D45" s="141" t="str">
        <f>IF(ABS(D42-'R8a - Net Debt input'!T300)&lt;'RFPR cover'!$F$14,"OK","Error")</f>
        <v>OK</v>
      </c>
      <c r="E45" s="142" t="str">
        <f>IF(ABS(E42-'R8a - Net Debt input'!U300)&lt;'RFPR cover'!$F$14,"OK","Error")</f>
        <v>OK</v>
      </c>
      <c r="F45" s="142" t="str">
        <f>IF(ABS(F42-'R8a - Net Debt input'!V300)&lt;'RFPR cover'!$F$14,"OK","Error")</f>
        <v>OK</v>
      </c>
      <c r="G45" s="142" t="str">
        <f>IF(ABS(G42-'R8a - Net Debt input'!W300)&lt;'RFPR cover'!$F$14,"OK","Error")</f>
        <v>OK</v>
      </c>
      <c r="H45" s="142" t="str">
        <f>IF(ABS(H42-'R8a - Net Debt input'!X300)&lt;'RFPR cover'!$F$14,"OK","Error")</f>
        <v>OK</v>
      </c>
      <c r="I45" s="142" t="str">
        <f>IF(ABS(I42-'R8a - Net Debt input'!Y300)&lt;'RFPR cover'!$F$14,"OK","Error")</f>
        <v>OK</v>
      </c>
      <c r="J45" s="142" t="str">
        <f>IF(ABS(J42-'R8a - Net Debt input'!Z300)&lt;'RFPR cover'!$F$14,"OK","Error")</f>
        <v>OK</v>
      </c>
      <c r="K45" s="143" t="str">
        <f>IF(ABS(K42-'R8a - Net Debt input'!AA300)&lt;'RFPR cover'!$F$14,"OK","Error")</f>
        <v>OK</v>
      </c>
    </row>
    <row r="47" spans="2:12">
      <c r="B47" s="1085" t="s">
        <v>665</v>
      </c>
      <c r="C47" s="99" t="s">
        <v>282</v>
      </c>
      <c r="D47" s="1214">
        <v>0</v>
      </c>
      <c r="E47" s="57">
        <f>D48</f>
        <v>64.701999999999998</v>
      </c>
      <c r="F47" s="57">
        <f t="shared" ref="F47:K47" si="5">E48</f>
        <v>72.97</v>
      </c>
      <c r="G47" s="57">
        <f t="shared" si="5"/>
        <v>77.400000000000006</v>
      </c>
      <c r="H47" s="57">
        <f t="shared" si="5"/>
        <v>86.49</v>
      </c>
      <c r="I47" s="57">
        <f t="shared" si="5"/>
        <v>95.93</v>
      </c>
      <c r="J47" s="57">
        <f t="shared" si="5"/>
        <v>99.303327772490036</v>
      </c>
      <c r="K47" s="58">
        <f t="shared" si="5"/>
        <v>55.101999999999983</v>
      </c>
      <c r="L47" s="1069"/>
    </row>
    <row r="48" spans="2:12">
      <c r="B48" s="1085" t="s">
        <v>666</v>
      </c>
      <c r="C48" s="99" t="s">
        <v>282</v>
      </c>
      <c r="D48" s="625">
        <f>D44</f>
        <v>64.701999999999998</v>
      </c>
      <c r="E48" s="626">
        <f>E44</f>
        <v>72.97</v>
      </c>
      <c r="F48" s="626">
        <f t="shared" ref="F48:K48" si="6">F44</f>
        <v>77.400000000000006</v>
      </c>
      <c r="G48" s="626">
        <f t="shared" si="6"/>
        <v>86.49</v>
      </c>
      <c r="H48" s="626">
        <f t="shared" si="6"/>
        <v>95.93</v>
      </c>
      <c r="I48" s="626">
        <f t="shared" si="6"/>
        <v>99.303327772490036</v>
      </c>
      <c r="J48" s="626">
        <f t="shared" si="6"/>
        <v>55.101999999999983</v>
      </c>
      <c r="K48" s="830">
        <f t="shared" si="6"/>
        <v>91.250955587987022</v>
      </c>
      <c r="L48" s="1069"/>
    </row>
    <row r="49" spans="2:12" s="1398" customFormat="1">
      <c r="B49" s="1402"/>
      <c r="C49" s="1401"/>
      <c r="D49" s="1403"/>
      <c r="E49" s="1403"/>
      <c r="F49" s="1403"/>
      <c r="G49" s="1403"/>
      <c r="H49" s="1403"/>
      <c r="I49" s="1403"/>
      <c r="J49" s="1403"/>
      <c r="K49" s="1403"/>
      <c r="L49" s="1400"/>
    </row>
    <row r="50" spans="2:12">
      <c r="B50" s="6" t="s">
        <v>667</v>
      </c>
    </row>
    <row r="51" spans="2:12">
      <c r="B51" t="s">
        <v>609</v>
      </c>
      <c r="C51" s="1069" t="s">
        <v>257</v>
      </c>
      <c r="D51" s="1027">
        <f>'R8a - Net Debt input'!T303</f>
        <v>0</v>
      </c>
      <c r="E51" s="1028">
        <f>'R8a - Net Debt input'!U303</f>
        <v>0</v>
      </c>
      <c r="F51" s="1028">
        <f>'R8a - Net Debt input'!V303</f>
        <v>0</v>
      </c>
      <c r="G51" s="1028">
        <f>'R8a - Net Debt input'!W303</f>
        <v>0</v>
      </c>
      <c r="H51" s="1028">
        <f>'R8a - Net Debt input'!X303</f>
        <v>0</v>
      </c>
      <c r="I51" s="1028">
        <f>'R8a - Net Debt input'!Y303</f>
        <v>0</v>
      </c>
      <c r="J51" s="1028">
        <f>'R8a - Net Debt input'!Z303</f>
        <v>0</v>
      </c>
      <c r="K51" s="1029">
        <f>'R8a - Net Debt input'!AA303</f>
        <v>0</v>
      </c>
    </row>
    <row r="52" spans="2:12">
      <c r="B52" t="s">
        <v>610</v>
      </c>
      <c r="C52" s="1069" t="s">
        <v>257</v>
      </c>
      <c r="D52" s="545">
        <f>1-D51</f>
        <v>1</v>
      </c>
      <c r="E52" s="546">
        <f t="shared" ref="E52:K52" si="7">1-E51</f>
        <v>1</v>
      </c>
      <c r="F52" s="546">
        <f t="shared" si="7"/>
        <v>1</v>
      </c>
      <c r="G52" s="546">
        <f t="shared" si="7"/>
        <v>1</v>
      </c>
      <c r="H52" s="546">
        <f t="shared" si="7"/>
        <v>1</v>
      </c>
      <c r="I52" s="546">
        <f t="shared" si="7"/>
        <v>1</v>
      </c>
      <c r="J52" s="546">
        <f t="shared" si="7"/>
        <v>1</v>
      </c>
      <c r="K52" s="547">
        <f t="shared" si="7"/>
        <v>1</v>
      </c>
    </row>
    <row r="53" spans="2:12">
      <c r="C53" s="1069"/>
      <c r="D53" s="1069"/>
      <c r="E53" s="1069"/>
      <c r="F53" s="1069"/>
      <c r="G53" s="1069"/>
      <c r="H53" s="1069"/>
      <c r="I53" s="1069"/>
      <c r="J53" s="1069"/>
      <c r="K53" s="1069"/>
      <c r="L53" s="1069"/>
    </row>
    <row r="54" spans="2:12">
      <c r="B54" t="s">
        <v>668</v>
      </c>
      <c r="C54" s="99" t="s">
        <v>282</v>
      </c>
      <c r="D54" s="712">
        <f>AVERAGE(D47:D48)*D52</f>
        <v>32.350999999999999</v>
      </c>
      <c r="E54" s="713">
        <f t="shared" ref="E54:K54" si="8">AVERAGE(E47:E48)*E52</f>
        <v>68.835999999999999</v>
      </c>
      <c r="F54" s="713">
        <f t="shared" si="8"/>
        <v>75.185000000000002</v>
      </c>
      <c r="G54" s="713">
        <f t="shared" si="8"/>
        <v>81.944999999999993</v>
      </c>
      <c r="H54" s="713">
        <f t="shared" si="8"/>
        <v>91.210000000000008</v>
      </c>
      <c r="I54" s="713">
        <f t="shared" si="8"/>
        <v>97.616663886245021</v>
      </c>
      <c r="J54" s="713">
        <f t="shared" si="8"/>
        <v>77.202663886245006</v>
      </c>
      <c r="K54" s="714">
        <f t="shared" si="8"/>
        <v>73.176477793993499</v>
      </c>
    </row>
    <row r="55" spans="2:12">
      <c r="B55" t="s">
        <v>669</v>
      </c>
      <c r="C55" s="99" t="s">
        <v>282</v>
      </c>
      <c r="D55" s="702">
        <f>D56-D54</f>
        <v>65.703979258141317</v>
      </c>
      <c r="E55" s="703">
        <f t="shared" ref="E55:K55" si="9">E56-E54</f>
        <v>49.254775571918159</v>
      </c>
      <c r="F55" s="703">
        <f t="shared" si="9"/>
        <v>57.514672774367398</v>
      </c>
      <c r="G55" s="703">
        <f t="shared" si="9"/>
        <v>67.722659033903597</v>
      </c>
      <c r="H55" s="703">
        <f t="shared" si="9"/>
        <v>77.836286310109472</v>
      </c>
      <c r="I55" s="703">
        <f t="shared" si="9"/>
        <v>92.432119057520197</v>
      </c>
      <c r="J55" s="703">
        <f t="shared" si="9"/>
        <v>131.42960253825021</v>
      </c>
      <c r="K55" s="704">
        <f t="shared" si="9"/>
        <v>147.82052839316543</v>
      </c>
    </row>
    <row r="56" spans="2:12">
      <c r="B56" t="s">
        <v>670</v>
      </c>
      <c r="C56" s="99" t="s">
        <v>282</v>
      </c>
      <c r="D56" s="884">
        <f>IF(D6='RFPR cover'!$C$13,AVERAGE(('R9 - RAV'!D16*'R9 - RAV'!D36),'R9 - RAV'!D38),AVERAGE('R9 - RAV'!C38:D38))</f>
        <v>98.054979258141316</v>
      </c>
      <c r="E56" s="884">
        <f>IF(E6='RFPR cover'!$C$13,AVERAGE(('R9 - RAV'!E16*'R9 - RAV'!E36),'R9 - RAV'!E38),AVERAGE('R9 - RAV'!D38:E38))</f>
        <v>118.09077557191816</v>
      </c>
      <c r="F56" s="884">
        <f>IF(F6='RFPR cover'!$C$13,AVERAGE(('R9 - RAV'!F16*'R9 - RAV'!F36),'R9 - RAV'!F38),AVERAGE('R9 - RAV'!E38:F38))</f>
        <v>132.6996727743674</v>
      </c>
      <c r="G56" s="884">
        <f>IF(G6='RFPR cover'!$C$13,AVERAGE(('R9 - RAV'!G16*'R9 - RAV'!G36),'R9 - RAV'!G38),AVERAGE('R9 - RAV'!F38:G38))</f>
        <v>149.66765903390359</v>
      </c>
      <c r="H56" s="884">
        <f>IF(H6='RFPR cover'!$C$13,AVERAGE(('R9 - RAV'!H16*'R9 - RAV'!H36),'R9 - RAV'!H38),AVERAGE('R9 - RAV'!G38:H38))</f>
        <v>169.04628631010948</v>
      </c>
      <c r="I56" s="884">
        <f>IF(I6='RFPR cover'!$C$13,AVERAGE(('R9 - RAV'!I16*'R9 - RAV'!I36),'R9 - RAV'!I38),AVERAGE('R9 - RAV'!H38:I38))</f>
        <v>190.04878294376522</v>
      </c>
      <c r="J56" s="884">
        <f>IF(J6='RFPR cover'!$C$13,AVERAGE(('R9 - RAV'!J16*'R9 - RAV'!J36),'R9 - RAV'!J38),AVERAGE('R9 - RAV'!I38:J38))</f>
        <v>208.63226642449521</v>
      </c>
      <c r="K56" s="884">
        <f>IF(K6='RFPR cover'!$C$13,AVERAGE(('R9 - RAV'!K16*'R9 - RAV'!K36),'R9 - RAV'!K38),AVERAGE('R9 - RAV'!J38:K38))</f>
        <v>220.99700618715892</v>
      </c>
    </row>
    <row r="57" spans="2:12">
      <c r="B57" t="s">
        <v>671</v>
      </c>
      <c r="C57" s="99" t="s">
        <v>257</v>
      </c>
      <c r="D57" s="146">
        <f>D54/D56</f>
        <v>0.32992715153028762</v>
      </c>
      <c r="E57" s="147">
        <f t="shared" ref="E57:K57" si="10">E54/E56</f>
        <v>0.58290751048610367</v>
      </c>
      <c r="F57" s="147">
        <f t="shared" si="10"/>
        <v>0.56658014619100794</v>
      </c>
      <c r="G57" s="147">
        <f t="shared" si="10"/>
        <v>0.54751307349196487</v>
      </c>
      <c r="H57" s="147">
        <f t="shared" si="10"/>
        <v>0.53955636643018867</v>
      </c>
      <c r="I57" s="147">
        <f t="shared" si="10"/>
        <v>0.5136400369116253</v>
      </c>
      <c r="J57" s="147">
        <f t="shared" si="10"/>
        <v>0.37004182147532261</v>
      </c>
      <c r="K57" s="148">
        <f t="shared" si="10"/>
        <v>0.3311197697041266</v>
      </c>
    </row>
    <row r="58" spans="2:12">
      <c r="B58" t="s">
        <v>16</v>
      </c>
      <c r="C58" s="99" t="s">
        <v>257</v>
      </c>
      <c r="D58" s="885">
        <f>'RFPR cover'!$C$12</f>
        <v>0.6</v>
      </c>
      <c r="E58" s="886">
        <f>'RFPR cover'!$C$12</f>
        <v>0.6</v>
      </c>
      <c r="F58" s="886">
        <f>'RFPR cover'!$C$12</f>
        <v>0.6</v>
      </c>
      <c r="G58" s="886">
        <f>'RFPR cover'!$C$12</f>
        <v>0.6</v>
      </c>
      <c r="H58" s="886">
        <f>'RFPR cover'!$C$12</f>
        <v>0.6</v>
      </c>
      <c r="I58" s="886">
        <f>'RFPR cover'!$C$12</f>
        <v>0.6</v>
      </c>
      <c r="J58" s="886">
        <f>'RFPR cover'!$C$12</f>
        <v>0.6</v>
      </c>
      <c r="K58" s="887">
        <f>'RFPR cover'!$C$12</f>
        <v>0.6</v>
      </c>
    </row>
    <row r="59" spans="2:12">
      <c r="B59" t="s">
        <v>672</v>
      </c>
      <c r="C59" s="99" t="s">
        <v>257</v>
      </c>
      <c r="D59" s="1215">
        <f t="shared" ref="D59:K59" si="11">IF(ISBLANK(D23),"n/a",D57-D58)</f>
        <v>-0.27007284846971236</v>
      </c>
      <c r="E59" s="1216">
        <f t="shared" si="11"/>
        <v>-1.7092489513896303E-2</v>
      </c>
      <c r="F59" s="1216">
        <f t="shared" si="11"/>
        <v>-3.3419853808992039E-2</v>
      </c>
      <c r="G59" s="1216">
        <f t="shared" si="11"/>
        <v>-5.2486926508035103E-2</v>
      </c>
      <c r="H59" s="1216">
        <f t="shared" si="11"/>
        <v>-6.0443633569811306E-2</v>
      </c>
      <c r="I59" s="1216">
        <f t="shared" si="11"/>
        <v>-8.635996308837468E-2</v>
      </c>
      <c r="J59" s="1216">
        <f t="shared" si="11"/>
        <v>-0.22995817852467737</v>
      </c>
      <c r="K59" s="1217">
        <f t="shared" si="11"/>
        <v>-0.26888023029587338</v>
      </c>
    </row>
    <row r="61" spans="2:12">
      <c r="B61" t="s">
        <v>673</v>
      </c>
      <c r="C61" s="37" t="str">
        <f>'RFPR cover'!$C$14</f>
        <v>£m 09/10</v>
      </c>
      <c r="D61" s="1218">
        <f t="shared" ref="D61:K61" si="12">D63*D57</f>
        <v>26.970765793270441</v>
      </c>
      <c r="E61" s="705">
        <f t="shared" si="12"/>
        <v>56.609221916675395</v>
      </c>
      <c r="F61" s="705">
        <f t="shared" si="12"/>
        <v>61.161296360711887</v>
      </c>
      <c r="G61" s="705">
        <f t="shared" si="12"/>
        <v>65.098605076157355</v>
      </c>
      <c r="H61" s="705">
        <f t="shared" si="12"/>
        <v>70.177025927643058</v>
      </c>
      <c r="I61" s="705">
        <f t="shared" si="12"/>
        <v>72.944247052197369</v>
      </c>
      <c r="J61" s="705">
        <f t="shared" si="12"/>
        <v>56.43841338932905</v>
      </c>
      <c r="K61" s="706">
        <f t="shared" si="12"/>
        <v>52.466842788321919</v>
      </c>
    </row>
    <row r="62" spans="2:12">
      <c r="B62" t="s">
        <v>674</v>
      </c>
      <c r="C62" s="37" t="str">
        <f>'RFPR cover'!$C$14</f>
        <v>£m 09/10</v>
      </c>
      <c r="D62" s="682">
        <f>D63*(1-D57)</f>
        <v>54.776873551272864</v>
      </c>
      <c r="E62" s="683">
        <f t="shared" ref="E62:K62" si="13">E63*(1-E57)</f>
        <v>40.506050915316948</v>
      </c>
      <c r="F62" s="683">
        <f t="shared" si="13"/>
        <v>46.786884972301024</v>
      </c>
      <c r="G62" s="683">
        <f t="shared" si="13"/>
        <v>53.800117580759661</v>
      </c>
      <c r="H62" s="683">
        <f t="shared" si="13"/>
        <v>59.887283000723592</v>
      </c>
      <c r="I62" s="683">
        <f t="shared" si="13"/>
        <v>69.070085574189847</v>
      </c>
      <c r="J62" s="683">
        <f t="shared" si="13"/>
        <v>96.08059963550771</v>
      </c>
      <c r="K62" s="684">
        <f t="shared" si="13"/>
        <v>105.98592140393359</v>
      </c>
    </row>
    <row r="63" spans="2:12">
      <c r="B63" t="s">
        <v>675</v>
      </c>
      <c r="C63" s="37" t="str">
        <f>'RFPR cover'!$C$14</f>
        <v>£m 09/10</v>
      </c>
      <c r="D63" s="884">
        <f>'R9 - RAV'!D47</f>
        <v>81.747639344543302</v>
      </c>
      <c r="E63" s="884">
        <f>'R9 - RAV'!E47</f>
        <v>97.115272831992343</v>
      </c>
      <c r="F63" s="884">
        <f>'R9 - RAV'!F47</f>
        <v>107.94818133301291</v>
      </c>
      <c r="G63" s="884">
        <f>'R9 - RAV'!G47</f>
        <v>118.89872265691702</v>
      </c>
      <c r="H63" s="884">
        <f>'R9 - RAV'!H47</f>
        <v>130.06430892836664</v>
      </c>
      <c r="I63" s="884">
        <f>'R9 - RAV'!I47</f>
        <v>142.01433262638722</v>
      </c>
      <c r="J63" s="884">
        <f>'R9 - RAV'!J47</f>
        <v>152.51901302483677</v>
      </c>
      <c r="K63" s="884">
        <f>'R9 - RAV'!K47</f>
        <v>158.4527641922555</v>
      </c>
    </row>
    <row r="64" spans="2:12">
      <c r="B64" t="s">
        <v>671</v>
      </c>
      <c r="C64" s="99" t="s">
        <v>257</v>
      </c>
      <c r="D64" s="146">
        <f>D61/D63</f>
        <v>0.32992715153028762</v>
      </c>
      <c r="E64" s="147">
        <f t="shared" ref="E64:K64" si="14">E61/E63</f>
        <v>0.58290751048610367</v>
      </c>
      <c r="F64" s="147">
        <f t="shared" si="14"/>
        <v>0.56658014619100794</v>
      </c>
      <c r="G64" s="147">
        <f t="shared" si="14"/>
        <v>0.54751307349196487</v>
      </c>
      <c r="H64" s="147">
        <f t="shared" si="14"/>
        <v>0.53955636643018867</v>
      </c>
      <c r="I64" s="147">
        <f t="shared" si="14"/>
        <v>0.5136400369116253</v>
      </c>
      <c r="J64" s="147">
        <f t="shared" si="14"/>
        <v>0.37004182147532261</v>
      </c>
      <c r="K64" s="148">
        <f t="shared" si="14"/>
        <v>0.3311197697041266</v>
      </c>
    </row>
    <row r="65" spans="2:11">
      <c r="B65" t="s">
        <v>16</v>
      </c>
      <c r="C65" s="99" t="s">
        <v>257</v>
      </c>
      <c r="D65" s="885">
        <f>'RFPR cover'!$C$12</f>
        <v>0.6</v>
      </c>
      <c r="E65" s="886">
        <f>'RFPR cover'!$C$12</f>
        <v>0.6</v>
      </c>
      <c r="F65" s="886">
        <f>'RFPR cover'!$C$12</f>
        <v>0.6</v>
      </c>
      <c r="G65" s="886">
        <f>'RFPR cover'!$C$12</f>
        <v>0.6</v>
      </c>
      <c r="H65" s="886">
        <f>'RFPR cover'!$C$12</f>
        <v>0.6</v>
      </c>
      <c r="I65" s="886">
        <f>'RFPR cover'!$C$12</f>
        <v>0.6</v>
      </c>
      <c r="J65" s="886">
        <f>'RFPR cover'!$C$12</f>
        <v>0.6</v>
      </c>
      <c r="K65" s="887">
        <f>'RFPR cover'!$C$12</f>
        <v>0.6</v>
      </c>
    </row>
    <row r="66" spans="2:11">
      <c r="B66" t="s">
        <v>672</v>
      </c>
      <c r="C66" s="99" t="s">
        <v>257</v>
      </c>
      <c r="D66" s="1215">
        <f t="shared" ref="D66:K66" si="15">IF(ISBLANK(D23),"n/a",D64-D65)</f>
        <v>-0.27007284846971236</v>
      </c>
      <c r="E66" s="1216">
        <f t="shared" si="15"/>
        <v>-1.7092489513896303E-2</v>
      </c>
      <c r="F66" s="1216">
        <f t="shared" si="15"/>
        <v>-3.3419853808992039E-2</v>
      </c>
      <c r="G66" s="1216">
        <f t="shared" si="15"/>
        <v>-5.2486926508035103E-2</v>
      </c>
      <c r="H66" s="1216">
        <f t="shared" si="15"/>
        <v>-6.0443633569811306E-2</v>
      </c>
      <c r="I66" s="1216">
        <f t="shared" si="15"/>
        <v>-8.635996308837468E-2</v>
      </c>
      <c r="J66" s="1216">
        <f t="shared" si="15"/>
        <v>-0.22995817852467737</v>
      </c>
      <c r="K66" s="1217">
        <f t="shared" si="15"/>
        <v>-0.26888023029587338</v>
      </c>
    </row>
  </sheetData>
  <sheetProtection algorithmName="SHA-512" hashValue="ut20FyIrFZLKhPkVVe1W9q2lPoZu8d2UFrwnrwiR9qxUFfljuZ358xlGVTNoU2XKgZuM3goZt2GwXa2/S9v9ow==" saltValue="iVijZjUuYAMzzfkPjApDtw==" spinCount="100000" sheet="1" objects="1" scenarios="1"/>
  <conditionalFormatting sqref="D6:K6">
    <cfRule type="expression" dxfId="74" priority="42">
      <formula>AND(D$5="Actuals",E$5="Forecast")</formula>
    </cfRule>
  </conditionalFormatting>
  <conditionalFormatting sqref="D5:K5">
    <cfRule type="expression" dxfId="73" priority="31">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expression" priority="29" id="{D124567E-9F0B-499E-895A-A9A6A77C130B}">
            <xm:f>'R7 - Financing'!D$5="Forecast"</xm:f>
            <x14:dxf>
              <fill>
                <patternFill>
                  <bgColor theme="7" tint="0.79998168889431442"/>
                </patternFill>
              </fill>
            </x14:dxf>
          </x14:cfRule>
          <x14:cfRule type="expression" priority="30" id="{73940C58-F54E-421D-8685-F6166BF4C1BC}">
            <xm:f>'R7 - Financing'!D$5="Actuals"</xm:f>
            <x14:dxf>
              <fill>
                <patternFill patternType="darkUp">
                  <fgColor rgb="FFC0C0C0"/>
                  <bgColor theme="0"/>
                </patternFill>
              </fill>
            </x14:dxf>
          </x14:cfRule>
          <xm:sqref>D43:K43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FFFFCC"/>
  </sheetPr>
  <dimension ref="A1:XFC338"/>
  <sheetViews>
    <sheetView showGridLines="0" topLeftCell="G1" zoomScale="70" zoomScaleNormal="70" zoomScaleSheetLayoutView="70" zoomScalePageLayoutView="55" workbookViewId="0">
      <pane ySplit="10" topLeftCell="A269" activePane="bottomLeft" state="frozen"/>
      <selection activeCell="B3" sqref="B3"/>
      <selection pane="bottomLeft" activeCell="AA288" sqref="AA288"/>
    </sheetView>
  </sheetViews>
  <sheetFormatPr defaultColWidth="0" defaultRowHeight="12.75" outlineLevelRow="1" outlineLevelCol="1"/>
  <cols>
    <col min="1" max="1" width="8" style="235" customWidth="1"/>
    <col min="2" max="2" width="6.375" style="254" customWidth="1"/>
    <col min="3" max="3" width="12.875" style="254" customWidth="1"/>
    <col min="4" max="5" width="14.125" style="235" customWidth="1"/>
    <col min="6" max="6" width="20.125" style="235" customWidth="1"/>
    <col min="7" max="7" width="15.875" style="235" customWidth="1"/>
    <col min="8" max="8" width="9.375" style="235" customWidth="1"/>
    <col min="9" max="9" width="18.625" style="235" customWidth="1"/>
    <col min="10" max="10" width="18.875" style="235" customWidth="1"/>
    <col min="11" max="11" width="14.375" style="235" customWidth="1"/>
    <col min="12" max="12" width="15.375" style="235" customWidth="1"/>
    <col min="13" max="13" width="13.375" style="235" customWidth="1"/>
    <col min="14" max="14" width="10.125" style="235" customWidth="1"/>
    <col min="15" max="15" width="13.375" style="235" customWidth="1"/>
    <col min="16" max="16" width="17.875" style="235" bestFit="1" customWidth="1"/>
    <col min="17" max="19" width="17" style="235" customWidth="1"/>
    <col min="20" max="27" width="10.5" style="235" customWidth="1" outlineLevel="1"/>
    <col min="28" max="28" width="10.5" style="235" customWidth="1"/>
    <col min="29" max="32" width="10.5" style="235" customWidth="1" outlineLevel="1"/>
    <col min="33" max="33" width="8.625" style="235" customWidth="1"/>
    <col min="34" max="16372" width="0" style="235" hidden="1"/>
    <col min="16373" max="16383" width="9.125" style="235" hidden="1"/>
    <col min="16384" max="16384" width="2.125" style="235" customWidth="1"/>
  </cols>
  <sheetData>
    <row r="1" spans="1:16383" s="168" customFormat="1" ht="20.25">
      <c r="A1" s="981" t="s">
        <v>204</v>
      </c>
      <c r="B1" s="946"/>
      <c r="C1" s="946"/>
      <c r="D1" s="157"/>
      <c r="E1" s="157"/>
      <c r="F1" s="157"/>
      <c r="G1" s="157"/>
      <c r="H1" s="157"/>
      <c r="I1" s="158"/>
      <c r="J1" s="158"/>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59"/>
      <c r="FG1" s="159"/>
      <c r="FH1" s="159"/>
      <c r="FI1" s="159"/>
      <c r="FJ1" s="159"/>
      <c r="FK1" s="159"/>
      <c r="FL1" s="159"/>
      <c r="FM1" s="159"/>
      <c r="FN1" s="159"/>
      <c r="FO1" s="159"/>
      <c r="FP1" s="159"/>
      <c r="FQ1" s="159"/>
      <c r="FR1" s="159"/>
      <c r="FS1" s="159"/>
      <c r="FT1" s="159"/>
      <c r="FU1" s="159"/>
      <c r="FV1" s="159"/>
      <c r="FW1" s="159"/>
      <c r="FX1" s="159"/>
      <c r="FY1" s="159"/>
      <c r="FZ1" s="159"/>
      <c r="GA1" s="159"/>
      <c r="GB1" s="159"/>
      <c r="GC1" s="159"/>
      <c r="GD1" s="159"/>
      <c r="GE1" s="159"/>
      <c r="GF1" s="159"/>
      <c r="GG1" s="159"/>
      <c r="GH1" s="159"/>
      <c r="GI1" s="159"/>
      <c r="GJ1" s="159"/>
      <c r="GK1" s="159"/>
      <c r="GL1" s="159"/>
      <c r="GM1" s="159"/>
      <c r="GN1" s="159"/>
      <c r="GO1" s="159"/>
      <c r="GP1" s="159"/>
      <c r="GQ1" s="159"/>
      <c r="GR1" s="159"/>
      <c r="GS1" s="159"/>
      <c r="GT1" s="159"/>
      <c r="GU1" s="159"/>
      <c r="GV1" s="159"/>
      <c r="GW1" s="159"/>
      <c r="GX1" s="159"/>
      <c r="GY1" s="159"/>
      <c r="GZ1" s="159"/>
      <c r="HA1" s="159"/>
      <c r="HB1" s="159"/>
      <c r="HC1" s="159"/>
      <c r="HD1" s="159"/>
      <c r="HE1" s="159"/>
      <c r="HF1" s="159"/>
      <c r="HG1" s="159"/>
      <c r="HH1" s="159"/>
      <c r="HI1" s="159"/>
      <c r="HJ1" s="159"/>
      <c r="HK1" s="159"/>
      <c r="HL1" s="159"/>
      <c r="HM1" s="159"/>
      <c r="HN1" s="159"/>
      <c r="HO1" s="159"/>
      <c r="HP1" s="159"/>
      <c r="HQ1" s="159"/>
      <c r="HR1" s="159"/>
      <c r="HS1" s="159"/>
      <c r="HT1" s="159"/>
      <c r="HU1" s="159"/>
      <c r="HV1" s="159"/>
      <c r="HW1" s="159"/>
      <c r="HX1" s="159"/>
      <c r="HY1" s="159"/>
      <c r="HZ1" s="159"/>
      <c r="IA1" s="159"/>
      <c r="IB1" s="159"/>
      <c r="IC1" s="159"/>
      <c r="ID1" s="159"/>
      <c r="IE1" s="159"/>
      <c r="IF1" s="159"/>
      <c r="IG1" s="159"/>
      <c r="IH1" s="159"/>
      <c r="II1" s="159"/>
      <c r="IJ1" s="159"/>
      <c r="IK1" s="159"/>
      <c r="IL1" s="159"/>
      <c r="IM1" s="159"/>
      <c r="IN1" s="159"/>
      <c r="IO1" s="159"/>
      <c r="IP1" s="159"/>
      <c r="IQ1" s="159"/>
      <c r="IR1" s="159"/>
      <c r="IS1" s="159"/>
      <c r="IT1" s="159"/>
      <c r="IU1" s="159"/>
      <c r="IV1" s="159"/>
      <c r="IW1" s="159"/>
      <c r="IX1" s="159"/>
      <c r="IY1" s="159"/>
      <c r="IZ1" s="159"/>
      <c r="JA1" s="159"/>
      <c r="JB1" s="159"/>
      <c r="JC1" s="159"/>
      <c r="JD1" s="159"/>
      <c r="JE1" s="159"/>
      <c r="JF1" s="159"/>
      <c r="JG1" s="159"/>
      <c r="JH1" s="159"/>
      <c r="JI1" s="159"/>
      <c r="JJ1" s="159"/>
      <c r="JK1" s="159"/>
      <c r="JL1" s="159"/>
      <c r="JM1" s="159"/>
      <c r="JN1" s="159"/>
      <c r="JO1" s="159"/>
      <c r="JP1" s="159"/>
      <c r="JQ1" s="159"/>
      <c r="JR1" s="159"/>
      <c r="JS1" s="159"/>
      <c r="JT1" s="159"/>
      <c r="JU1" s="159"/>
      <c r="JV1" s="159"/>
      <c r="JW1" s="159"/>
      <c r="JX1" s="159"/>
      <c r="JY1" s="159"/>
      <c r="JZ1" s="159"/>
      <c r="KA1" s="159"/>
      <c r="KB1" s="159"/>
      <c r="KC1" s="159"/>
      <c r="KD1" s="159"/>
      <c r="KE1" s="159"/>
      <c r="KF1" s="159"/>
      <c r="KG1" s="159"/>
      <c r="KH1" s="159"/>
      <c r="KI1" s="159"/>
      <c r="KJ1" s="159"/>
      <c r="KK1" s="159"/>
      <c r="KL1" s="159"/>
      <c r="KM1" s="159"/>
      <c r="KN1" s="159"/>
      <c r="KO1" s="159"/>
      <c r="KP1" s="159"/>
      <c r="KQ1" s="159"/>
      <c r="KR1" s="159"/>
      <c r="KS1" s="159"/>
      <c r="KT1" s="159"/>
      <c r="KU1" s="159"/>
      <c r="KV1" s="159"/>
      <c r="KW1" s="159"/>
      <c r="KX1" s="159"/>
      <c r="KY1" s="159"/>
      <c r="KZ1" s="159"/>
      <c r="LA1" s="159"/>
      <c r="LB1" s="159"/>
      <c r="LC1" s="159"/>
      <c r="LD1" s="159"/>
      <c r="LE1" s="159"/>
      <c r="LF1" s="159"/>
      <c r="LG1" s="159"/>
      <c r="LH1" s="159"/>
      <c r="LI1" s="159"/>
      <c r="LJ1" s="159"/>
      <c r="LK1" s="159"/>
      <c r="LL1" s="159"/>
      <c r="LM1" s="159"/>
      <c r="LN1" s="159"/>
      <c r="LO1" s="159"/>
      <c r="LP1" s="159"/>
      <c r="LQ1" s="159"/>
      <c r="LR1" s="159"/>
      <c r="LS1" s="159"/>
      <c r="LT1" s="159"/>
      <c r="LU1" s="159"/>
      <c r="LV1" s="159"/>
      <c r="LW1" s="159"/>
      <c r="LX1" s="159"/>
      <c r="LY1" s="159"/>
      <c r="LZ1" s="159"/>
      <c r="MA1" s="159"/>
      <c r="MB1" s="159"/>
      <c r="MC1" s="159"/>
      <c r="MD1" s="159"/>
      <c r="ME1" s="159"/>
      <c r="MF1" s="159"/>
      <c r="MG1" s="159"/>
      <c r="MH1" s="159"/>
      <c r="MI1" s="159"/>
      <c r="MJ1" s="159"/>
      <c r="MK1" s="159"/>
      <c r="ML1" s="159"/>
      <c r="MM1" s="159"/>
      <c r="MN1" s="159"/>
      <c r="MO1" s="159"/>
      <c r="MP1" s="159"/>
      <c r="MQ1" s="159"/>
      <c r="MR1" s="159"/>
      <c r="MS1" s="159"/>
      <c r="MT1" s="159"/>
      <c r="MU1" s="159"/>
      <c r="MV1" s="159"/>
      <c r="MW1" s="159"/>
      <c r="MX1" s="159"/>
      <c r="MY1" s="159"/>
      <c r="MZ1" s="159"/>
      <c r="NA1" s="159"/>
      <c r="NB1" s="159"/>
      <c r="NC1" s="159"/>
      <c r="ND1" s="159"/>
      <c r="NE1" s="159"/>
      <c r="NF1" s="159"/>
      <c r="NG1" s="159"/>
      <c r="NH1" s="159"/>
      <c r="NI1" s="159"/>
      <c r="NJ1" s="159"/>
      <c r="NK1" s="159"/>
      <c r="NL1" s="159"/>
      <c r="NM1" s="159"/>
      <c r="NN1" s="159"/>
      <c r="NO1" s="159"/>
      <c r="NP1" s="159"/>
      <c r="NQ1" s="159"/>
      <c r="NR1" s="159"/>
      <c r="NS1" s="159"/>
      <c r="NT1" s="159"/>
      <c r="NU1" s="159"/>
      <c r="NV1" s="159"/>
      <c r="NW1" s="159"/>
      <c r="NX1" s="159"/>
      <c r="NY1" s="159"/>
      <c r="NZ1" s="159"/>
      <c r="OA1" s="159"/>
      <c r="OB1" s="159"/>
      <c r="OC1" s="159"/>
      <c r="OD1" s="159"/>
      <c r="OE1" s="159"/>
      <c r="OF1" s="159"/>
      <c r="OG1" s="159"/>
      <c r="OH1" s="159"/>
      <c r="OI1" s="159"/>
      <c r="OJ1" s="159"/>
      <c r="OK1" s="159"/>
      <c r="OL1" s="159"/>
      <c r="OM1" s="159"/>
      <c r="ON1" s="159"/>
      <c r="OO1" s="159"/>
      <c r="OP1" s="159"/>
      <c r="OQ1" s="159"/>
      <c r="OR1" s="159"/>
      <c r="OS1" s="159"/>
      <c r="OT1" s="159"/>
      <c r="OU1" s="159"/>
      <c r="OV1" s="159"/>
      <c r="OW1" s="159"/>
      <c r="OX1" s="159"/>
      <c r="OY1" s="159"/>
      <c r="OZ1" s="159"/>
      <c r="PA1" s="159"/>
      <c r="PB1" s="159"/>
      <c r="PC1" s="159"/>
      <c r="PD1" s="159"/>
      <c r="PE1" s="159"/>
      <c r="PF1" s="159"/>
      <c r="PG1" s="159"/>
      <c r="PH1" s="159"/>
      <c r="PI1" s="159"/>
      <c r="PJ1" s="159"/>
      <c r="PK1" s="159"/>
      <c r="PL1" s="159"/>
      <c r="PM1" s="159"/>
      <c r="PN1" s="159"/>
      <c r="PO1" s="159"/>
      <c r="PP1" s="159"/>
      <c r="PQ1" s="159"/>
      <c r="PR1" s="159"/>
      <c r="PS1" s="159"/>
      <c r="PT1" s="159"/>
      <c r="PU1" s="159"/>
      <c r="PV1" s="159"/>
      <c r="PW1" s="159"/>
      <c r="PX1" s="159"/>
      <c r="PY1" s="159"/>
      <c r="PZ1" s="159"/>
      <c r="QA1" s="159"/>
      <c r="QB1" s="159"/>
      <c r="QC1" s="159"/>
      <c r="QD1" s="159"/>
      <c r="QE1" s="159"/>
      <c r="QF1" s="159"/>
      <c r="QG1" s="159"/>
      <c r="QH1" s="159"/>
      <c r="QI1" s="159"/>
      <c r="QJ1" s="159"/>
      <c r="QK1" s="159"/>
      <c r="QL1" s="159"/>
      <c r="QM1" s="159"/>
      <c r="QN1" s="159"/>
      <c r="QO1" s="159"/>
      <c r="QP1" s="159"/>
      <c r="QQ1" s="159"/>
      <c r="QR1" s="159"/>
      <c r="QS1" s="159"/>
      <c r="QT1" s="159"/>
      <c r="QU1" s="159"/>
      <c r="QV1" s="159"/>
      <c r="QW1" s="159"/>
      <c r="QX1" s="159"/>
      <c r="QY1" s="159"/>
      <c r="QZ1" s="159"/>
      <c r="RA1" s="159"/>
      <c r="RB1" s="159"/>
      <c r="RC1" s="159"/>
      <c r="RD1" s="159"/>
      <c r="RE1" s="159"/>
      <c r="RF1" s="159"/>
      <c r="RG1" s="159"/>
      <c r="RH1" s="159"/>
      <c r="RI1" s="159"/>
      <c r="RJ1" s="159"/>
      <c r="RK1" s="159"/>
      <c r="RL1" s="159"/>
      <c r="RM1" s="159"/>
      <c r="RN1" s="159"/>
      <c r="RO1" s="159"/>
      <c r="RP1" s="159"/>
      <c r="RQ1" s="159"/>
      <c r="RR1" s="159"/>
      <c r="RS1" s="159"/>
      <c r="RT1" s="159"/>
      <c r="RU1" s="159"/>
      <c r="RV1" s="159"/>
      <c r="RW1" s="159"/>
      <c r="RX1" s="159"/>
      <c r="RY1" s="159"/>
      <c r="RZ1" s="159"/>
      <c r="SA1" s="159"/>
      <c r="SB1" s="159"/>
      <c r="SC1" s="159"/>
      <c r="SD1" s="159"/>
      <c r="SE1" s="159"/>
      <c r="SF1" s="159"/>
      <c r="SG1" s="159"/>
      <c r="SH1" s="159"/>
      <c r="SI1" s="159"/>
      <c r="SJ1" s="159"/>
      <c r="SK1" s="159"/>
      <c r="SL1" s="159"/>
      <c r="SM1" s="159"/>
      <c r="SN1" s="159"/>
      <c r="SO1" s="159"/>
      <c r="SP1" s="159"/>
      <c r="SQ1" s="159"/>
      <c r="SR1" s="159"/>
      <c r="SS1" s="159"/>
      <c r="ST1" s="159"/>
      <c r="SU1" s="159"/>
      <c r="SV1" s="159"/>
      <c r="SW1" s="159"/>
      <c r="SX1" s="159"/>
      <c r="SY1" s="159"/>
      <c r="SZ1" s="159"/>
      <c r="TA1" s="159"/>
      <c r="TB1" s="159"/>
      <c r="TC1" s="159"/>
      <c r="TD1" s="159"/>
      <c r="TE1" s="159"/>
      <c r="TF1" s="159"/>
      <c r="TG1" s="159"/>
      <c r="TH1" s="159"/>
      <c r="TI1" s="159"/>
      <c r="TJ1" s="159"/>
      <c r="TK1" s="159"/>
      <c r="TL1" s="159"/>
      <c r="TM1" s="159"/>
      <c r="TN1" s="159"/>
      <c r="TO1" s="159"/>
      <c r="TP1" s="159"/>
      <c r="TQ1" s="159"/>
      <c r="TR1" s="159"/>
      <c r="TS1" s="159"/>
      <c r="TT1" s="159"/>
      <c r="TU1" s="159"/>
      <c r="TV1" s="159"/>
      <c r="TW1" s="159"/>
      <c r="TX1" s="159"/>
      <c r="TY1" s="159"/>
      <c r="TZ1" s="159"/>
      <c r="UA1" s="159"/>
      <c r="UB1" s="159"/>
      <c r="UC1" s="159"/>
      <c r="UD1" s="159"/>
      <c r="UE1" s="159"/>
      <c r="UF1" s="159"/>
      <c r="UG1" s="159"/>
      <c r="UH1" s="159"/>
      <c r="UI1" s="159"/>
      <c r="UJ1" s="159"/>
      <c r="UK1" s="159"/>
      <c r="UL1" s="159"/>
      <c r="UM1" s="159"/>
      <c r="UN1" s="159"/>
      <c r="UO1" s="159"/>
      <c r="UP1" s="159"/>
      <c r="UQ1" s="159"/>
      <c r="UR1" s="159"/>
      <c r="US1" s="159"/>
      <c r="UT1" s="159"/>
      <c r="UU1" s="159"/>
      <c r="UV1" s="159"/>
      <c r="UW1" s="159"/>
      <c r="UX1" s="159"/>
      <c r="UY1" s="159"/>
      <c r="UZ1" s="159"/>
      <c r="VA1" s="159"/>
      <c r="VB1" s="159"/>
      <c r="VC1" s="159"/>
      <c r="VD1" s="159"/>
      <c r="VE1" s="159"/>
      <c r="VF1" s="159"/>
      <c r="VG1" s="159"/>
      <c r="VH1" s="159"/>
      <c r="VI1" s="159"/>
      <c r="VJ1" s="159"/>
      <c r="VK1" s="159"/>
      <c r="VL1" s="159"/>
      <c r="VM1" s="159"/>
      <c r="VN1" s="159"/>
      <c r="VO1" s="159"/>
      <c r="VP1" s="159"/>
      <c r="VQ1" s="159"/>
      <c r="VR1" s="159"/>
      <c r="VS1" s="159"/>
      <c r="VT1" s="159"/>
      <c r="VU1" s="159"/>
      <c r="VV1" s="159"/>
      <c r="VW1" s="159"/>
      <c r="VX1" s="159"/>
      <c r="VY1" s="159"/>
      <c r="VZ1" s="159"/>
      <c r="WA1" s="159"/>
      <c r="WB1" s="159"/>
      <c r="WC1" s="159"/>
      <c r="WD1" s="159"/>
      <c r="WE1" s="159"/>
      <c r="WF1" s="159"/>
      <c r="WG1" s="159"/>
      <c r="WH1" s="159"/>
      <c r="WI1" s="159"/>
      <c r="WJ1" s="159"/>
      <c r="WK1" s="159"/>
      <c r="WL1" s="159"/>
      <c r="WM1" s="159"/>
      <c r="WN1" s="159"/>
      <c r="WO1" s="159"/>
      <c r="WP1" s="159"/>
      <c r="WQ1" s="159"/>
      <c r="WR1" s="159"/>
      <c r="WS1" s="159"/>
      <c r="WT1" s="159"/>
      <c r="WU1" s="159"/>
      <c r="WV1" s="159"/>
      <c r="WW1" s="159"/>
      <c r="WX1" s="159"/>
      <c r="WY1" s="159"/>
      <c r="WZ1" s="159"/>
      <c r="XA1" s="159"/>
      <c r="XB1" s="159"/>
      <c r="XC1" s="159"/>
      <c r="XD1" s="159"/>
      <c r="XE1" s="159"/>
      <c r="XF1" s="159"/>
      <c r="XG1" s="159"/>
      <c r="XH1" s="159"/>
      <c r="XI1" s="159"/>
      <c r="XJ1" s="159"/>
      <c r="XK1" s="159"/>
      <c r="XL1" s="159"/>
      <c r="XM1" s="159"/>
      <c r="XN1" s="159"/>
      <c r="XO1" s="159"/>
      <c r="XP1" s="159"/>
      <c r="XQ1" s="159"/>
      <c r="XR1" s="159"/>
      <c r="XS1" s="159"/>
      <c r="XT1" s="159"/>
      <c r="XU1" s="159"/>
      <c r="XV1" s="159"/>
      <c r="XW1" s="159"/>
      <c r="XX1" s="159"/>
      <c r="XY1" s="159"/>
      <c r="XZ1" s="159"/>
      <c r="YA1" s="159"/>
      <c r="YB1" s="159"/>
      <c r="YC1" s="159"/>
      <c r="YD1" s="159"/>
      <c r="YE1" s="159"/>
      <c r="YF1" s="159"/>
      <c r="YG1" s="159"/>
      <c r="YH1" s="159"/>
      <c r="YI1" s="159"/>
      <c r="YJ1" s="159"/>
      <c r="YK1" s="159"/>
      <c r="YL1" s="159"/>
      <c r="YM1" s="159"/>
      <c r="YN1" s="159"/>
      <c r="YO1" s="159"/>
      <c r="YP1" s="159"/>
      <c r="YQ1" s="159"/>
      <c r="YR1" s="159"/>
      <c r="YS1" s="159"/>
      <c r="YT1" s="159"/>
      <c r="YU1" s="159"/>
      <c r="YV1" s="159"/>
      <c r="YW1" s="159"/>
      <c r="YX1" s="159"/>
      <c r="YY1" s="159"/>
      <c r="YZ1" s="159"/>
      <c r="ZA1" s="159"/>
      <c r="ZB1" s="159"/>
      <c r="ZC1" s="159"/>
      <c r="ZD1" s="159"/>
      <c r="ZE1" s="159"/>
      <c r="ZF1" s="159"/>
      <c r="ZG1" s="159"/>
      <c r="ZH1" s="159"/>
      <c r="ZI1" s="159"/>
      <c r="ZJ1" s="159"/>
      <c r="ZK1" s="159"/>
      <c r="ZL1" s="159"/>
      <c r="ZM1" s="159"/>
      <c r="ZN1" s="159"/>
      <c r="ZO1" s="159"/>
      <c r="ZP1" s="159"/>
      <c r="ZQ1" s="159"/>
      <c r="ZR1" s="159"/>
      <c r="ZS1" s="159"/>
      <c r="ZT1" s="159"/>
      <c r="ZU1" s="159"/>
      <c r="ZV1" s="159"/>
      <c r="ZW1" s="159"/>
      <c r="ZX1" s="159"/>
      <c r="ZY1" s="159"/>
      <c r="ZZ1" s="159"/>
      <c r="AAA1" s="159"/>
      <c r="AAB1" s="159"/>
      <c r="AAC1" s="159"/>
      <c r="AAD1" s="159"/>
      <c r="AAE1" s="159"/>
      <c r="AAF1" s="159"/>
      <c r="AAG1" s="159"/>
      <c r="AAH1" s="159"/>
      <c r="AAI1" s="159"/>
      <c r="AAJ1" s="159"/>
      <c r="AAK1" s="159"/>
      <c r="AAL1" s="159"/>
      <c r="AAM1" s="159"/>
      <c r="AAN1" s="159"/>
      <c r="AAO1" s="159"/>
      <c r="AAP1" s="159"/>
      <c r="AAQ1" s="159"/>
      <c r="AAR1" s="159"/>
      <c r="AAS1" s="159"/>
      <c r="AAT1" s="159"/>
      <c r="AAU1" s="159"/>
      <c r="AAV1" s="159"/>
      <c r="AAW1" s="159"/>
      <c r="AAX1" s="159"/>
      <c r="AAY1" s="159"/>
      <c r="AAZ1" s="159"/>
      <c r="ABA1" s="159"/>
      <c r="ABB1" s="159"/>
      <c r="ABC1" s="159"/>
      <c r="ABD1" s="159"/>
      <c r="ABE1" s="159"/>
      <c r="ABF1" s="159"/>
      <c r="ABG1" s="159"/>
      <c r="ABH1" s="159"/>
      <c r="ABI1" s="159"/>
      <c r="ABJ1" s="159"/>
      <c r="ABK1" s="159"/>
      <c r="ABL1" s="159"/>
      <c r="ABM1" s="159"/>
      <c r="ABN1" s="159"/>
      <c r="ABO1" s="159"/>
      <c r="ABP1" s="159"/>
      <c r="ABQ1" s="159"/>
      <c r="ABR1" s="159"/>
      <c r="ABS1" s="159"/>
      <c r="ABT1" s="159"/>
      <c r="ABU1" s="159"/>
      <c r="ABV1" s="159"/>
      <c r="ABW1" s="159"/>
      <c r="ABX1" s="159"/>
      <c r="ABY1" s="159"/>
      <c r="ABZ1" s="159"/>
      <c r="ACA1" s="159"/>
      <c r="ACB1" s="159"/>
      <c r="ACC1" s="159"/>
      <c r="ACD1" s="159"/>
      <c r="ACE1" s="159"/>
      <c r="ACF1" s="159"/>
      <c r="ACG1" s="159"/>
      <c r="ACH1" s="159"/>
      <c r="ACI1" s="159"/>
      <c r="ACJ1" s="159"/>
      <c r="ACK1" s="159"/>
      <c r="ACL1" s="159"/>
      <c r="ACM1" s="159"/>
      <c r="ACN1" s="159"/>
      <c r="ACO1" s="159"/>
      <c r="ACP1" s="159"/>
      <c r="ACQ1" s="159"/>
      <c r="ACR1" s="159"/>
      <c r="ACS1" s="159"/>
      <c r="ACT1" s="159"/>
      <c r="ACU1" s="159"/>
      <c r="ACV1" s="159"/>
      <c r="ACW1" s="159"/>
      <c r="ACX1" s="159"/>
      <c r="ACY1" s="159"/>
      <c r="ACZ1" s="159"/>
      <c r="ADA1" s="159"/>
      <c r="ADB1" s="159"/>
      <c r="ADC1" s="159"/>
      <c r="ADD1" s="159"/>
      <c r="ADE1" s="159"/>
      <c r="ADF1" s="159"/>
      <c r="ADG1" s="159"/>
      <c r="ADH1" s="159"/>
      <c r="ADI1" s="159"/>
      <c r="ADJ1" s="159"/>
      <c r="ADK1" s="159"/>
      <c r="ADL1" s="159"/>
      <c r="ADM1" s="159"/>
      <c r="ADN1" s="159"/>
      <c r="ADO1" s="159"/>
      <c r="ADP1" s="159"/>
      <c r="ADQ1" s="159"/>
      <c r="ADR1" s="159"/>
      <c r="ADS1" s="159"/>
      <c r="ADT1" s="159"/>
      <c r="ADU1" s="159"/>
      <c r="ADV1" s="159"/>
      <c r="ADW1" s="159"/>
      <c r="ADX1" s="159"/>
      <c r="ADY1" s="159"/>
      <c r="ADZ1" s="159"/>
      <c r="AEA1" s="159"/>
      <c r="AEB1" s="159"/>
      <c r="AEC1" s="159"/>
      <c r="AED1" s="159"/>
      <c r="AEE1" s="159"/>
      <c r="AEF1" s="159"/>
      <c r="AEG1" s="159"/>
      <c r="AEH1" s="159"/>
      <c r="AEI1" s="159"/>
      <c r="AEJ1" s="159"/>
      <c r="AEK1" s="159"/>
      <c r="AEL1" s="159"/>
      <c r="AEM1" s="159"/>
      <c r="AEN1" s="159"/>
      <c r="AEO1" s="159"/>
      <c r="AEP1" s="159"/>
      <c r="AEQ1" s="159"/>
      <c r="AER1" s="159"/>
      <c r="AES1" s="159"/>
      <c r="AET1" s="159"/>
      <c r="AEU1" s="159"/>
      <c r="AEV1" s="159"/>
      <c r="AEW1" s="159"/>
      <c r="AEX1" s="159"/>
      <c r="AEY1" s="159"/>
      <c r="AEZ1" s="159"/>
      <c r="AFA1" s="159"/>
      <c r="AFB1" s="159"/>
      <c r="AFC1" s="159"/>
      <c r="AFD1" s="159"/>
      <c r="AFE1" s="159"/>
      <c r="AFF1" s="159"/>
      <c r="AFG1" s="159"/>
      <c r="AFH1" s="159"/>
      <c r="AFI1" s="159"/>
      <c r="AFJ1" s="159"/>
      <c r="AFK1" s="159"/>
      <c r="AFL1" s="159"/>
      <c r="AFM1" s="159"/>
      <c r="AFN1" s="159"/>
      <c r="AFO1" s="159"/>
      <c r="AFP1" s="159"/>
      <c r="AFQ1" s="159"/>
      <c r="AFR1" s="159"/>
      <c r="AFS1" s="159"/>
      <c r="AFT1" s="159"/>
      <c r="AFU1" s="159"/>
      <c r="AFV1" s="159"/>
      <c r="AFW1" s="159"/>
      <c r="AFX1" s="159"/>
      <c r="AFY1" s="159"/>
      <c r="AFZ1" s="159"/>
      <c r="AGA1" s="159"/>
      <c r="AGB1" s="159"/>
      <c r="AGC1" s="159"/>
      <c r="AGD1" s="159"/>
      <c r="AGE1" s="159"/>
      <c r="AGF1" s="159"/>
      <c r="AGG1" s="159"/>
      <c r="AGH1" s="159"/>
      <c r="AGI1" s="159"/>
      <c r="AGJ1" s="159"/>
      <c r="AGK1" s="159"/>
      <c r="AGL1" s="159"/>
      <c r="AGM1" s="159"/>
      <c r="AGN1" s="159"/>
      <c r="AGO1" s="159"/>
      <c r="AGP1" s="159"/>
      <c r="AGQ1" s="159"/>
      <c r="AGR1" s="159"/>
      <c r="AGS1" s="159"/>
      <c r="AGT1" s="159"/>
      <c r="AGU1" s="159"/>
      <c r="AGV1" s="159"/>
      <c r="AGW1" s="159"/>
      <c r="AGX1" s="159"/>
      <c r="AGY1" s="159"/>
      <c r="AGZ1" s="159"/>
      <c r="AHA1" s="159"/>
      <c r="AHB1" s="159"/>
      <c r="AHC1" s="159"/>
      <c r="AHD1" s="159"/>
      <c r="AHE1" s="159"/>
      <c r="AHF1" s="159"/>
      <c r="AHG1" s="159"/>
      <c r="AHH1" s="159"/>
      <c r="AHI1" s="159"/>
      <c r="AHJ1" s="159"/>
      <c r="AHK1" s="159"/>
      <c r="AHL1" s="159"/>
      <c r="AHM1" s="159"/>
      <c r="AHN1" s="159"/>
      <c r="AHO1" s="159"/>
      <c r="AHP1" s="159"/>
      <c r="AHQ1" s="159"/>
      <c r="AHR1" s="159"/>
      <c r="AHS1" s="159"/>
      <c r="AHT1" s="159"/>
      <c r="AHU1" s="159"/>
      <c r="AHV1" s="159"/>
      <c r="AHW1" s="159"/>
      <c r="AHX1" s="159"/>
      <c r="AHY1" s="159"/>
      <c r="AHZ1" s="159"/>
      <c r="AIA1" s="159"/>
      <c r="AIB1" s="159"/>
      <c r="AIC1" s="159"/>
      <c r="AID1" s="159"/>
      <c r="AIE1" s="159"/>
      <c r="AIF1" s="159"/>
      <c r="AIG1" s="159"/>
      <c r="AIH1" s="159"/>
      <c r="AII1" s="159"/>
      <c r="AIJ1" s="159"/>
      <c r="AIK1" s="159"/>
      <c r="AIL1" s="159"/>
      <c r="AIM1" s="159"/>
      <c r="AIN1" s="159"/>
      <c r="AIO1" s="159"/>
      <c r="AIP1" s="159"/>
      <c r="AIQ1" s="159"/>
      <c r="AIR1" s="159"/>
      <c r="AIS1" s="159"/>
      <c r="AIT1" s="159"/>
      <c r="AIU1" s="159"/>
      <c r="AIV1" s="159"/>
      <c r="AIW1" s="159"/>
      <c r="AIX1" s="159"/>
      <c r="AIY1" s="159"/>
      <c r="AIZ1" s="159"/>
      <c r="AJA1" s="159"/>
      <c r="AJB1" s="159"/>
      <c r="AJC1" s="159"/>
      <c r="AJD1" s="159"/>
      <c r="AJE1" s="159"/>
      <c r="AJF1" s="159"/>
      <c r="AJG1" s="159"/>
      <c r="AJH1" s="159"/>
      <c r="AJI1" s="159"/>
      <c r="AJJ1" s="159"/>
      <c r="AJK1" s="159"/>
      <c r="AJL1" s="159"/>
      <c r="AJM1" s="159"/>
      <c r="AJN1" s="159"/>
      <c r="AJO1" s="159"/>
      <c r="AJP1" s="159"/>
      <c r="AJQ1" s="159"/>
      <c r="AJR1" s="159"/>
      <c r="AJS1" s="159"/>
      <c r="AJT1" s="159"/>
      <c r="AJU1" s="159"/>
      <c r="AJV1" s="159"/>
      <c r="AJW1" s="159"/>
      <c r="AJX1" s="159"/>
      <c r="AJY1" s="159"/>
      <c r="AJZ1" s="159"/>
      <c r="AKA1" s="159"/>
      <c r="AKB1" s="159"/>
      <c r="AKC1" s="159"/>
      <c r="AKD1" s="159"/>
      <c r="AKE1" s="159"/>
      <c r="AKF1" s="159"/>
      <c r="AKG1" s="159"/>
      <c r="AKH1" s="159"/>
      <c r="AKI1" s="159"/>
      <c r="AKJ1" s="159"/>
      <c r="AKK1" s="159"/>
      <c r="AKL1" s="159"/>
      <c r="AKM1" s="159"/>
      <c r="AKN1" s="159"/>
      <c r="AKO1" s="159"/>
      <c r="AKP1" s="159"/>
      <c r="AKQ1" s="159"/>
      <c r="AKR1" s="159"/>
      <c r="AKS1" s="159"/>
      <c r="AKT1" s="159"/>
      <c r="AKU1" s="159"/>
      <c r="AKV1" s="159"/>
      <c r="AKW1" s="159"/>
      <c r="AKX1" s="159"/>
      <c r="AKY1" s="159"/>
      <c r="AKZ1" s="159"/>
      <c r="ALA1" s="159"/>
      <c r="ALB1" s="159"/>
      <c r="ALC1" s="159"/>
      <c r="ALD1" s="159"/>
      <c r="ALE1" s="159"/>
      <c r="ALF1" s="159"/>
      <c r="ALG1" s="159"/>
      <c r="ALH1" s="159"/>
      <c r="ALI1" s="159"/>
      <c r="ALJ1" s="159"/>
      <c r="ALK1" s="159"/>
      <c r="ALL1" s="159"/>
      <c r="ALM1" s="159"/>
      <c r="ALN1" s="159"/>
      <c r="ALO1" s="159"/>
      <c r="ALP1" s="159"/>
      <c r="ALQ1" s="159"/>
      <c r="ALR1" s="159"/>
      <c r="ALS1" s="159"/>
      <c r="ALT1" s="159"/>
      <c r="ALU1" s="159"/>
      <c r="ALV1" s="159"/>
      <c r="ALW1" s="159"/>
      <c r="ALX1" s="159"/>
      <c r="ALY1" s="159"/>
      <c r="ALZ1" s="159"/>
      <c r="AMA1" s="159"/>
      <c r="AMB1" s="159"/>
      <c r="AMC1" s="159"/>
      <c r="AMD1" s="159"/>
      <c r="AME1" s="159"/>
      <c r="AMF1" s="159"/>
      <c r="AMG1" s="159"/>
      <c r="AMH1" s="159"/>
      <c r="AMI1" s="159"/>
      <c r="AMJ1" s="159"/>
      <c r="AMK1" s="159"/>
      <c r="AML1" s="159"/>
      <c r="AMM1" s="159"/>
      <c r="AMN1" s="159"/>
      <c r="AMO1" s="159"/>
      <c r="AMP1" s="159"/>
      <c r="AMQ1" s="159"/>
      <c r="AMR1" s="159"/>
      <c r="AMS1" s="159"/>
      <c r="AMT1" s="159"/>
      <c r="AMU1" s="159"/>
      <c r="AMV1" s="159"/>
      <c r="AMW1" s="159"/>
      <c r="AMX1" s="159"/>
      <c r="AMY1" s="159"/>
      <c r="AMZ1" s="159"/>
      <c r="ANA1" s="159"/>
      <c r="ANB1" s="159"/>
      <c r="ANC1" s="159"/>
      <c r="AND1" s="159"/>
      <c r="ANE1" s="159"/>
      <c r="ANF1" s="159"/>
      <c r="ANG1" s="159"/>
      <c r="ANH1" s="159"/>
      <c r="ANI1" s="159"/>
      <c r="ANJ1" s="159"/>
      <c r="ANK1" s="159"/>
      <c r="ANL1" s="159"/>
      <c r="ANM1" s="159"/>
      <c r="ANN1" s="159"/>
      <c r="ANO1" s="159"/>
      <c r="ANP1" s="159"/>
      <c r="ANQ1" s="159"/>
      <c r="ANR1" s="159"/>
      <c r="ANS1" s="159"/>
      <c r="ANT1" s="159"/>
      <c r="ANU1" s="159"/>
      <c r="ANV1" s="159"/>
      <c r="ANW1" s="159"/>
      <c r="ANX1" s="159"/>
      <c r="ANY1" s="159"/>
      <c r="ANZ1" s="159"/>
      <c r="AOA1" s="159"/>
      <c r="AOB1" s="159"/>
      <c r="AOC1" s="159"/>
      <c r="AOD1" s="159"/>
      <c r="AOE1" s="159"/>
      <c r="AOF1" s="159"/>
      <c r="AOG1" s="159"/>
      <c r="AOH1" s="159"/>
      <c r="AOI1" s="159"/>
      <c r="AOJ1" s="159"/>
      <c r="AOK1" s="159"/>
      <c r="AOL1" s="159"/>
      <c r="AOM1" s="159"/>
      <c r="AON1" s="159"/>
      <c r="AOO1" s="159"/>
      <c r="AOP1" s="159"/>
      <c r="AOQ1" s="159"/>
      <c r="AOR1" s="159"/>
      <c r="AOS1" s="159"/>
      <c r="AOT1" s="159"/>
      <c r="AOU1" s="159"/>
      <c r="AOV1" s="159"/>
      <c r="AOW1" s="159"/>
      <c r="AOX1" s="159"/>
      <c r="AOY1" s="159"/>
      <c r="AOZ1" s="159"/>
      <c r="APA1" s="159"/>
      <c r="APB1" s="159"/>
      <c r="APC1" s="159"/>
      <c r="APD1" s="159"/>
      <c r="APE1" s="159"/>
      <c r="APF1" s="159"/>
      <c r="APG1" s="159"/>
      <c r="APH1" s="159"/>
      <c r="API1" s="159"/>
      <c r="APJ1" s="159"/>
      <c r="APK1" s="159"/>
      <c r="APL1" s="159"/>
      <c r="APM1" s="159"/>
      <c r="APN1" s="159"/>
      <c r="APO1" s="159"/>
      <c r="APP1" s="159"/>
      <c r="APQ1" s="159"/>
      <c r="APR1" s="159"/>
      <c r="APS1" s="159"/>
      <c r="APT1" s="159"/>
      <c r="APU1" s="159"/>
      <c r="APV1" s="159"/>
      <c r="APW1" s="159"/>
      <c r="APX1" s="159"/>
      <c r="APY1" s="159"/>
      <c r="APZ1" s="159"/>
      <c r="AQA1" s="159"/>
      <c r="AQB1" s="159"/>
      <c r="AQC1" s="159"/>
      <c r="AQD1" s="159"/>
      <c r="AQE1" s="159"/>
      <c r="AQF1" s="159"/>
      <c r="AQG1" s="159"/>
      <c r="AQH1" s="159"/>
      <c r="AQI1" s="159"/>
      <c r="AQJ1" s="159"/>
      <c r="AQK1" s="159"/>
      <c r="AQL1" s="159"/>
      <c r="AQM1" s="159"/>
      <c r="AQN1" s="159"/>
      <c r="AQO1" s="159"/>
      <c r="AQP1" s="159"/>
      <c r="AQQ1" s="159"/>
      <c r="AQR1" s="159"/>
      <c r="AQS1" s="159"/>
      <c r="AQT1" s="159"/>
      <c r="AQU1" s="159"/>
      <c r="AQV1" s="159"/>
      <c r="AQW1" s="159"/>
      <c r="AQX1" s="159"/>
      <c r="AQY1" s="159"/>
      <c r="AQZ1" s="159"/>
      <c r="ARA1" s="159"/>
      <c r="ARB1" s="159"/>
      <c r="ARC1" s="159"/>
      <c r="ARD1" s="159"/>
      <c r="ARE1" s="159"/>
      <c r="ARF1" s="159"/>
      <c r="ARG1" s="159"/>
      <c r="ARH1" s="159"/>
      <c r="ARI1" s="159"/>
      <c r="ARJ1" s="159"/>
      <c r="ARK1" s="159"/>
      <c r="ARL1" s="159"/>
      <c r="ARM1" s="159"/>
      <c r="ARN1" s="159"/>
      <c r="ARO1" s="159"/>
      <c r="ARP1" s="159"/>
      <c r="ARQ1" s="159"/>
      <c r="ARR1" s="159"/>
      <c r="ARS1" s="159"/>
      <c r="ART1" s="159"/>
      <c r="ARU1" s="159"/>
      <c r="ARV1" s="159"/>
      <c r="ARW1" s="159"/>
      <c r="ARX1" s="159"/>
      <c r="ARY1" s="159"/>
      <c r="ARZ1" s="159"/>
      <c r="ASA1" s="159"/>
      <c r="ASB1" s="159"/>
      <c r="ASC1" s="159"/>
      <c r="ASD1" s="159"/>
      <c r="ASE1" s="159"/>
      <c r="ASF1" s="159"/>
      <c r="ASG1" s="159"/>
      <c r="ASH1" s="159"/>
      <c r="ASI1" s="159"/>
      <c r="ASJ1" s="159"/>
      <c r="ASK1" s="159"/>
      <c r="ASL1" s="159"/>
      <c r="ASM1" s="159"/>
      <c r="ASN1" s="159"/>
      <c r="ASO1" s="159"/>
      <c r="ASP1" s="159"/>
      <c r="ASQ1" s="159"/>
      <c r="ASR1" s="159"/>
      <c r="ASS1" s="159"/>
      <c r="AST1" s="159"/>
      <c r="ASU1" s="159"/>
      <c r="ASV1" s="159"/>
      <c r="ASW1" s="159"/>
      <c r="ASX1" s="159"/>
      <c r="ASY1" s="159"/>
      <c r="ASZ1" s="159"/>
      <c r="ATA1" s="159"/>
      <c r="ATB1" s="159"/>
      <c r="ATC1" s="159"/>
      <c r="ATD1" s="159"/>
      <c r="ATE1" s="159"/>
      <c r="ATF1" s="159"/>
      <c r="ATG1" s="159"/>
      <c r="ATH1" s="159"/>
      <c r="ATI1" s="159"/>
      <c r="ATJ1" s="159"/>
      <c r="ATK1" s="159"/>
      <c r="ATL1" s="159"/>
      <c r="ATM1" s="159"/>
      <c r="ATN1" s="159"/>
      <c r="ATO1" s="159"/>
      <c r="ATP1" s="159"/>
      <c r="ATQ1" s="159"/>
      <c r="ATR1" s="159"/>
      <c r="ATS1" s="159"/>
      <c r="ATT1" s="159"/>
      <c r="ATU1" s="159"/>
      <c r="ATV1" s="159"/>
      <c r="ATW1" s="159"/>
      <c r="ATX1" s="159"/>
      <c r="ATY1" s="159"/>
      <c r="ATZ1" s="159"/>
      <c r="AUA1" s="159"/>
      <c r="AUB1" s="159"/>
      <c r="AUC1" s="159"/>
      <c r="AUD1" s="159"/>
      <c r="AUE1" s="159"/>
      <c r="AUF1" s="159"/>
      <c r="AUG1" s="159"/>
      <c r="AUH1" s="159"/>
      <c r="AUI1" s="159"/>
      <c r="AUJ1" s="159"/>
      <c r="AUK1" s="159"/>
      <c r="AUL1" s="159"/>
      <c r="AUM1" s="159"/>
      <c r="AUN1" s="159"/>
      <c r="AUO1" s="159"/>
      <c r="AUP1" s="159"/>
      <c r="AUQ1" s="159"/>
      <c r="AUR1" s="159"/>
      <c r="AUS1" s="159"/>
      <c r="AUT1" s="159"/>
      <c r="AUU1" s="159"/>
      <c r="AUV1" s="159"/>
      <c r="AUW1" s="159"/>
      <c r="AUX1" s="159"/>
      <c r="AUY1" s="159"/>
      <c r="AUZ1" s="159"/>
      <c r="AVA1" s="159"/>
      <c r="AVB1" s="159"/>
      <c r="AVC1" s="159"/>
      <c r="AVD1" s="159"/>
      <c r="AVE1" s="159"/>
      <c r="AVF1" s="159"/>
      <c r="AVG1" s="159"/>
      <c r="AVH1" s="159"/>
      <c r="AVI1" s="159"/>
      <c r="AVJ1" s="159"/>
      <c r="AVK1" s="159"/>
      <c r="AVL1" s="159"/>
      <c r="AVM1" s="159"/>
      <c r="AVN1" s="159"/>
      <c r="AVO1" s="159"/>
      <c r="AVP1" s="159"/>
      <c r="AVQ1" s="159"/>
      <c r="AVR1" s="159"/>
      <c r="AVS1" s="159"/>
      <c r="AVT1" s="159"/>
      <c r="AVU1" s="159"/>
      <c r="AVV1" s="159"/>
      <c r="AVW1" s="159"/>
      <c r="AVX1" s="159"/>
      <c r="AVY1" s="159"/>
      <c r="AVZ1" s="159"/>
      <c r="AWA1" s="159"/>
      <c r="AWB1" s="159"/>
      <c r="AWC1" s="159"/>
      <c r="AWD1" s="159"/>
      <c r="AWE1" s="159"/>
      <c r="AWF1" s="159"/>
      <c r="AWG1" s="159"/>
      <c r="AWH1" s="159"/>
      <c r="AWI1" s="159"/>
      <c r="AWJ1" s="159"/>
      <c r="AWK1" s="159"/>
      <c r="AWL1" s="159"/>
      <c r="AWM1" s="159"/>
      <c r="AWN1" s="159"/>
      <c r="AWO1" s="159"/>
      <c r="AWP1" s="159"/>
      <c r="AWQ1" s="159"/>
      <c r="AWR1" s="159"/>
      <c r="AWS1" s="159"/>
      <c r="AWT1" s="159"/>
      <c r="AWU1" s="159"/>
      <c r="AWV1" s="159"/>
      <c r="AWW1" s="159"/>
      <c r="AWX1" s="159"/>
      <c r="AWY1" s="159"/>
      <c r="AWZ1" s="159"/>
      <c r="AXA1" s="159"/>
      <c r="AXB1" s="159"/>
      <c r="AXC1" s="159"/>
      <c r="AXD1" s="159"/>
      <c r="AXE1" s="159"/>
      <c r="AXF1" s="159"/>
      <c r="AXG1" s="159"/>
      <c r="AXH1" s="159"/>
      <c r="AXI1" s="159"/>
      <c r="AXJ1" s="159"/>
      <c r="AXK1" s="159"/>
      <c r="AXL1" s="159"/>
      <c r="AXM1" s="159"/>
      <c r="AXN1" s="159"/>
      <c r="AXO1" s="159"/>
      <c r="AXP1" s="159"/>
      <c r="AXQ1" s="159"/>
      <c r="AXR1" s="159"/>
      <c r="AXS1" s="159"/>
      <c r="AXT1" s="159"/>
      <c r="AXU1" s="159"/>
      <c r="AXV1" s="159"/>
      <c r="AXW1" s="159"/>
      <c r="AXX1" s="159"/>
      <c r="AXY1" s="159"/>
      <c r="AXZ1" s="159"/>
      <c r="AYA1" s="159"/>
      <c r="AYB1" s="159"/>
      <c r="AYC1" s="159"/>
      <c r="AYD1" s="159"/>
      <c r="AYE1" s="159"/>
      <c r="AYF1" s="159"/>
      <c r="AYG1" s="159"/>
      <c r="AYH1" s="159"/>
      <c r="AYI1" s="159"/>
      <c r="AYJ1" s="159"/>
      <c r="AYK1" s="159"/>
      <c r="AYL1" s="159"/>
      <c r="AYM1" s="159"/>
      <c r="AYN1" s="159"/>
      <c r="AYO1" s="159"/>
      <c r="AYP1" s="159"/>
      <c r="AYQ1" s="159"/>
      <c r="AYR1" s="159"/>
      <c r="AYS1" s="159"/>
      <c r="AYT1" s="159"/>
      <c r="AYU1" s="159"/>
      <c r="AYV1" s="159"/>
      <c r="AYW1" s="159"/>
      <c r="AYX1" s="159"/>
      <c r="AYY1" s="159"/>
      <c r="AYZ1" s="159"/>
      <c r="AZA1" s="159"/>
      <c r="AZB1" s="159"/>
      <c r="AZC1" s="159"/>
      <c r="AZD1" s="159"/>
      <c r="AZE1" s="159"/>
      <c r="AZF1" s="159"/>
      <c r="AZG1" s="159"/>
      <c r="AZH1" s="159"/>
      <c r="AZI1" s="159"/>
      <c r="AZJ1" s="159"/>
      <c r="AZK1" s="159"/>
      <c r="AZL1" s="159"/>
      <c r="AZM1" s="159"/>
      <c r="AZN1" s="159"/>
      <c r="AZO1" s="159"/>
      <c r="AZP1" s="159"/>
      <c r="AZQ1" s="159"/>
      <c r="AZR1" s="159"/>
      <c r="AZS1" s="159"/>
      <c r="AZT1" s="159"/>
      <c r="AZU1" s="159"/>
      <c r="AZV1" s="159"/>
      <c r="AZW1" s="159"/>
      <c r="AZX1" s="159"/>
      <c r="AZY1" s="159"/>
      <c r="AZZ1" s="159"/>
      <c r="BAA1" s="159"/>
      <c r="BAB1" s="159"/>
      <c r="BAC1" s="159"/>
      <c r="BAD1" s="159"/>
      <c r="BAE1" s="159"/>
      <c r="BAF1" s="159"/>
      <c r="BAG1" s="159"/>
      <c r="BAH1" s="159"/>
      <c r="BAI1" s="159"/>
      <c r="BAJ1" s="159"/>
      <c r="BAK1" s="159"/>
      <c r="BAL1" s="159"/>
      <c r="BAM1" s="159"/>
      <c r="BAN1" s="159"/>
      <c r="BAO1" s="159"/>
      <c r="BAP1" s="159"/>
      <c r="BAQ1" s="159"/>
      <c r="BAR1" s="159"/>
      <c r="BAS1" s="159"/>
      <c r="BAT1" s="159"/>
      <c r="BAU1" s="159"/>
      <c r="BAV1" s="159"/>
      <c r="BAW1" s="159"/>
      <c r="BAX1" s="159"/>
      <c r="BAY1" s="159"/>
      <c r="BAZ1" s="159"/>
      <c r="BBA1" s="159"/>
      <c r="BBB1" s="159"/>
      <c r="BBC1" s="159"/>
      <c r="BBD1" s="159"/>
      <c r="BBE1" s="159"/>
      <c r="BBF1" s="159"/>
      <c r="BBG1" s="159"/>
      <c r="BBH1" s="159"/>
      <c r="BBI1" s="159"/>
      <c r="BBJ1" s="159"/>
      <c r="BBK1" s="159"/>
      <c r="BBL1" s="159"/>
      <c r="BBM1" s="159"/>
      <c r="BBN1" s="159"/>
      <c r="BBO1" s="159"/>
      <c r="BBP1" s="159"/>
      <c r="BBQ1" s="159"/>
      <c r="BBR1" s="159"/>
      <c r="BBS1" s="159"/>
      <c r="BBT1" s="159"/>
      <c r="BBU1" s="159"/>
      <c r="BBV1" s="159"/>
      <c r="BBW1" s="159"/>
      <c r="BBX1" s="159"/>
      <c r="BBY1" s="159"/>
      <c r="BBZ1" s="159"/>
      <c r="BCA1" s="159"/>
      <c r="BCB1" s="159"/>
      <c r="BCC1" s="159"/>
      <c r="BCD1" s="159"/>
      <c r="BCE1" s="159"/>
      <c r="BCF1" s="159"/>
      <c r="BCG1" s="159"/>
      <c r="BCH1" s="159"/>
      <c r="BCI1" s="159"/>
      <c r="BCJ1" s="159"/>
      <c r="BCK1" s="159"/>
      <c r="BCL1" s="159"/>
      <c r="BCM1" s="159"/>
      <c r="BCN1" s="159"/>
      <c r="BCO1" s="159"/>
      <c r="BCP1" s="159"/>
      <c r="BCQ1" s="159"/>
      <c r="BCR1" s="159"/>
      <c r="BCS1" s="159"/>
      <c r="BCT1" s="159"/>
      <c r="BCU1" s="159"/>
      <c r="BCV1" s="159"/>
      <c r="BCW1" s="159"/>
      <c r="BCX1" s="159"/>
      <c r="BCY1" s="159"/>
      <c r="BCZ1" s="159"/>
      <c r="BDA1" s="159"/>
      <c r="BDB1" s="159"/>
      <c r="BDC1" s="159"/>
      <c r="BDD1" s="159"/>
      <c r="BDE1" s="159"/>
      <c r="BDF1" s="159"/>
      <c r="BDG1" s="159"/>
      <c r="BDH1" s="159"/>
      <c r="BDI1" s="159"/>
      <c r="BDJ1" s="159"/>
      <c r="BDK1" s="159"/>
      <c r="BDL1" s="159"/>
      <c r="BDM1" s="159"/>
      <c r="BDN1" s="159"/>
      <c r="BDO1" s="159"/>
      <c r="BDP1" s="159"/>
      <c r="BDQ1" s="159"/>
      <c r="BDR1" s="159"/>
      <c r="BDS1" s="159"/>
      <c r="BDT1" s="159"/>
      <c r="BDU1" s="159"/>
      <c r="BDV1" s="159"/>
      <c r="BDW1" s="159"/>
      <c r="BDX1" s="159"/>
      <c r="BDY1" s="159"/>
      <c r="BDZ1" s="159"/>
      <c r="BEA1" s="159"/>
      <c r="BEB1" s="159"/>
      <c r="BEC1" s="159"/>
      <c r="BED1" s="159"/>
      <c r="BEE1" s="159"/>
      <c r="BEF1" s="159"/>
      <c r="BEG1" s="159"/>
      <c r="BEH1" s="159"/>
      <c r="BEI1" s="159"/>
      <c r="BEJ1" s="159"/>
      <c r="BEK1" s="159"/>
      <c r="BEL1" s="159"/>
      <c r="BEM1" s="159"/>
      <c r="BEN1" s="159"/>
      <c r="BEO1" s="159"/>
      <c r="BEP1" s="159"/>
      <c r="BEQ1" s="159"/>
      <c r="BER1" s="159"/>
      <c r="BES1" s="159"/>
      <c r="BET1" s="159"/>
      <c r="BEU1" s="159"/>
      <c r="BEV1" s="159"/>
      <c r="BEW1" s="159"/>
      <c r="BEX1" s="159"/>
      <c r="BEY1" s="159"/>
      <c r="BEZ1" s="159"/>
      <c r="BFA1" s="159"/>
      <c r="BFB1" s="159"/>
      <c r="BFC1" s="159"/>
      <c r="BFD1" s="159"/>
      <c r="BFE1" s="159"/>
      <c r="BFF1" s="159"/>
      <c r="BFG1" s="159"/>
      <c r="BFH1" s="159"/>
      <c r="BFI1" s="159"/>
      <c r="BFJ1" s="159"/>
      <c r="BFK1" s="159"/>
      <c r="BFL1" s="159"/>
      <c r="BFM1" s="159"/>
      <c r="BFN1" s="159"/>
      <c r="BFO1" s="159"/>
      <c r="BFP1" s="159"/>
      <c r="BFQ1" s="159"/>
      <c r="BFR1" s="159"/>
      <c r="BFS1" s="159"/>
      <c r="BFT1" s="159"/>
      <c r="BFU1" s="159"/>
      <c r="BFV1" s="159"/>
      <c r="BFW1" s="159"/>
      <c r="BFX1" s="159"/>
      <c r="BFY1" s="159"/>
      <c r="BFZ1" s="159"/>
      <c r="BGA1" s="159"/>
      <c r="BGB1" s="159"/>
      <c r="BGC1" s="159"/>
      <c r="BGD1" s="159"/>
      <c r="BGE1" s="159"/>
      <c r="BGF1" s="159"/>
      <c r="BGG1" s="159"/>
      <c r="BGH1" s="159"/>
      <c r="BGI1" s="159"/>
      <c r="BGJ1" s="159"/>
      <c r="BGK1" s="159"/>
      <c r="BGL1" s="159"/>
      <c r="BGM1" s="159"/>
      <c r="BGN1" s="159"/>
      <c r="BGO1" s="159"/>
      <c r="BGP1" s="159"/>
      <c r="BGQ1" s="159"/>
      <c r="BGR1" s="159"/>
      <c r="BGS1" s="159"/>
      <c r="BGT1" s="159"/>
      <c r="BGU1" s="159"/>
      <c r="BGV1" s="159"/>
      <c r="BGW1" s="159"/>
      <c r="BGX1" s="159"/>
      <c r="BGY1" s="159"/>
      <c r="BGZ1" s="159"/>
      <c r="BHA1" s="159"/>
      <c r="BHB1" s="159"/>
      <c r="BHC1" s="159"/>
      <c r="BHD1" s="159"/>
      <c r="BHE1" s="159"/>
      <c r="BHF1" s="159"/>
      <c r="BHG1" s="159"/>
      <c r="BHH1" s="159"/>
      <c r="BHI1" s="159"/>
      <c r="BHJ1" s="159"/>
      <c r="BHK1" s="159"/>
      <c r="BHL1" s="159"/>
      <c r="BHM1" s="159"/>
      <c r="BHN1" s="159"/>
      <c r="BHO1" s="159"/>
      <c r="BHP1" s="159"/>
      <c r="BHQ1" s="159"/>
      <c r="BHR1" s="159"/>
      <c r="BHS1" s="159"/>
      <c r="BHT1" s="159"/>
      <c r="BHU1" s="159"/>
      <c r="BHV1" s="159"/>
      <c r="BHW1" s="159"/>
      <c r="BHX1" s="159"/>
      <c r="BHY1" s="159"/>
      <c r="BHZ1" s="159"/>
      <c r="BIA1" s="159"/>
      <c r="BIB1" s="159"/>
      <c r="BIC1" s="159"/>
      <c r="BID1" s="159"/>
      <c r="BIE1" s="159"/>
      <c r="BIF1" s="159"/>
      <c r="BIG1" s="159"/>
      <c r="BIH1" s="159"/>
      <c r="BII1" s="159"/>
      <c r="BIJ1" s="159"/>
      <c r="BIK1" s="159"/>
      <c r="BIL1" s="159"/>
      <c r="BIM1" s="159"/>
      <c r="BIN1" s="159"/>
      <c r="BIO1" s="159"/>
      <c r="BIP1" s="159"/>
      <c r="BIQ1" s="159"/>
      <c r="BIR1" s="159"/>
      <c r="BIS1" s="159"/>
      <c r="BIT1" s="159"/>
      <c r="BIU1" s="159"/>
      <c r="BIV1" s="159"/>
      <c r="BIW1" s="159"/>
      <c r="BIX1" s="159"/>
      <c r="BIY1" s="159"/>
      <c r="BIZ1" s="159"/>
      <c r="BJA1" s="159"/>
      <c r="BJB1" s="159"/>
      <c r="BJC1" s="159"/>
      <c r="BJD1" s="159"/>
      <c r="BJE1" s="159"/>
      <c r="BJF1" s="159"/>
      <c r="BJG1" s="159"/>
      <c r="BJH1" s="159"/>
      <c r="BJI1" s="159"/>
      <c r="BJJ1" s="159"/>
      <c r="BJK1" s="159"/>
      <c r="BJL1" s="159"/>
      <c r="BJM1" s="159"/>
      <c r="BJN1" s="159"/>
      <c r="BJO1" s="159"/>
      <c r="BJP1" s="159"/>
      <c r="BJQ1" s="159"/>
      <c r="BJR1" s="159"/>
      <c r="BJS1" s="159"/>
      <c r="BJT1" s="159"/>
      <c r="BJU1" s="159"/>
      <c r="BJV1" s="159"/>
      <c r="BJW1" s="159"/>
      <c r="BJX1" s="159"/>
      <c r="BJY1" s="159"/>
      <c r="BJZ1" s="159"/>
      <c r="BKA1" s="159"/>
      <c r="BKB1" s="159"/>
      <c r="BKC1" s="159"/>
      <c r="BKD1" s="159"/>
      <c r="BKE1" s="159"/>
      <c r="BKF1" s="159"/>
      <c r="BKG1" s="159"/>
      <c r="BKH1" s="159"/>
      <c r="BKI1" s="159"/>
      <c r="BKJ1" s="159"/>
      <c r="BKK1" s="159"/>
      <c r="BKL1" s="159"/>
      <c r="BKM1" s="159"/>
      <c r="BKN1" s="159"/>
      <c r="BKO1" s="159"/>
      <c r="BKP1" s="159"/>
      <c r="BKQ1" s="159"/>
      <c r="BKR1" s="159"/>
      <c r="BKS1" s="159"/>
      <c r="BKT1" s="159"/>
      <c r="BKU1" s="159"/>
      <c r="BKV1" s="159"/>
      <c r="BKW1" s="159"/>
      <c r="BKX1" s="159"/>
      <c r="BKY1" s="159"/>
      <c r="BKZ1" s="159"/>
      <c r="BLA1" s="159"/>
      <c r="BLB1" s="159"/>
      <c r="BLC1" s="159"/>
      <c r="BLD1" s="159"/>
      <c r="BLE1" s="159"/>
      <c r="BLF1" s="159"/>
      <c r="BLG1" s="159"/>
      <c r="BLH1" s="159"/>
      <c r="BLI1" s="159"/>
      <c r="BLJ1" s="159"/>
      <c r="BLK1" s="159"/>
      <c r="BLL1" s="159"/>
      <c r="BLM1" s="159"/>
      <c r="BLN1" s="159"/>
      <c r="BLO1" s="159"/>
      <c r="BLP1" s="159"/>
      <c r="BLQ1" s="159"/>
      <c r="BLR1" s="159"/>
      <c r="BLS1" s="159"/>
      <c r="BLT1" s="159"/>
      <c r="BLU1" s="159"/>
      <c r="BLV1" s="159"/>
      <c r="BLW1" s="159"/>
      <c r="BLX1" s="159"/>
      <c r="BLY1" s="159"/>
      <c r="BLZ1" s="159"/>
      <c r="BMA1" s="159"/>
      <c r="BMB1" s="159"/>
      <c r="BMC1" s="159"/>
      <c r="BMD1" s="159"/>
      <c r="BME1" s="159"/>
      <c r="BMF1" s="159"/>
      <c r="BMG1" s="159"/>
      <c r="BMH1" s="159"/>
      <c r="BMI1" s="159"/>
      <c r="BMJ1" s="159"/>
      <c r="BMK1" s="159"/>
      <c r="BML1" s="159"/>
      <c r="BMM1" s="159"/>
      <c r="BMN1" s="159"/>
      <c r="BMO1" s="159"/>
      <c r="BMP1" s="159"/>
      <c r="BMQ1" s="159"/>
      <c r="BMR1" s="159"/>
      <c r="BMS1" s="159"/>
      <c r="BMT1" s="159"/>
      <c r="BMU1" s="159"/>
      <c r="BMV1" s="159"/>
      <c r="BMW1" s="159"/>
      <c r="BMX1" s="159"/>
      <c r="BMY1" s="159"/>
      <c r="BMZ1" s="159"/>
      <c r="BNA1" s="159"/>
      <c r="BNB1" s="159"/>
      <c r="BNC1" s="159"/>
      <c r="BND1" s="159"/>
      <c r="BNE1" s="159"/>
      <c r="BNF1" s="159"/>
      <c r="BNG1" s="159"/>
      <c r="BNH1" s="159"/>
      <c r="BNI1" s="159"/>
      <c r="BNJ1" s="159"/>
      <c r="BNK1" s="159"/>
      <c r="BNL1" s="159"/>
      <c r="BNM1" s="159"/>
      <c r="BNN1" s="159"/>
      <c r="BNO1" s="159"/>
      <c r="BNP1" s="159"/>
      <c r="BNQ1" s="159"/>
      <c r="BNR1" s="159"/>
      <c r="BNS1" s="159"/>
      <c r="BNT1" s="159"/>
      <c r="BNU1" s="159"/>
      <c r="BNV1" s="159"/>
      <c r="BNW1" s="159"/>
      <c r="BNX1" s="159"/>
      <c r="BNY1" s="159"/>
      <c r="BNZ1" s="159"/>
      <c r="BOA1" s="159"/>
      <c r="BOB1" s="159"/>
      <c r="BOC1" s="159"/>
      <c r="BOD1" s="159"/>
      <c r="BOE1" s="159"/>
      <c r="BOF1" s="159"/>
      <c r="BOG1" s="159"/>
      <c r="BOH1" s="159"/>
      <c r="BOI1" s="159"/>
      <c r="BOJ1" s="159"/>
      <c r="BOK1" s="159"/>
      <c r="BOL1" s="159"/>
      <c r="BOM1" s="159"/>
      <c r="BON1" s="159"/>
      <c r="BOO1" s="159"/>
      <c r="BOP1" s="159"/>
      <c r="BOQ1" s="159"/>
      <c r="BOR1" s="159"/>
      <c r="BOS1" s="159"/>
      <c r="BOT1" s="159"/>
      <c r="BOU1" s="159"/>
      <c r="BOV1" s="159"/>
      <c r="BOW1" s="159"/>
      <c r="BOX1" s="159"/>
      <c r="BOY1" s="159"/>
      <c r="BOZ1" s="159"/>
      <c r="BPA1" s="159"/>
      <c r="BPB1" s="159"/>
      <c r="BPC1" s="159"/>
      <c r="BPD1" s="159"/>
      <c r="BPE1" s="159"/>
      <c r="BPF1" s="159"/>
      <c r="BPG1" s="159"/>
      <c r="BPH1" s="159"/>
      <c r="BPI1" s="159"/>
      <c r="BPJ1" s="159"/>
      <c r="BPK1" s="159"/>
      <c r="BPL1" s="159"/>
      <c r="BPM1" s="159"/>
      <c r="BPN1" s="159"/>
      <c r="BPO1" s="159"/>
      <c r="BPP1" s="159"/>
      <c r="BPQ1" s="159"/>
      <c r="BPR1" s="159"/>
      <c r="BPS1" s="159"/>
      <c r="BPT1" s="159"/>
      <c r="BPU1" s="159"/>
      <c r="BPV1" s="159"/>
      <c r="BPW1" s="159"/>
      <c r="BPX1" s="159"/>
      <c r="BPY1" s="159"/>
      <c r="BPZ1" s="159"/>
      <c r="BQA1" s="159"/>
      <c r="BQB1" s="159"/>
      <c r="BQC1" s="159"/>
      <c r="BQD1" s="159"/>
      <c r="BQE1" s="159"/>
      <c r="BQF1" s="159"/>
      <c r="BQG1" s="159"/>
      <c r="BQH1" s="159"/>
      <c r="BQI1" s="159"/>
      <c r="BQJ1" s="159"/>
      <c r="BQK1" s="159"/>
      <c r="BQL1" s="159"/>
      <c r="BQM1" s="159"/>
      <c r="BQN1" s="159"/>
      <c r="BQO1" s="159"/>
      <c r="BQP1" s="159"/>
      <c r="BQQ1" s="159"/>
      <c r="BQR1" s="159"/>
      <c r="BQS1" s="159"/>
      <c r="BQT1" s="159"/>
      <c r="BQU1" s="159"/>
      <c r="BQV1" s="159"/>
      <c r="BQW1" s="159"/>
      <c r="BQX1" s="159"/>
      <c r="BQY1" s="159"/>
      <c r="BQZ1" s="159"/>
      <c r="BRA1" s="159"/>
      <c r="BRB1" s="159"/>
      <c r="BRC1" s="159"/>
      <c r="BRD1" s="159"/>
      <c r="BRE1" s="159"/>
      <c r="BRF1" s="159"/>
      <c r="BRG1" s="159"/>
      <c r="BRH1" s="159"/>
      <c r="BRI1" s="159"/>
      <c r="BRJ1" s="159"/>
      <c r="BRK1" s="159"/>
      <c r="BRL1" s="159"/>
      <c r="BRM1" s="159"/>
      <c r="BRN1" s="159"/>
      <c r="BRO1" s="159"/>
      <c r="BRP1" s="159"/>
      <c r="BRQ1" s="159"/>
      <c r="BRR1" s="159"/>
      <c r="BRS1" s="159"/>
      <c r="BRT1" s="159"/>
      <c r="BRU1" s="159"/>
      <c r="BRV1" s="159"/>
      <c r="BRW1" s="159"/>
      <c r="BRX1" s="159"/>
      <c r="BRY1" s="159"/>
      <c r="BRZ1" s="159"/>
      <c r="BSA1" s="159"/>
      <c r="BSB1" s="159"/>
      <c r="BSC1" s="159"/>
      <c r="BSD1" s="159"/>
      <c r="BSE1" s="159"/>
      <c r="BSF1" s="159"/>
      <c r="BSG1" s="159"/>
      <c r="BSH1" s="159"/>
      <c r="BSI1" s="159"/>
      <c r="BSJ1" s="159"/>
      <c r="BSK1" s="159"/>
      <c r="BSL1" s="159"/>
      <c r="BSM1" s="159"/>
      <c r="BSN1" s="159"/>
      <c r="BSO1" s="159"/>
      <c r="BSP1" s="159"/>
      <c r="BSQ1" s="159"/>
      <c r="BSR1" s="159"/>
      <c r="BSS1" s="159"/>
      <c r="BST1" s="159"/>
      <c r="BSU1" s="159"/>
      <c r="BSV1" s="159"/>
      <c r="BSW1" s="159"/>
      <c r="BSX1" s="159"/>
      <c r="BSY1" s="159"/>
      <c r="BSZ1" s="159"/>
      <c r="BTA1" s="159"/>
      <c r="BTB1" s="159"/>
      <c r="BTC1" s="159"/>
      <c r="BTD1" s="159"/>
      <c r="BTE1" s="159"/>
      <c r="BTF1" s="159"/>
      <c r="BTG1" s="159"/>
      <c r="BTH1" s="159"/>
      <c r="BTI1" s="159"/>
      <c r="BTJ1" s="159"/>
      <c r="BTK1" s="159"/>
      <c r="BTL1" s="159"/>
      <c r="BTM1" s="159"/>
      <c r="BTN1" s="159"/>
      <c r="BTO1" s="159"/>
      <c r="BTP1" s="159"/>
      <c r="BTQ1" s="159"/>
      <c r="BTR1" s="159"/>
      <c r="BTS1" s="159"/>
      <c r="BTT1" s="159"/>
      <c r="BTU1" s="159"/>
      <c r="BTV1" s="159"/>
      <c r="BTW1" s="159"/>
      <c r="BTX1" s="159"/>
      <c r="BTY1" s="159"/>
      <c r="BTZ1" s="159"/>
      <c r="BUA1" s="159"/>
      <c r="BUB1" s="159"/>
      <c r="BUC1" s="159"/>
      <c r="BUD1" s="159"/>
      <c r="BUE1" s="159"/>
      <c r="BUF1" s="159"/>
      <c r="BUG1" s="159"/>
      <c r="BUH1" s="159"/>
      <c r="BUI1" s="159"/>
      <c r="BUJ1" s="159"/>
      <c r="BUK1" s="159"/>
      <c r="BUL1" s="159"/>
      <c r="BUM1" s="159"/>
      <c r="BUN1" s="159"/>
      <c r="BUO1" s="159"/>
      <c r="BUP1" s="159"/>
      <c r="BUQ1" s="159"/>
      <c r="BUR1" s="159"/>
      <c r="BUS1" s="159"/>
      <c r="BUT1" s="159"/>
      <c r="BUU1" s="159"/>
      <c r="BUV1" s="159"/>
      <c r="BUW1" s="159"/>
      <c r="BUX1" s="159"/>
      <c r="BUY1" s="159"/>
      <c r="BUZ1" s="159"/>
      <c r="BVA1" s="159"/>
      <c r="BVB1" s="159"/>
      <c r="BVC1" s="159"/>
      <c r="BVD1" s="159"/>
      <c r="BVE1" s="159"/>
      <c r="BVF1" s="159"/>
      <c r="BVG1" s="159"/>
      <c r="BVH1" s="159"/>
      <c r="BVI1" s="159"/>
      <c r="BVJ1" s="159"/>
      <c r="BVK1" s="159"/>
      <c r="BVL1" s="159"/>
      <c r="BVM1" s="159"/>
      <c r="BVN1" s="159"/>
      <c r="BVO1" s="159"/>
      <c r="BVP1" s="159"/>
      <c r="BVQ1" s="159"/>
      <c r="BVR1" s="159"/>
      <c r="BVS1" s="159"/>
      <c r="BVT1" s="159"/>
      <c r="BVU1" s="159"/>
      <c r="BVV1" s="159"/>
      <c r="BVW1" s="159"/>
      <c r="BVX1" s="159"/>
      <c r="BVY1" s="159"/>
      <c r="BVZ1" s="159"/>
      <c r="BWA1" s="159"/>
      <c r="BWB1" s="159"/>
      <c r="BWC1" s="159"/>
      <c r="BWD1" s="159"/>
      <c r="BWE1" s="159"/>
      <c r="BWF1" s="159"/>
      <c r="BWG1" s="159"/>
      <c r="BWH1" s="159"/>
      <c r="BWI1" s="159"/>
      <c r="BWJ1" s="159"/>
      <c r="BWK1" s="159"/>
      <c r="BWL1" s="159"/>
      <c r="BWM1" s="159"/>
      <c r="BWN1" s="159"/>
      <c r="BWO1" s="159"/>
      <c r="BWP1" s="159"/>
      <c r="BWQ1" s="159"/>
      <c r="BWR1" s="159"/>
      <c r="BWS1" s="159"/>
      <c r="BWT1" s="159"/>
      <c r="BWU1" s="159"/>
      <c r="BWV1" s="159"/>
      <c r="BWW1" s="159"/>
      <c r="BWX1" s="159"/>
      <c r="BWY1" s="159"/>
      <c r="BWZ1" s="159"/>
      <c r="BXA1" s="159"/>
      <c r="BXB1" s="159"/>
      <c r="BXC1" s="159"/>
      <c r="BXD1" s="159"/>
      <c r="BXE1" s="159"/>
      <c r="BXF1" s="159"/>
      <c r="BXG1" s="159"/>
      <c r="BXH1" s="159"/>
      <c r="BXI1" s="159"/>
      <c r="BXJ1" s="159"/>
      <c r="BXK1" s="159"/>
      <c r="BXL1" s="159"/>
      <c r="BXM1" s="159"/>
      <c r="BXN1" s="159"/>
      <c r="BXO1" s="159"/>
      <c r="BXP1" s="159"/>
      <c r="BXQ1" s="159"/>
      <c r="BXR1" s="159"/>
      <c r="BXS1" s="159"/>
      <c r="BXT1" s="159"/>
      <c r="BXU1" s="159"/>
      <c r="BXV1" s="159"/>
      <c r="BXW1" s="159"/>
      <c r="BXX1" s="159"/>
      <c r="BXY1" s="159"/>
      <c r="BXZ1" s="159"/>
      <c r="BYA1" s="159"/>
      <c r="BYB1" s="159"/>
      <c r="BYC1" s="159"/>
      <c r="BYD1" s="159"/>
      <c r="BYE1" s="159"/>
      <c r="BYF1" s="159"/>
      <c r="BYG1" s="159"/>
      <c r="BYH1" s="159"/>
      <c r="BYI1" s="159"/>
      <c r="BYJ1" s="159"/>
      <c r="BYK1" s="159"/>
      <c r="BYL1" s="159"/>
      <c r="BYM1" s="159"/>
      <c r="BYN1" s="159"/>
      <c r="BYO1" s="159"/>
      <c r="BYP1" s="159"/>
      <c r="BYQ1" s="159"/>
      <c r="BYR1" s="159"/>
      <c r="BYS1" s="159"/>
      <c r="BYT1" s="159"/>
      <c r="BYU1" s="159"/>
      <c r="BYV1" s="159"/>
      <c r="BYW1" s="159"/>
      <c r="BYX1" s="159"/>
      <c r="BYY1" s="159"/>
      <c r="BYZ1" s="159"/>
      <c r="BZA1" s="159"/>
      <c r="BZB1" s="159"/>
      <c r="BZC1" s="159"/>
      <c r="BZD1" s="159"/>
      <c r="BZE1" s="159"/>
      <c r="BZF1" s="159"/>
      <c r="BZG1" s="159"/>
      <c r="BZH1" s="159"/>
      <c r="BZI1" s="159"/>
      <c r="BZJ1" s="159"/>
      <c r="BZK1" s="159"/>
      <c r="BZL1" s="159"/>
      <c r="BZM1" s="159"/>
      <c r="BZN1" s="159"/>
      <c r="BZO1" s="159"/>
      <c r="BZP1" s="159"/>
      <c r="BZQ1" s="159"/>
      <c r="BZR1" s="159"/>
      <c r="BZS1" s="159"/>
      <c r="BZT1" s="159"/>
      <c r="BZU1" s="159"/>
      <c r="BZV1" s="159"/>
      <c r="BZW1" s="159"/>
      <c r="BZX1" s="159"/>
      <c r="BZY1" s="159"/>
      <c r="BZZ1" s="159"/>
      <c r="CAA1" s="159"/>
      <c r="CAB1" s="159"/>
      <c r="CAC1" s="159"/>
      <c r="CAD1" s="159"/>
      <c r="CAE1" s="159"/>
      <c r="CAF1" s="159"/>
      <c r="CAG1" s="159"/>
      <c r="CAH1" s="159"/>
      <c r="CAI1" s="159"/>
      <c r="CAJ1" s="159"/>
      <c r="CAK1" s="159"/>
      <c r="CAL1" s="159"/>
      <c r="CAM1" s="159"/>
      <c r="CAN1" s="159"/>
      <c r="CAO1" s="159"/>
      <c r="CAP1" s="159"/>
      <c r="CAQ1" s="159"/>
      <c r="CAR1" s="159"/>
      <c r="CAS1" s="159"/>
      <c r="CAT1" s="159"/>
      <c r="CAU1" s="159"/>
      <c r="CAV1" s="159"/>
      <c r="CAW1" s="159"/>
      <c r="CAX1" s="159"/>
      <c r="CAY1" s="159"/>
      <c r="CAZ1" s="159"/>
      <c r="CBA1" s="159"/>
      <c r="CBB1" s="159"/>
      <c r="CBC1" s="159"/>
      <c r="CBD1" s="159"/>
      <c r="CBE1" s="159"/>
      <c r="CBF1" s="159"/>
      <c r="CBG1" s="159"/>
      <c r="CBH1" s="159"/>
      <c r="CBI1" s="159"/>
      <c r="CBJ1" s="159"/>
      <c r="CBK1" s="159"/>
      <c r="CBL1" s="159"/>
      <c r="CBM1" s="159"/>
      <c r="CBN1" s="159"/>
      <c r="CBO1" s="159"/>
      <c r="CBP1" s="159"/>
      <c r="CBQ1" s="159"/>
      <c r="CBR1" s="159"/>
      <c r="CBS1" s="159"/>
      <c r="CBT1" s="159"/>
      <c r="CBU1" s="159"/>
      <c r="CBV1" s="159"/>
      <c r="CBW1" s="159"/>
      <c r="CBX1" s="159"/>
      <c r="CBY1" s="159"/>
      <c r="CBZ1" s="159"/>
      <c r="CCA1" s="159"/>
      <c r="CCB1" s="159"/>
      <c r="CCC1" s="159"/>
      <c r="CCD1" s="159"/>
      <c r="CCE1" s="159"/>
      <c r="CCF1" s="159"/>
      <c r="CCG1" s="159"/>
      <c r="CCH1" s="159"/>
      <c r="CCI1" s="159"/>
      <c r="CCJ1" s="159"/>
      <c r="CCK1" s="159"/>
      <c r="CCL1" s="159"/>
      <c r="CCM1" s="159"/>
      <c r="CCN1" s="159"/>
      <c r="CCO1" s="159"/>
      <c r="CCP1" s="159"/>
      <c r="CCQ1" s="159"/>
      <c r="CCR1" s="159"/>
      <c r="CCS1" s="159"/>
      <c r="CCT1" s="159"/>
      <c r="CCU1" s="159"/>
      <c r="CCV1" s="159"/>
      <c r="CCW1" s="159"/>
      <c r="CCX1" s="159"/>
      <c r="CCY1" s="159"/>
      <c r="CCZ1" s="159"/>
      <c r="CDA1" s="159"/>
      <c r="CDB1" s="159"/>
      <c r="CDC1" s="159"/>
      <c r="CDD1" s="159"/>
      <c r="CDE1" s="159"/>
      <c r="CDF1" s="159"/>
      <c r="CDG1" s="159"/>
      <c r="CDH1" s="159"/>
      <c r="CDI1" s="159"/>
      <c r="CDJ1" s="159"/>
      <c r="CDK1" s="159"/>
      <c r="CDL1" s="159"/>
      <c r="CDM1" s="159"/>
      <c r="CDN1" s="159"/>
      <c r="CDO1" s="159"/>
      <c r="CDP1" s="159"/>
      <c r="CDQ1" s="159"/>
      <c r="CDR1" s="159"/>
      <c r="CDS1" s="159"/>
      <c r="CDT1" s="159"/>
      <c r="CDU1" s="159"/>
      <c r="CDV1" s="159"/>
      <c r="CDW1" s="159"/>
      <c r="CDX1" s="159"/>
      <c r="CDY1" s="159"/>
      <c r="CDZ1" s="159"/>
      <c r="CEA1" s="159"/>
      <c r="CEB1" s="159"/>
      <c r="CEC1" s="159"/>
      <c r="CED1" s="159"/>
      <c r="CEE1" s="159"/>
      <c r="CEF1" s="159"/>
      <c r="CEG1" s="159"/>
      <c r="CEH1" s="159"/>
      <c r="CEI1" s="159"/>
      <c r="CEJ1" s="159"/>
      <c r="CEK1" s="159"/>
      <c r="CEL1" s="159"/>
      <c r="CEM1" s="159"/>
      <c r="CEN1" s="159"/>
      <c r="CEO1" s="159"/>
      <c r="CEP1" s="159"/>
      <c r="CEQ1" s="159"/>
      <c r="CER1" s="159"/>
      <c r="CES1" s="159"/>
      <c r="CET1" s="159"/>
      <c r="CEU1" s="159"/>
      <c r="CEV1" s="159"/>
      <c r="CEW1" s="159"/>
      <c r="CEX1" s="159"/>
      <c r="CEY1" s="159"/>
      <c r="CEZ1" s="159"/>
      <c r="CFA1" s="159"/>
      <c r="CFB1" s="159"/>
      <c r="CFC1" s="159"/>
      <c r="CFD1" s="159"/>
      <c r="CFE1" s="159"/>
      <c r="CFF1" s="159"/>
      <c r="CFG1" s="159"/>
      <c r="CFH1" s="159"/>
      <c r="CFI1" s="159"/>
      <c r="CFJ1" s="159"/>
      <c r="CFK1" s="159"/>
      <c r="CFL1" s="159"/>
      <c r="CFM1" s="159"/>
      <c r="CFN1" s="159"/>
      <c r="CFO1" s="159"/>
      <c r="CFP1" s="159"/>
      <c r="CFQ1" s="159"/>
      <c r="CFR1" s="159"/>
      <c r="CFS1" s="159"/>
      <c r="CFT1" s="159"/>
      <c r="CFU1" s="159"/>
      <c r="CFV1" s="159"/>
      <c r="CFW1" s="159"/>
      <c r="CFX1" s="159"/>
      <c r="CFY1" s="159"/>
      <c r="CFZ1" s="159"/>
      <c r="CGA1" s="159"/>
      <c r="CGB1" s="159"/>
      <c r="CGC1" s="159"/>
      <c r="CGD1" s="159"/>
      <c r="CGE1" s="159"/>
      <c r="CGF1" s="159"/>
      <c r="CGG1" s="159"/>
      <c r="CGH1" s="159"/>
      <c r="CGI1" s="159"/>
      <c r="CGJ1" s="159"/>
      <c r="CGK1" s="159"/>
      <c r="CGL1" s="159"/>
      <c r="CGM1" s="159"/>
      <c r="CGN1" s="159"/>
      <c r="CGO1" s="159"/>
      <c r="CGP1" s="159"/>
      <c r="CGQ1" s="159"/>
      <c r="CGR1" s="159"/>
      <c r="CGS1" s="159"/>
      <c r="CGT1" s="159"/>
      <c r="CGU1" s="159"/>
      <c r="CGV1" s="159"/>
      <c r="CGW1" s="159"/>
      <c r="CGX1" s="159"/>
      <c r="CGY1" s="159"/>
      <c r="CGZ1" s="159"/>
      <c r="CHA1" s="159"/>
      <c r="CHB1" s="159"/>
      <c r="CHC1" s="159"/>
      <c r="CHD1" s="159"/>
      <c r="CHE1" s="159"/>
      <c r="CHF1" s="159"/>
      <c r="CHG1" s="159"/>
      <c r="CHH1" s="159"/>
      <c r="CHI1" s="159"/>
      <c r="CHJ1" s="159"/>
      <c r="CHK1" s="159"/>
      <c r="CHL1" s="159"/>
      <c r="CHM1" s="159"/>
      <c r="CHN1" s="159"/>
      <c r="CHO1" s="159"/>
      <c r="CHP1" s="159"/>
      <c r="CHQ1" s="159"/>
      <c r="CHR1" s="159"/>
      <c r="CHS1" s="159"/>
      <c r="CHT1" s="159"/>
      <c r="CHU1" s="159"/>
      <c r="CHV1" s="159"/>
      <c r="CHW1" s="159"/>
      <c r="CHX1" s="159"/>
      <c r="CHY1" s="159"/>
      <c r="CHZ1" s="159"/>
      <c r="CIA1" s="159"/>
      <c r="CIB1" s="159"/>
      <c r="CIC1" s="159"/>
      <c r="CID1" s="159"/>
      <c r="CIE1" s="159"/>
      <c r="CIF1" s="159"/>
      <c r="CIG1" s="159"/>
      <c r="CIH1" s="159"/>
      <c r="CII1" s="159"/>
      <c r="CIJ1" s="159"/>
      <c r="CIK1" s="159"/>
      <c r="CIL1" s="159"/>
      <c r="CIM1" s="159"/>
      <c r="CIN1" s="159"/>
      <c r="CIO1" s="159"/>
      <c r="CIP1" s="159"/>
      <c r="CIQ1" s="159"/>
      <c r="CIR1" s="159"/>
      <c r="CIS1" s="159"/>
      <c r="CIT1" s="159"/>
      <c r="CIU1" s="159"/>
      <c r="CIV1" s="159"/>
      <c r="CIW1" s="159"/>
      <c r="CIX1" s="159"/>
      <c r="CIY1" s="159"/>
      <c r="CIZ1" s="159"/>
      <c r="CJA1" s="159"/>
      <c r="CJB1" s="159"/>
      <c r="CJC1" s="159"/>
      <c r="CJD1" s="159"/>
      <c r="CJE1" s="159"/>
      <c r="CJF1" s="159"/>
      <c r="CJG1" s="159"/>
      <c r="CJH1" s="159"/>
      <c r="CJI1" s="159"/>
      <c r="CJJ1" s="159"/>
      <c r="CJK1" s="159"/>
      <c r="CJL1" s="159"/>
      <c r="CJM1" s="159"/>
      <c r="CJN1" s="159"/>
      <c r="CJO1" s="159"/>
      <c r="CJP1" s="159"/>
      <c r="CJQ1" s="159"/>
      <c r="CJR1" s="159"/>
      <c r="CJS1" s="159"/>
      <c r="CJT1" s="159"/>
      <c r="CJU1" s="159"/>
      <c r="CJV1" s="159"/>
      <c r="CJW1" s="159"/>
      <c r="CJX1" s="159"/>
      <c r="CJY1" s="159"/>
      <c r="CJZ1" s="159"/>
      <c r="CKA1" s="159"/>
      <c r="CKB1" s="159"/>
      <c r="CKC1" s="159"/>
      <c r="CKD1" s="159"/>
      <c r="CKE1" s="159"/>
      <c r="CKF1" s="159"/>
      <c r="CKG1" s="159"/>
      <c r="CKH1" s="159"/>
      <c r="CKI1" s="159"/>
      <c r="CKJ1" s="159"/>
      <c r="CKK1" s="159"/>
      <c r="CKL1" s="159"/>
      <c r="CKM1" s="159"/>
      <c r="CKN1" s="159"/>
      <c r="CKO1" s="159"/>
      <c r="CKP1" s="159"/>
      <c r="CKQ1" s="159"/>
      <c r="CKR1" s="159"/>
      <c r="CKS1" s="159"/>
      <c r="CKT1" s="159"/>
      <c r="CKU1" s="159"/>
      <c r="CKV1" s="159"/>
      <c r="CKW1" s="159"/>
      <c r="CKX1" s="159"/>
      <c r="CKY1" s="159"/>
      <c r="CKZ1" s="159"/>
      <c r="CLA1" s="159"/>
      <c r="CLB1" s="159"/>
      <c r="CLC1" s="159"/>
      <c r="CLD1" s="159"/>
      <c r="CLE1" s="159"/>
      <c r="CLF1" s="159"/>
      <c r="CLG1" s="159"/>
      <c r="CLH1" s="159"/>
      <c r="CLI1" s="159"/>
      <c r="CLJ1" s="159"/>
      <c r="CLK1" s="159"/>
      <c r="CLL1" s="159"/>
      <c r="CLM1" s="159"/>
      <c r="CLN1" s="159"/>
      <c r="CLO1" s="159"/>
      <c r="CLP1" s="159"/>
      <c r="CLQ1" s="159"/>
      <c r="CLR1" s="159"/>
      <c r="CLS1" s="159"/>
      <c r="CLT1" s="159"/>
      <c r="CLU1" s="159"/>
      <c r="CLV1" s="159"/>
      <c r="CLW1" s="159"/>
      <c r="CLX1" s="159"/>
      <c r="CLY1" s="159"/>
      <c r="CLZ1" s="159"/>
      <c r="CMA1" s="159"/>
      <c r="CMB1" s="159"/>
      <c r="CMC1" s="159"/>
      <c r="CMD1" s="159"/>
      <c r="CME1" s="159"/>
      <c r="CMF1" s="159"/>
      <c r="CMG1" s="159"/>
      <c r="CMH1" s="159"/>
      <c r="CMI1" s="159"/>
      <c r="CMJ1" s="159"/>
      <c r="CMK1" s="159"/>
      <c r="CML1" s="159"/>
      <c r="CMM1" s="159"/>
      <c r="CMN1" s="159"/>
      <c r="CMO1" s="159"/>
      <c r="CMP1" s="159"/>
      <c r="CMQ1" s="159"/>
      <c r="CMR1" s="159"/>
      <c r="CMS1" s="159"/>
      <c r="CMT1" s="159"/>
      <c r="CMU1" s="159"/>
      <c r="CMV1" s="159"/>
      <c r="CMW1" s="159"/>
      <c r="CMX1" s="159"/>
      <c r="CMY1" s="159"/>
      <c r="CMZ1" s="159"/>
      <c r="CNA1" s="159"/>
      <c r="CNB1" s="159"/>
      <c r="CNC1" s="159"/>
      <c r="CND1" s="159"/>
      <c r="CNE1" s="159"/>
      <c r="CNF1" s="159"/>
      <c r="CNG1" s="159"/>
      <c r="CNH1" s="159"/>
      <c r="CNI1" s="159"/>
      <c r="CNJ1" s="159"/>
      <c r="CNK1" s="159"/>
      <c r="CNL1" s="159"/>
      <c r="CNM1" s="159"/>
      <c r="CNN1" s="159"/>
      <c r="CNO1" s="159"/>
      <c r="CNP1" s="159"/>
      <c r="CNQ1" s="159"/>
      <c r="CNR1" s="159"/>
      <c r="CNS1" s="159"/>
      <c r="CNT1" s="159"/>
      <c r="CNU1" s="159"/>
      <c r="CNV1" s="159"/>
      <c r="CNW1" s="159"/>
      <c r="CNX1" s="159"/>
      <c r="CNY1" s="159"/>
      <c r="CNZ1" s="159"/>
      <c r="COA1" s="159"/>
      <c r="COB1" s="159"/>
      <c r="COC1" s="159"/>
      <c r="COD1" s="159"/>
      <c r="COE1" s="159"/>
      <c r="COF1" s="159"/>
      <c r="COG1" s="159"/>
      <c r="COH1" s="159"/>
      <c r="COI1" s="159"/>
      <c r="COJ1" s="159"/>
      <c r="COK1" s="159"/>
      <c r="COL1" s="159"/>
      <c r="COM1" s="159"/>
      <c r="CON1" s="159"/>
      <c r="COO1" s="159"/>
      <c r="COP1" s="159"/>
      <c r="COQ1" s="159"/>
      <c r="COR1" s="159"/>
      <c r="COS1" s="159"/>
      <c r="COT1" s="159"/>
      <c r="COU1" s="159"/>
      <c r="COV1" s="159"/>
      <c r="COW1" s="159"/>
      <c r="COX1" s="159"/>
      <c r="COY1" s="159"/>
      <c r="COZ1" s="159"/>
      <c r="CPA1" s="159"/>
      <c r="CPB1" s="159"/>
      <c r="CPC1" s="159"/>
      <c r="CPD1" s="159"/>
      <c r="CPE1" s="159"/>
      <c r="CPF1" s="159"/>
      <c r="CPG1" s="159"/>
      <c r="CPH1" s="159"/>
      <c r="CPI1" s="159"/>
      <c r="CPJ1" s="159"/>
      <c r="CPK1" s="159"/>
      <c r="CPL1" s="159"/>
      <c r="CPM1" s="159"/>
      <c r="CPN1" s="159"/>
      <c r="CPO1" s="159"/>
      <c r="CPP1" s="159"/>
      <c r="CPQ1" s="159"/>
      <c r="CPR1" s="159"/>
      <c r="CPS1" s="159"/>
      <c r="CPT1" s="159"/>
      <c r="CPU1" s="159"/>
      <c r="CPV1" s="159"/>
      <c r="CPW1" s="159"/>
      <c r="CPX1" s="159"/>
      <c r="CPY1" s="159"/>
      <c r="CPZ1" s="159"/>
      <c r="CQA1" s="159"/>
      <c r="CQB1" s="159"/>
      <c r="CQC1" s="159"/>
      <c r="CQD1" s="159"/>
      <c r="CQE1" s="159"/>
      <c r="CQF1" s="159"/>
      <c r="CQG1" s="159"/>
      <c r="CQH1" s="159"/>
      <c r="CQI1" s="159"/>
      <c r="CQJ1" s="159"/>
      <c r="CQK1" s="159"/>
      <c r="CQL1" s="159"/>
      <c r="CQM1" s="159"/>
      <c r="CQN1" s="159"/>
      <c r="CQO1" s="159"/>
      <c r="CQP1" s="159"/>
      <c r="CQQ1" s="159"/>
      <c r="CQR1" s="159"/>
      <c r="CQS1" s="159"/>
      <c r="CQT1" s="159"/>
      <c r="CQU1" s="159"/>
      <c r="CQV1" s="159"/>
      <c r="CQW1" s="159"/>
      <c r="CQX1" s="159"/>
      <c r="CQY1" s="159"/>
      <c r="CQZ1" s="159"/>
      <c r="CRA1" s="159"/>
      <c r="CRB1" s="159"/>
      <c r="CRC1" s="159"/>
      <c r="CRD1" s="159"/>
      <c r="CRE1" s="159"/>
      <c r="CRF1" s="159"/>
      <c r="CRG1" s="159"/>
      <c r="CRH1" s="159"/>
      <c r="CRI1" s="159"/>
      <c r="CRJ1" s="159"/>
      <c r="CRK1" s="159"/>
      <c r="CRL1" s="159"/>
      <c r="CRM1" s="159"/>
      <c r="CRN1" s="159"/>
      <c r="CRO1" s="159"/>
      <c r="CRP1" s="159"/>
      <c r="CRQ1" s="159"/>
      <c r="CRR1" s="159"/>
      <c r="CRS1" s="159"/>
      <c r="CRT1" s="159"/>
      <c r="CRU1" s="159"/>
      <c r="CRV1" s="159"/>
      <c r="CRW1" s="159"/>
      <c r="CRX1" s="159"/>
      <c r="CRY1" s="159"/>
      <c r="CRZ1" s="159"/>
      <c r="CSA1" s="159"/>
      <c r="CSB1" s="159"/>
      <c r="CSC1" s="159"/>
      <c r="CSD1" s="159"/>
      <c r="CSE1" s="159"/>
      <c r="CSF1" s="159"/>
      <c r="CSG1" s="159"/>
      <c r="CSH1" s="159"/>
      <c r="CSI1" s="159"/>
      <c r="CSJ1" s="159"/>
      <c r="CSK1" s="159"/>
      <c r="CSL1" s="159"/>
      <c r="CSM1" s="159"/>
      <c r="CSN1" s="159"/>
      <c r="CSO1" s="159"/>
      <c r="CSP1" s="159"/>
      <c r="CSQ1" s="159"/>
      <c r="CSR1" s="159"/>
      <c r="CSS1" s="159"/>
      <c r="CST1" s="159"/>
      <c r="CSU1" s="159"/>
      <c r="CSV1" s="159"/>
      <c r="CSW1" s="159"/>
      <c r="CSX1" s="159"/>
      <c r="CSY1" s="159"/>
      <c r="CSZ1" s="159"/>
      <c r="CTA1" s="159"/>
      <c r="CTB1" s="159"/>
      <c r="CTC1" s="159"/>
      <c r="CTD1" s="159"/>
      <c r="CTE1" s="159"/>
      <c r="CTF1" s="159"/>
      <c r="CTG1" s="159"/>
      <c r="CTH1" s="159"/>
      <c r="CTI1" s="159"/>
      <c r="CTJ1" s="159"/>
      <c r="CTK1" s="159"/>
      <c r="CTL1" s="159"/>
      <c r="CTM1" s="159"/>
      <c r="CTN1" s="159"/>
      <c r="CTO1" s="159"/>
      <c r="CTP1" s="159"/>
      <c r="CTQ1" s="159"/>
      <c r="CTR1" s="159"/>
      <c r="CTS1" s="159"/>
      <c r="CTT1" s="159"/>
      <c r="CTU1" s="159"/>
      <c r="CTV1" s="159"/>
      <c r="CTW1" s="159"/>
      <c r="CTX1" s="159"/>
      <c r="CTY1" s="159"/>
      <c r="CTZ1" s="159"/>
      <c r="CUA1" s="159"/>
      <c r="CUB1" s="159"/>
      <c r="CUC1" s="159"/>
      <c r="CUD1" s="159"/>
      <c r="CUE1" s="159"/>
      <c r="CUF1" s="159"/>
      <c r="CUG1" s="159"/>
      <c r="CUH1" s="159"/>
      <c r="CUI1" s="159"/>
      <c r="CUJ1" s="159"/>
      <c r="CUK1" s="159"/>
      <c r="CUL1" s="159"/>
      <c r="CUM1" s="159"/>
      <c r="CUN1" s="159"/>
      <c r="CUO1" s="159"/>
      <c r="CUP1" s="159"/>
      <c r="CUQ1" s="159"/>
      <c r="CUR1" s="159"/>
      <c r="CUS1" s="159"/>
      <c r="CUT1" s="159"/>
      <c r="CUU1" s="159"/>
      <c r="CUV1" s="159"/>
      <c r="CUW1" s="159"/>
      <c r="CUX1" s="159"/>
      <c r="CUY1" s="159"/>
      <c r="CUZ1" s="159"/>
      <c r="CVA1" s="159"/>
      <c r="CVB1" s="159"/>
      <c r="CVC1" s="159"/>
      <c r="CVD1" s="159"/>
      <c r="CVE1" s="159"/>
      <c r="CVF1" s="159"/>
      <c r="CVG1" s="159"/>
      <c r="CVH1" s="159"/>
      <c r="CVI1" s="159"/>
      <c r="CVJ1" s="159"/>
      <c r="CVK1" s="159"/>
      <c r="CVL1" s="159"/>
      <c r="CVM1" s="159"/>
      <c r="CVN1" s="159"/>
      <c r="CVO1" s="159"/>
      <c r="CVP1" s="159"/>
      <c r="CVQ1" s="159"/>
      <c r="CVR1" s="159"/>
      <c r="CVS1" s="159"/>
      <c r="CVT1" s="159"/>
      <c r="CVU1" s="159"/>
      <c r="CVV1" s="159"/>
      <c r="CVW1" s="159"/>
      <c r="CVX1" s="159"/>
      <c r="CVY1" s="159"/>
      <c r="CVZ1" s="159"/>
      <c r="CWA1" s="159"/>
      <c r="CWB1" s="159"/>
      <c r="CWC1" s="159"/>
      <c r="CWD1" s="159"/>
      <c r="CWE1" s="159"/>
      <c r="CWF1" s="159"/>
      <c r="CWG1" s="159"/>
      <c r="CWH1" s="159"/>
      <c r="CWI1" s="159"/>
      <c r="CWJ1" s="159"/>
      <c r="CWK1" s="159"/>
      <c r="CWL1" s="159"/>
      <c r="CWM1" s="159"/>
      <c r="CWN1" s="159"/>
      <c r="CWO1" s="159"/>
      <c r="CWP1" s="159"/>
      <c r="CWQ1" s="159"/>
      <c r="CWR1" s="159"/>
      <c r="CWS1" s="159"/>
      <c r="CWT1" s="159"/>
      <c r="CWU1" s="159"/>
      <c r="CWV1" s="159"/>
      <c r="CWW1" s="159"/>
      <c r="CWX1" s="159"/>
      <c r="CWY1" s="159"/>
      <c r="CWZ1" s="159"/>
      <c r="CXA1" s="159"/>
      <c r="CXB1" s="159"/>
      <c r="CXC1" s="159"/>
      <c r="CXD1" s="159"/>
      <c r="CXE1" s="159"/>
      <c r="CXF1" s="159"/>
      <c r="CXG1" s="159"/>
      <c r="CXH1" s="159"/>
      <c r="CXI1" s="159"/>
      <c r="CXJ1" s="159"/>
      <c r="CXK1" s="159"/>
      <c r="CXL1" s="159"/>
      <c r="CXM1" s="159"/>
      <c r="CXN1" s="159"/>
      <c r="CXO1" s="159"/>
      <c r="CXP1" s="159"/>
      <c r="CXQ1" s="159"/>
      <c r="CXR1" s="159"/>
      <c r="CXS1" s="159"/>
      <c r="CXT1" s="159"/>
      <c r="CXU1" s="159"/>
      <c r="CXV1" s="159"/>
      <c r="CXW1" s="159"/>
      <c r="CXX1" s="159"/>
      <c r="CXY1" s="159"/>
      <c r="CXZ1" s="159"/>
      <c r="CYA1" s="159"/>
      <c r="CYB1" s="159"/>
      <c r="CYC1" s="159"/>
      <c r="CYD1" s="159"/>
      <c r="CYE1" s="159"/>
      <c r="CYF1" s="159"/>
      <c r="CYG1" s="159"/>
      <c r="CYH1" s="159"/>
      <c r="CYI1" s="159"/>
      <c r="CYJ1" s="159"/>
      <c r="CYK1" s="159"/>
      <c r="CYL1" s="159"/>
      <c r="CYM1" s="159"/>
      <c r="CYN1" s="159"/>
      <c r="CYO1" s="159"/>
      <c r="CYP1" s="159"/>
      <c r="CYQ1" s="159"/>
      <c r="CYR1" s="159"/>
      <c r="CYS1" s="159"/>
      <c r="CYT1" s="159"/>
      <c r="CYU1" s="159"/>
      <c r="CYV1" s="159"/>
      <c r="CYW1" s="159"/>
      <c r="CYX1" s="159"/>
      <c r="CYY1" s="159"/>
      <c r="CYZ1" s="159"/>
      <c r="CZA1" s="159"/>
      <c r="CZB1" s="159"/>
      <c r="CZC1" s="159"/>
      <c r="CZD1" s="159"/>
      <c r="CZE1" s="159"/>
      <c r="CZF1" s="159"/>
      <c r="CZG1" s="159"/>
      <c r="CZH1" s="159"/>
      <c r="CZI1" s="159"/>
      <c r="CZJ1" s="159"/>
      <c r="CZK1" s="159"/>
      <c r="CZL1" s="159"/>
      <c r="CZM1" s="159"/>
      <c r="CZN1" s="159"/>
      <c r="CZO1" s="159"/>
      <c r="CZP1" s="159"/>
      <c r="CZQ1" s="159"/>
      <c r="CZR1" s="159"/>
      <c r="CZS1" s="159"/>
      <c r="CZT1" s="159"/>
      <c r="CZU1" s="159"/>
      <c r="CZV1" s="159"/>
      <c r="CZW1" s="159"/>
      <c r="CZX1" s="159"/>
      <c r="CZY1" s="159"/>
      <c r="CZZ1" s="159"/>
      <c r="DAA1" s="159"/>
      <c r="DAB1" s="159"/>
      <c r="DAC1" s="159"/>
      <c r="DAD1" s="159"/>
      <c r="DAE1" s="159"/>
      <c r="DAF1" s="159"/>
      <c r="DAG1" s="159"/>
      <c r="DAH1" s="159"/>
      <c r="DAI1" s="159"/>
      <c r="DAJ1" s="159"/>
      <c r="DAK1" s="159"/>
      <c r="DAL1" s="159"/>
      <c r="DAM1" s="159"/>
      <c r="DAN1" s="159"/>
      <c r="DAO1" s="159"/>
      <c r="DAP1" s="159"/>
      <c r="DAQ1" s="159"/>
      <c r="DAR1" s="159"/>
      <c r="DAS1" s="159"/>
      <c r="DAT1" s="159"/>
      <c r="DAU1" s="159"/>
      <c r="DAV1" s="159"/>
      <c r="DAW1" s="159"/>
      <c r="DAX1" s="159"/>
      <c r="DAY1" s="159"/>
      <c r="DAZ1" s="159"/>
      <c r="DBA1" s="159"/>
      <c r="DBB1" s="159"/>
      <c r="DBC1" s="159"/>
      <c r="DBD1" s="159"/>
      <c r="DBE1" s="159"/>
      <c r="DBF1" s="159"/>
      <c r="DBG1" s="159"/>
      <c r="DBH1" s="159"/>
      <c r="DBI1" s="159"/>
      <c r="DBJ1" s="159"/>
      <c r="DBK1" s="159"/>
      <c r="DBL1" s="159"/>
      <c r="DBM1" s="159"/>
      <c r="DBN1" s="159"/>
      <c r="DBO1" s="159"/>
      <c r="DBP1" s="159"/>
      <c r="DBQ1" s="159"/>
      <c r="DBR1" s="159"/>
      <c r="DBS1" s="159"/>
      <c r="DBT1" s="159"/>
      <c r="DBU1" s="159"/>
      <c r="DBV1" s="159"/>
      <c r="DBW1" s="159"/>
      <c r="DBX1" s="159"/>
      <c r="DBY1" s="159"/>
      <c r="DBZ1" s="159"/>
      <c r="DCA1" s="159"/>
      <c r="DCB1" s="159"/>
      <c r="DCC1" s="159"/>
      <c r="DCD1" s="159"/>
      <c r="DCE1" s="159"/>
      <c r="DCF1" s="159"/>
      <c r="DCG1" s="159"/>
      <c r="DCH1" s="159"/>
      <c r="DCI1" s="159"/>
      <c r="DCJ1" s="159"/>
      <c r="DCK1" s="159"/>
      <c r="DCL1" s="159"/>
      <c r="DCM1" s="159"/>
      <c r="DCN1" s="159"/>
      <c r="DCO1" s="159"/>
      <c r="DCP1" s="159"/>
      <c r="DCQ1" s="159"/>
      <c r="DCR1" s="159"/>
      <c r="DCS1" s="159"/>
      <c r="DCT1" s="159"/>
      <c r="DCU1" s="159"/>
      <c r="DCV1" s="159"/>
      <c r="DCW1" s="159"/>
      <c r="DCX1" s="159"/>
      <c r="DCY1" s="159"/>
      <c r="DCZ1" s="159"/>
      <c r="DDA1" s="159"/>
      <c r="DDB1" s="159"/>
      <c r="DDC1" s="159"/>
      <c r="DDD1" s="159"/>
      <c r="DDE1" s="159"/>
      <c r="DDF1" s="159"/>
      <c r="DDG1" s="159"/>
      <c r="DDH1" s="159"/>
      <c r="DDI1" s="159"/>
      <c r="DDJ1" s="159"/>
      <c r="DDK1" s="159"/>
      <c r="DDL1" s="159"/>
      <c r="DDM1" s="159"/>
      <c r="DDN1" s="159"/>
      <c r="DDO1" s="159"/>
      <c r="DDP1" s="159"/>
      <c r="DDQ1" s="159"/>
      <c r="DDR1" s="159"/>
      <c r="DDS1" s="159"/>
      <c r="DDT1" s="159"/>
      <c r="DDU1" s="159"/>
      <c r="DDV1" s="159"/>
      <c r="DDW1" s="159"/>
      <c r="DDX1" s="159"/>
      <c r="DDY1" s="159"/>
      <c r="DDZ1" s="159"/>
      <c r="DEA1" s="159"/>
      <c r="DEB1" s="159"/>
      <c r="DEC1" s="159"/>
      <c r="DED1" s="159"/>
      <c r="DEE1" s="159"/>
      <c r="DEF1" s="159"/>
      <c r="DEG1" s="159"/>
      <c r="DEH1" s="159"/>
      <c r="DEI1" s="159"/>
      <c r="DEJ1" s="159"/>
      <c r="DEK1" s="159"/>
      <c r="DEL1" s="159"/>
      <c r="DEM1" s="159"/>
      <c r="DEN1" s="159"/>
      <c r="DEO1" s="159"/>
      <c r="DEP1" s="159"/>
      <c r="DEQ1" s="159"/>
      <c r="DER1" s="159"/>
      <c r="DES1" s="159"/>
      <c r="DET1" s="159"/>
      <c r="DEU1" s="159"/>
      <c r="DEV1" s="159"/>
      <c r="DEW1" s="159"/>
      <c r="DEX1" s="159"/>
      <c r="DEY1" s="159"/>
      <c r="DEZ1" s="159"/>
      <c r="DFA1" s="159"/>
      <c r="DFB1" s="159"/>
      <c r="DFC1" s="159"/>
      <c r="DFD1" s="159"/>
      <c r="DFE1" s="159"/>
      <c r="DFF1" s="159"/>
      <c r="DFG1" s="159"/>
      <c r="DFH1" s="159"/>
      <c r="DFI1" s="159"/>
      <c r="DFJ1" s="159"/>
      <c r="DFK1" s="159"/>
      <c r="DFL1" s="159"/>
      <c r="DFM1" s="159"/>
      <c r="DFN1" s="159"/>
      <c r="DFO1" s="159"/>
      <c r="DFP1" s="159"/>
      <c r="DFQ1" s="159"/>
      <c r="DFR1" s="159"/>
      <c r="DFS1" s="159"/>
      <c r="DFT1" s="159"/>
      <c r="DFU1" s="159"/>
      <c r="DFV1" s="159"/>
      <c r="DFW1" s="159"/>
      <c r="DFX1" s="159"/>
      <c r="DFY1" s="159"/>
      <c r="DFZ1" s="159"/>
      <c r="DGA1" s="159"/>
      <c r="DGB1" s="159"/>
      <c r="DGC1" s="159"/>
      <c r="DGD1" s="159"/>
      <c r="DGE1" s="159"/>
      <c r="DGF1" s="159"/>
      <c r="DGG1" s="159"/>
      <c r="DGH1" s="159"/>
      <c r="DGI1" s="159"/>
      <c r="DGJ1" s="159"/>
      <c r="DGK1" s="159"/>
      <c r="DGL1" s="159"/>
      <c r="DGM1" s="159"/>
      <c r="DGN1" s="159"/>
      <c r="DGO1" s="159"/>
      <c r="DGP1" s="159"/>
      <c r="DGQ1" s="159"/>
      <c r="DGR1" s="159"/>
      <c r="DGS1" s="159"/>
      <c r="DGT1" s="159"/>
      <c r="DGU1" s="159"/>
      <c r="DGV1" s="159"/>
      <c r="DGW1" s="159"/>
      <c r="DGX1" s="159"/>
      <c r="DGY1" s="159"/>
      <c r="DGZ1" s="159"/>
      <c r="DHA1" s="159"/>
      <c r="DHB1" s="159"/>
      <c r="DHC1" s="159"/>
      <c r="DHD1" s="159"/>
      <c r="DHE1" s="159"/>
      <c r="DHF1" s="159"/>
      <c r="DHG1" s="159"/>
      <c r="DHH1" s="159"/>
      <c r="DHI1" s="159"/>
      <c r="DHJ1" s="159"/>
      <c r="DHK1" s="159"/>
      <c r="DHL1" s="159"/>
      <c r="DHM1" s="159"/>
      <c r="DHN1" s="159"/>
      <c r="DHO1" s="159"/>
      <c r="DHP1" s="159"/>
      <c r="DHQ1" s="159"/>
      <c r="DHR1" s="159"/>
      <c r="DHS1" s="159"/>
      <c r="DHT1" s="159"/>
      <c r="DHU1" s="159"/>
      <c r="DHV1" s="159"/>
      <c r="DHW1" s="159"/>
      <c r="DHX1" s="159"/>
      <c r="DHY1" s="159"/>
      <c r="DHZ1" s="159"/>
      <c r="DIA1" s="159"/>
      <c r="DIB1" s="159"/>
      <c r="DIC1" s="159"/>
      <c r="DID1" s="159"/>
      <c r="DIE1" s="159"/>
      <c r="DIF1" s="159"/>
      <c r="DIG1" s="159"/>
      <c r="DIH1" s="159"/>
      <c r="DII1" s="159"/>
      <c r="DIJ1" s="159"/>
      <c r="DIK1" s="159"/>
      <c r="DIL1" s="159"/>
      <c r="DIM1" s="159"/>
      <c r="DIN1" s="159"/>
      <c r="DIO1" s="159"/>
      <c r="DIP1" s="159"/>
      <c r="DIQ1" s="159"/>
      <c r="DIR1" s="159"/>
      <c r="DIS1" s="159"/>
      <c r="DIT1" s="159"/>
      <c r="DIU1" s="159"/>
      <c r="DIV1" s="159"/>
      <c r="DIW1" s="159"/>
      <c r="DIX1" s="159"/>
      <c r="DIY1" s="159"/>
      <c r="DIZ1" s="159"/>
      <c r="DJA1" s="159"/>
      <c r="DJB1" s="159"/>
      <c r="DJC1" s="159"/>
      <c r="DJD1" s="159"/>
      <c r="DJE1" s="159"/>
      <c r="DJF1" s="159"/>
      <c r="DJG1" s="159"/>
      <c r="DJH1" s="159"/>
      <c r="DJI1" s="159"/>
      <c r="DJJ1" s="159"/>
      <c r="DJK1" s="159"/>
      <c r="DJL1" s="159"/>
      <c r="DJM1" s="159"/>
      <c r="DJN1" s="159"/>
      <c r="DJO1" s="159"/>
      <c r="DJP1" s="159"/>
      <c r="DJQ1" s="159"/>
      <c r="DJR1" s="159"/>
      <c r="DJS1" s="159"/>
      <c r="DJT1" s="159"/>
      <c r="DJU1" s="159"/>
      <c r="DJV1" s="159"/>
      <c r="DJW1" s="159"/>
      <c r="DJX1" s="159"/>
      <c r="DJY1" s="159"/>
      <c r="DJZ1" s="159"/>
      <c r="DKA1" s="159"/>
      <c r="DKB1" s="159"/>
      <c r="DKC1" s="159"/>
      <c r="DKD1" s="159"/>
      <c r="DKE1" s="159"/>
      <c r="DKF1" s="159"/>
      <c r="DKG1" s="159"/>
      <c r="DKH1" s="159"/>
      <c r="DKI1" s="159"/>
      <c r="DKJ1" s="159"/>
      <c r="DKK1" s="159"/>
      <c r="DKL1" s="159"/>
      <c r="DKM1" s="159"/>
      <c r="DKN1" s="159"/>
      <c r="DKO1" s="159"/>
      <c r="DKP1" s="159"/>
      <c r="DKQ1" s="159"/>
      <c r="DKR1" s="159"/>
      <c r="DKS1" s="159"/>
      <c r="DKT1" s="159"/>
      <c r="DKU1" s="159"/>
      <c r="DKV1" s="159"/>
      <c r="DKW1" s="159"/>
      <c r="DKX1" s="159"/>
      <c r="DKY1" s="159"/>
      <c r="DKZ1" s="159"/>
      <c r="DLA1" s="159"/>
      <c r="DLB1" s="159"/>
      <c r="DLC1" s="159"/>
      <c r="DLD1" s="159"/>
      <c r="DLE1" s="159"/>
      <c r="DLF1" s="159"/>
      <c r="DLG1" s="159"/>
      <c r="DLH1" s="159"/>
      <c r="DLI1" s="159"/>
      <c r="DLJ1" s="159"/>
      <c r="DLK1" s="159"/>
      <c r="DLL1" s="159"/>
      <c r="DLM1" s="159"/>
      <c r="DLN1" s="159"/>
      <c r="DLO1" s="159"/>
      <c r="DLP1" s="159"/>
      <c r="DLQ1" s="159"/>
      <c r="DLR1" s="159"/>
      <c r="DLS1" s="159"/>
      <c r="DLT1" s="159"/>
      <c r="DLU1" s="159"/>
      <c r="DLV1" s="159"/>
      <c r="DLW1" s="159"/>
      <c r="DLX1" s="159"/>
      <c r="DLY1" s="159"/>
      <c r="DLZ1" s="159"/>
      <c r="DMA1" s="159"/>
      <c r="DMB1" s="159"/>
      <c r="DMC1" s="159"/>
      <c r="DMD1" s="159"/>
      <c r="DME1" s="159"/>
      <c r="DMF1" s="159"/>
      <c r="DMG1" s="159"/>
      <c r="DMH1" s="159"/>
      <c r="DMI1" s="159"/>
      <c r="DMJ1" s="159"/>
      <c r="DMK1" s="159"/>
      <c r="DML1" s="159"/>
      <c r="DMM1" s="159"/>
      <c r="DMN1" s="159"/>
      <c r="DMO1" s="159"/>
      <c r="DMP1" s="159"/>
      <c r="DMQ1" s="159"/>
      <c r="DMR1" s="159"/>
      <c r="DMS1" s="159"/>
      <c r="DMT1" s="159"/>
      <c r="DMU1" s="159"/>
      <c r="DMV1" s="159"/>
      <c r="DMW1" s="159"/>
      <c r="DMX1" s="159"/>
      <c r="DMY1" s="159"/>
      <c r="DMZ1" s="159"/>
      <c r="DNA1" s="159"/>
      <c r="DNB1" s="159"/>
      <c r="DNC1" s="159"/>
      <c r="DND1" s="159"/>
      <c r="DNE1" s="159"/>
      <c r="DNF1" s="159"/>
      <c r="DNG1" s="159"/>
      <c r="DNH1" s="159"/>
      <c r="DNI1" s="159"/>
      <c r="DNJ1" s="159"/>
      <c r="DNK1" s="159"/>
      <c r="DNL1" s="159"/>
      <c r="DNM1" s="159"/>
      <c r="DNN1" s="159"/>
      <c r="DNO1" s="159"/>
      <c r="DNP1" s="159"/>
      <c r="DNQ1" s="159"/>
      <c r="DNR1" s="159"/>
      <c r="DNS1" s="159"/>
      <c r="DNT1" s="159"/>
      <c r="DNU1" s="159"/>
      <c r="DNV1" s="159"/>
      <c r="DNW1" s="159"/>
      <c r="DNX1" s="159"/>
      <c r="DNY1" s="159"/>
      <c r="DNZ1" s="159"/>
      <c r="DOA1" s="159"/>
      <c r="DOB1" s="159"/>
      <c r="DOC1" s="159"/>
      <c r="DOD1" s="159"/>
      <c r="DOE1" s="159"/>
      <c r="DOF1" s="159"/>
      <c r="DOG1" s="159"/>
      <c r="DOH1" s="159"/>
      <c r="DOI1" s="159"/>
      <c r="DOJ1" s="159"/>
      <c r="DOK1" s="159"/>
      <c r="DOL1" s="159"/>
      <c r="DOM1" s="159"/>
      <c r="DON1" s="159"/>
      <c r="DOO1" s="159"/>
      <c r="DOP1" s="159"/>
      <c r="DOQ1" s="159"/>
      <c r="DOR1" s="159"/>
      <c r="DOS1" s="159"/>
      <c r="DOT1" s="159"/>
      <c r="DOU1" s="159"/>
      <c r="DOV1" s="159"/>
      <c r="DOW1" s="159"/>
      <c r="DOX1" s="159"/>
      <c r="DOY1" s="159"/>
      <c r="DOZ1" s="159"/>
      <c r="DPA1" s="159"/>
      <c r="DPB1" s="159"/>
      <c r="DPC1" s="159"/>
      <c r="DPD1" s="159"/>
      <c r="DPE1" s="159"/>
      <c r="DPF1" s="159"/>
      <c r="DPG1" s="159"/>
      <c r="DPH1" s="159"/>
      <c r="DPI1" s="159"/>
      <c r="DPJ1" s="159"/>
      <c r="DPK1" s="159"/>
      <c r="DPL1" s="159"/>
      <c r="DPM1" s="159"/>
      <c r="DPN1" s="159"/>
      <c r="DPO1" s="159"/>
      <c r="DPP1" s="159"/>
      <c r="DPQ1" s="159"/>
      <c r="DPR1" s="159"/>
      <c r="DPS1" s="159"/>
      <c r="DPT1" s="159"/>
      <c r="DPU1" s="159"/>
      <c r="DPV1" s="159"/>
      <c r="DPW1" s="159"/>
      <c r="DPX1" s="159"/>
      <c r="DPY1" s="159"/>
      <c r="DPZ1" s="159"/>
      <c r="DQA1" s="159"/>
      <c r="DQB1" s="159"/>
      <c r="DQC1" s="159"/>
      <c r="DQD1" s="159"/>
      <c r="DQE1" s="159"/>
      <c r="DQF1" s="159"/>
      <c r="DQG1" s="159"/>
      <c r="DQH1" s="159"/>
      <c r="DQI1" s="159"/>
      <c r="DQJ1" s="159"/>
      <c r="DQK1" s="159"/>
      <c r="DQL1" s="159"/>
      <c r="DQM1" s="159"/>
      <c r="DQN1" s="159"/>
      <c r="DQO1" s="159"/>
      <c r="DQP1" s="159"/>
      <c r="DQQ1" s="159"/>
      <c r="DQR1" s="159"/>
      <c r="DQS1" s="159"/>
      <c r="DQT1" s="159"/>
      <c r="DQU1" s="159"/>
      <c r="DQV1" s="159"/>
      <c r="DQW1" s="159"/>
      <c r="DQX1" s="159"/>
      <c r="DQY1" s="159"/>
      <c r="DQZ1" s="159"/>
      <c r="DRA1" s="159"/>
      <c r="DRB1" s="159"/>
      <c r="DRC1" s="159"/>
      <c r="DRD1" s="159"/>
      <c r="DRE1" s="159"/>
      <c r="DRF1" s="159"/>
      <c r="DRG1" s="159"/>
      <c r="DRH1" s="159"/>
      <c r="DRI1" s="159"/>
      <c r="DRJ1" s="159"/>
      <c r="DRK1" s="159"/>
      <c r="DRL1" s="159"/>
      <c r="DRM1" s="159"/>
      <c r="DRN1" s="159"/>
      <c r="DRO1" s="159"/>
      <c r="DRP1" s="159"/>
      <c r="DRQ1" s="159"/>
      <c r="DRR1" s="159"/>
      <c r="DRS1" s="159"/>
      <c r="DRT1" s="159"/>
      <c r="DRU1" s="159"/>
      <c r="DRV1" s="159"/>
      <c r="DRW1" s="159"/>
      <c r="DRX1" s="159"/>
      <c r="DRY1" s="159"/>
      <c r="DRZ1" s="159"/>
      <c r="DSA1" s="159"/>
      <c r="DSB1" s="159"/>
      <c r="DSC1" s="159"/>
      <c r="DSD1" s="159"/>
      <c r="DSE1" s="159"/>
      <c r="DSF1" s="159"/>
      <c r="DSG1" s="159"/>
      <c r="DSH1" s="159"/>
      <c r="DSI1" s="159"/>
      <c r="DSJ1" s="159"/>
      <c r="DSK1" s="159"/>
      <c r="DSL1" s="159"/>
      <c r="DSM1" s="159"/>
      <c r="DSN1" s="159"/>
      <c r="DSO1" s="159"/>
      <c r="DSP1" s="159"/>
      <c r="DSQ1" s="159"/>
      <c r="DSR1" s="159"/>
      <c r="DSS1" s="159"/>
      <c r="DST1" s="159"/>
      <c r="DSU1" s="159"/>
      <c r="DSV1" s="159"/>
      <c r="DSW1" s="159"/>
      <c r="DSX1" s="159"/>
      <c r="DSY1" s="159"/>
      <c r="DSZ1" s="159"/>
      <c r="DTA1" s="159"/>
      <c r="DTB1" s="159"/>
      <c r="DTC1" s="159"/>
      <c r="DTD1" s="159"/>
      <c r="DTE1" s="159"/>
      <c r="DTF1" s="159"/>
      <c r="DTG1" s="159"/>
      <c r="DTH1" s="159"/>
      <c r="DTI1" s="159"/>
      <c r="DTJ1" s="159"/>
      <c r="DTK1" s="159"/>
      <c r="DTL1" s="159"/>
      <c r="DTM1" s="159"/>
      <c r="DTN1" s="159"/>
      <c r="DTO1" s="159"/>
      <c r="DTP1" s="159"/>
      <c r="DTQ1" s="159"/>
      <c r="DTR1" s="159"/>
      <c r="DTS1" s="159"/>
      <c r="DTT1" s="159"/>
      <c r="DTU1" s="159"/>
      <c r="DTV1" s="159"/>
      <c r="DTW1" s="159"/>
      <c r="DTX1" s="159"/>
      <c r="DTY1" s="159"/>
      <c r="DTZ1" s="159"/>
      <c r="DUA1" s="159"/>
      <c r="DUB1" s="159"/>
      <c r="DUC1" s="159"/>
      <c r="DUD1" s="159"/>
      <c r="DUE1" s="159"/>
      <c r="DUF1" s="159"/>
      <c r="DUG1" s="159"/>
      <c r="DUH1" s="159"/>
      <c r="DUI1" s="159"/>
      <c r="DUJ1" s="159"/>
      <c r="DUK1" s="159"/>
      <c r="DUL1" s="159"/>
      <c r="DUM1" s="159"/>
      <c r="DUN1" s="159"/>
      <c r="DUO1" s="159"/>
      <c r="DUP1" s="159"/>
      <c r="DUQ1" s="159"/>
      <c r="DUR1" s="159"/>
      <c r="DUS1" s="159"/>
      <c r="DUT1" s="159"/>
      <c r="DUU1" s="159"/>
      <c r="DUV1" s="159"/>
      <c r="DUW1" s="159"/>
      <c r="DUX1" s="159"/>
      <c r="DUY1" s="159"/>
      <c r="DUZ1" s="159"/>
      <c r="DVA1" s="159"/>
      <c r="DVB1" s="159"/>
      <c r="DVC1" s="159"/>
      <c r="DVD1" s="159"/>
      <c r="DVE1" s="159"/>
      <c r="DVF1" s="159"/>
      <c r="DVG1" s="159"/>
      <c r="DVH1" s="159"/>
      <c r="DVI1" s="159"/>
      <c r="DVJ1" s="159"/>
      <c r="DVK1" s="159"/>
      <c r="DVL1" s="159"/>
      <c r="DVM1" s="159"/>
      <c r="DVN1" s="159"/>
      <c r="DVO1" s="159"/>
      <c r="DVP1" s="159"/>
      <c r="DVQ1" s="159"/>
      <c r="DVR1" s="159"/>
      <c r="DVS1" s="159"/>
      <c r="DVT1" s="159"/>
      <c r="DVU1" s="159"/>
      <c r="DVV1" s="159"/>
      <c r="DVW1" s="159"/>
      <c r="DVX1" s="159"/>
      <c r="DVY1" s="159"/>
      <c r="DVZ1" s="159"/>
      <c r="DWA1" s="159"/>
      <c r="DWB1" s="159"/>
      <c r="DWC1" s="159"/>
      <c r="DWD1" s="159"/>
      <c r="DWE1" s="159"/>
      <c r="DWF1" s="159"/>
      <c r="DWG1" s="159"/>
      <c r="DWH1" s="159"/>
      <c r="DWI1" s="159"/>
      <c r="DWJ1" s="159"/>
      <c r="DWK1" s="159"/>
      <c r="DWL1" s="159"/>
      <c r="DWM1" s="159"/>
      <c r="DWN1" s="159"/>
      <c r="DWO1" s="159"/>
      <c r="DWP1" s="159"/>
      <c r="DWQ1" s="159"/>
      <c r="DWR1" s="159"/>
      <c r="DWS1" s="159"/>
      <c r="DWT1" s="159"/>
      <c r="DWU1" s="159"/>
      <c r="DWV1" s="159"/>
      <c r="DWW1" s="159"/>
      <c r="DWX1" s="159"/>
      <c r="DWY1" s="159"/>
      <c r="DWZ1" s="159"/>
      <c r="DXA1" s="159"/>
      <c r="DXB1" s="159"/>
      <c r="DXC1" s="159"/>
      <c r="DXD1" s="159"/>
      <c r="DXE1" s="159"/>
      <c r="DXF1" s="159"/>
      <c r="DXG1" s="159"/>
      <c r="DXH1" s="159"/>
      <c r="DXI1" s="159"/>
      <c r="DXJ1" s="159"/>
      <c r="DXK1" s="159"/>
      <c r="DXL1" s="159"/>
      <c r="DXM1" s="159"/>
      <c r="DXN1" s="159"/>
      <c r="DXO1" s="159"/>
      <c r="DXP1" s="159"/>
      <c r="DXQ1" s="159"/>
      <c r="DXR1" s="159"/>
      <c r="DXS1" s="159"/>
      <c r="DXT1" s="159"/>
      <c r="DXU1" s="159"/>
      <c r="DXV1" s="159"/>
      <c r="DXW1" s="159"/>
      <c r="DXX1" s="159"/>
      <c r="DXY1" s="159"/>
      <c r="DXZ1" s="159"/>
      <c r="DYA1" s="159"/>
      <c r="DYB1" s="159"/>
      <c r="DYC1" s="159"/>
      <c r="DYD1" s="159"/>
      <c r="DYE1" s="159"/>
      <c r="DYF1" s="159"/>
      <c r="DYG1" s="159"/>
      <c r="DYH1" s="159"/>
      <c r="DYI1" s="159"/>
      <c r="DYJ1" s="159"/>
      <c r="DYK1" s="159"/>
      <c r="DYL1" s="159"/>
      <c r="DYM1" s="159"/>
      <c r="DYN1" s="159"/>
      <c r="DYO1" s="159"/>
      <c r="DYP1" s="159"/>
      <c r="DYQ1" s="159"/>
      <c r="DYR1" s="159"/>
      <c r="DYS1" s="159"/>
      <c r="DYT1" s="159"/>
      <c r="DYU1" s="159"/>
      <c r="DYV1" s="159"/>
      <c r="DYW1" s="159"/>
      <c r="DYX1" s="159"/>
      <c r="DYY1" s="159"/>
      <c r="DYZ1" s="159"/>
      <c r="DZA1" s="159"/>
      <c r="DZB1" s="159"/>
      <c r="DZC1" s="159"/>
      <c r="DZD1" s="159"/>
      <c r="DZE1" s="159"/>
      <c r="DZF1" s="159"/>
      <c r="DZG1" s="159"/>
      <c r="DZH1" s="159"/>
      <c r="DZI1" s="159"/>
      <c r="DZJ1" s="159"/>
      <c r="DZK1" s="159"/>
      <c r="DZL1" s="159"/>
      <c r="DZM1" s="159"/>
      <c r="DZN1" s="159"/>
      <c r="DZO1" s="159"/>
      <c r="DZP1" s="159"/>
      <c r="DZQ1" s="159"/>
      <c r="DZR1" s="159"/>
      <c r="DZS1" s="159"/>
      <c r="DZT1" s="159"/>
      <c r="DZU1" s="159"/>
      <c r="DZV1" s="159"/>
      <c r="DZW1" s="159"/>
      <c r="DZX1" s="159"/>
      <c r="DZY1" s="159"/>
      <c r="DZZ1" s="159"/>
      <c r="EAA1" s="159"/>
      <c r="EAB1" s="159"/>
      <c r="EAC1" s="159"/>
      <c r="EAD1" s="159"/>
      <c r="EAE1" s="159"/>
      <c r="EAF1" s="159"/>
      <c r="EAG1" s="159"/>
      <c r="EAH1" s="159"/>
      <c r="EAI1" s="159"/>
      <c r="EAJ1" s="159"/>
      <c r="EAK1" s="159"/>
      <c r="EAL1" s="159"/>
      <c r="EAM1" s="159"/>
      <c r="EAN1" s="159"/>
      <c r="EAO1" s="159"/>
      <c r="EAP1" s="159"/>
      <c r="EAQ1" s="159"/>
      <c r="EAR1" s="159"/>
      <c r="EAS1" s="159"/>
      <c r="EAT1" s="159"/>
      <c r="EAU1" s="159"/>
      <c r="EAV1" s="159"/>
      <c r="EAW1" s="159"/>
      <c r="EAX1" s="159"/>
      <c r="EAY1" s="159"/>
      <c r="EAZ1" s="159"/>
      <c r="EBA1" s="159"/>
      <c r="EBB1" s="159"/>
      <c r="EBC1" s="159"/>
      <c r="EBD1" s="159"/>
      <c r="EBE1" s="159"/>
      <c r="EBF1" s="159"/>
      <c r="EBG1" s="159"/>
      <c r="EBH1" s="159"/>
      <c r="EBI1" s="159"/>
      <c r="EBJ1" s="159"/>
      <c r="EBK1" s="159"/>
      <c r="EBL1" s="159"/>
      <c r="EBM1" s="159"/>
      <c r="EBN1" s="159"/>
      <c r="EBO1" s="159"/>
      <c r="EBP1" s="159"/>
      <c r="EBQ1" s="159"/>
      <c r="EBR1" s="159"/>
      <c r="EBS1" s="159"/>
      <c r="EBT1" s="159"/>
      <c r="EBU1" s="159"/>
      <c r="EBV1" s="159"/>
      <c r="EBW1" s="159"/>
      <c r="EBX1" s="159"/>
      <c r="EBY1" s="159"/>
      <c r="EBZ1" s="159"/>
      <c r="ECA1" s="159"/>
      <c r="ECB1" s="159"/>
      <c r="ECC1" s="159"/>
      <c r="ECD1" s="159"/>
      <c r="ECE1" s="159"/>
      <c r="ECF1" s="159"/>
      <c r="ECG1" s="159"/>
      <c r="ECH1" s="159"/>
      <c r="ECI1" s="159"/>
      <c r="ECJ1" s="159"/>
      <c r="ECK1" s="159"/>
      <c r="ECL1" s="159"/>
      <c r="ECM1" s="159"/>
      <c r="ECN1" s="159"/>
      <c r="ECO1" s="159"/>
      <c r="ECP1" s="159"/>
      <c r="ECQ1" s="159"/>
      <c r="ECR1" s="159"/>
      <c r="ECS1" s="159"/>
      <c r="ECT1" s="159"/>
      <c r="ECU1" s="159"/>
      <c r="ECV1" s="159"/>
      <c r="ECW1" s="159"/>
      <c r="ECX1" s="159"/>
      <c r="ECY1" s="159"/>
      <c r="ECZ1" s="159"/>
      <c r="EDA1" s="159"/>
      <c r="EDB1" s="159"/>
      <c r="EDC1" s="159"/>
      <c r="EDD1" s="159"/>
      <c r="EDE1" s="159"/>
      <c r="EDF1" s="159"/>
      <c r="EDG1" s="159"/>
      <c r="EDH1" s="159"/>
      <c r="EDI1" s="159"/>
      <c r="EDJ1" s="159"/>
      <c r="EDK1" s="159"/>
      <c r="EDL1" s="159"/>
      <c r="EDM1" s="159"/>
      <c r="EDN1" s="159"/>
      <c r="EDO1" s="159"/>
      <c r="EDP1" s="159"/>
      <c r="EDQ1" s="159"/>
      <c r="EDR1" s="159"/>
      <c r="EDS1" s="159"/>
      <c r="EDT1" s="159"/>
      <c r="EDU1" s="159"/>
      <c r="EDV1" s="159"/>
      <c r="EDW1" s="159"/>
      <c r="EDX1" s="159"/>
      <c r="EDY1" s="159"/>
      <c r="EDZ1" s="159"/>
      <c r="EEA1" s="159"/>
      <c r="EEB1" s="159"/>
      <c r="EEC1" s="159"/>
      <c r="EED1" s="159"/>
      <c r="EEE1" s="159"/>
      <c r="EEF1" s="159"/>
      <c r="EEG1" s="159"/>
      <c r="EEH1" s="159"/>
      <c r="EEI1" s="159"/>
      <c r="EEJ1" s="159"/>
      <c r="EEK1" s="159"/>
      <c r="EEL1" s="159"/>
      <c r="EEM1" s="159"/>
      <c r="EEN1" s="159"/>
      <c r="EEO1" s="159"/>
      <c r="EEP1" s="159"/>
      <c r="EEQ1" s="159"/>
      <c r="EER1" s="159"/>
      <c r="EES1" s="159"/>
      <c r="EET1" s="159"/>
      <c r="EEU1" s="159"/>
      <c r="EEV1" s="159"/>
      <c r="EEW1" s="159"/>
      <c r="EEX1" s="159"/>
      <c r="EEY1" s="159"/>
      <c r="EEZ1" s="159"/>
      <c r="EFA1" s="159"/>
      <c r="EFB1" s="159"/>
      <c r="EFC1" s="159"/>
      <c r="EFD1" s="159"/>
      <c r="EFE1" s="159"/>
      <c r="EFF1" s="159"/>
      <c r="EFG1" s="159"/>
      <c r="EFH1" s="159"/>
      <c r="EFI1" s="159"/>
      <c r="EFJ1" s="159"/>
      <c r="EFK1" s="159"/>
      <c r="EFL1" s="159"/>
      <c r="EFM1" s="159"/>
      <c r="EFN1" s="159"/>
      <c r="EFO1" s="159"/>
      <c r="EFP1" s="159"/>
      <c r="EFQ1" s="159"/>
      <c r="EFR1" s="159"/>
      <c r="EFS1" s="159"/>
      <c r="EFT1" s="159"/>
      <c r="EFU1" s="159"/>
      <c r="EFV1" s="159"/>
      <c r="EFW1" s="159"/>
      <c r="EFX1" s="159"/>
      <c r="EFY1" s="159"/>
      <c r="EFZ1" s="159"/>
      <c r="EGA1" s="159"/>
      <c r="EGB1" s="159"/>
      <c r="EGC1" s="159"/>
      <c r="EGD1" s="159"/>
      <c r="EGE1" s="159"/>
      <c r="EGF1" s="159"/>
      <c r="EGG1" s="159"/>
      <c r="EGH1" s="159"/>
      <c r="EGI1" s="159"/>
      <c r="EGJ1" s="159"/>
      <c r="EGK1" s="159"/>
      <c r="EGL1" s="159"/>
      <c r="EGM1" s="159"/>
      <c r="EGN1" s="159"/>
      <c r="EGO1" s="159"/>
      <c r="EGP1" s="159"/>
      <c r="EGQ1" s="159"/>
      <c r="EGR1" s="159"/>
      <c r="EGS1" s="159"/>
      <c r="EGT1" s="159"/>
      <c r="EGU1" s="159"/>
      <c r="EGV1" s="159"/>
      <c r="EGW1" s="159"/>
      <c r="EGX1" s="159"/>
      <c r="EGY1" s="159"/>
      <c r="EGZ1" s="159"/>
      <c r="EHA1" s="159"/>
      <c r="EHB1" s="159"/>
      <c r="EHC1" s="159"/>
      <c r="EHD1" s="159"/>
      <c r="EHE1" s="159"/>
      <c r="EHF1" s="159"/>
      <c r="EHG1" s="159"/>
      <c r="EHH1" s="159"/>
      <c r="EHI1" s="159"/>
      <c r="EHJ1" s="159"/>
      <c r="EHK1" s="159"/>
      <c r="EHL1" s="159"/>
      <c r="EHM1" s="159"/>
      <c r="EHN1" s="159"/>
      <c r="EHO1" s="159"/>
      <c r="EHP1" s="159"/>
      <c r="EHQ1" s="159"/>
      <c r="EHR1" s="159"/>
      <c r="EHS1" s="159"/>
      <c r="EHT1" s="159"/>
      <c r="EHU1" s="159"/>
      <c r="EHV1" s="159"/>
      <c r="EHW1" s="159"/>
      <c r="EHX1" s="159"/>
      <c r="EHY1" s="159"/>
      <c r="EHZ1" s="159"/>
      <c r="EIA1" s="159"/>
      <c r="EIB1" s="159"/>
      <c r="EIC1" s="159"/>
      <c r="EID1" s="159"/>
      <c r="EIE1" s="159"/>
      <c r="EIF1" s="159"/>
      <c r="EIG1" s="159"/>
      <c r="EIH1" s="159"/>
      <c r="EII1" s="159"/>
      <c r="EIJ1" s="159"/>
      <c r="EIK1" s="159"/>
      <c r="EIL1" s="159"/>
      <c r="EIM1" s="159"/>
      <c r="EIN1" s="159"/>
      <c r="EIO1" s="159"/>
      <c r="EIP1" s="159"/>
      <c r="EIQ1" s="159"/>
      <c r="EIR1" s="159"/>
      <c r="EIS1" s="159"/>
      <c r="EIT1" s="159"/>
      <c r="EIU1" s="159"/>
      <c r="EIV1" s="159"/>
      <c r="EIW1" s="159"/>
      <c r="EIX1" s="159"/>
      <c r="EIY1" s="159"/>
      <c r="EIZ1" s="159"/>
      <c r="EJA1" s="159"/>
      <c r="EJB1" s="159"/>
      <c r="EJC1" s="159"/>
      <c r="EJD1" s="159"/>
      <c r="EJE1" s="159"/>
      <c r="EJF1" s="159"/>
      <c r="EJG1" s="159"/>
      <c r="EJH1" s="159"/>
      <c r="EJI1" s="159"/>
      <c r="EJJ1" s="159"/>
      <c r="EJK1" s="159"/>
      <c r="EJL1" s="159"/>
      <c r="EJM1" s="159"/>
      <c r="EJN1" s="159"/>
      <c r="EJO1" s="159"/>
      <c r="EJP1" s="159"/>
      <c r="EJQ1" s="159"/>
      <c r="EJR1" s="159"/>
      <c r="EJS1" s="159"/>
      <c r="EJT1" s="159"/>
      <c r="EJU1" s="159"/>
      <c r="EJV1" s="159"/>
      <c r="EJW1" s="159"/>
      <c r="EJX1" s="159"/>
      <c r="EJY1" s="159"/>
      <c r="EJZ1" s="159"/>
      <c r="EKA1" s="159"/>
      <c r="EKB1" s="159"/>
      <c r="EKC1" s="159"/>
      <c r="EKD1" s="159"/>
      <c r="EKE1" s="159"/>
      <c r="EKF1" s="159"/>
      <c r="EKG1" s="159"/>
      <c r="EKH1" s="159"/>
      <c r="EKI1" s="159"/>
      <c r="EKJ1" s="159"/>
      <c r="EKK1" s="159"/>
      <c r="EKL1" s="159"/>
      <c r="EKM1" s="159"/>
      <c r="EKN1" s="159"/>
      <c r="EKO1" s="159"/>
      <c r="EKP1" s="159"/>
      <c r="EKQ1" s="159"/>
      <c r="EKR1" s="159"/>
      <c r="EKS1" s="159"/>
      <c r="EKT1" s="159"/>
      <c r="EKU1" s="159"/>
      <c r="EKV1" s="159"/>
      <c r="EKW1" s="159"/>
      <c r="EKX1" s="159"/>
      <c r="EKY1" s="159"/>
      <c r="EKZ1" s="159"/>
      <c r="ELA1" s="159"/>
      <c r="ELB1" s="159"/>
      <c r="ELC1" s="159"/>
      <c r="ELD1" s="159"/>
      <c r="ELE1" s="159"/>
      <c r="ELF1" s="159"/>
      <c r="ELG1" s="159"/>
      <c r="ELH1" s="159"/>
      <c r="ELI1" s="159"/>
      <c r="ELJ1" s="159"/>
      <c r="ELK1" s="159"/>
      <c r="ELL1" s="159"/>
      <c r="ELM1" s="159"/>
      <c r="ELN1" s="159"/>
      <c r="ELO1" s="159"/>
      <c r="ELP1" s="159"/>
      <c r="ELQ1" s="159"/>
      <c r="ELR1" s="159"/>
      <c r="ELS1" s="159"/>
      <c r="ELT1" s="159"/>
      <c r="ELU1" s="159"/>
      <c r="ELV1" s="159"/>
      <c r="ELW1" s="159"/>
      <c r="ELX1" s="159"/>
      <c r="ELY1" s="159"/>
      <c r="ELZ1" s="159"/>
      <c r="EMA1" s="159"/>
      <c r="EMB1" s="159"/>
      <c r="EMC1" s="159"/>
      <c r="EMD1" s="159"/>
      <c r="EME1" s="159"/>
      <c r="EMF1" s="159"/>
      <c r="EMG1" s="159"/>
      <c r="EMH1" s="159"/>
      <c r="EMI1" s="159"/>
      <c r="EMJ1" s="159"/>
      <c r="EMK1" s="159"/>
      <c r="EML1" s="159"/>
      <c r="EMM1" s="159"/>
      <c r="EMN1" s="159"/>
      <c r="EMO1" s="159"/>
      <c r="EMP1" s="159"/>
      <c r="EMQ1" s="159"/>
      <c r="EMR1" s="159"/>
      <c r="EMS1" s="159"/>
      <c r="EMT1" s="159"/>
      <c r="EMU1" s="159"/>
      <c r="EMV1" s="159"/>
      <c r="EMW1" s="159"/>
      <c r="EMX1" s="159"/>
      <c r="EMY1" s="159"/>
      <c r="EMZ1" s="159"/>
      <c r="ENA1" s="159"/>
      <c r="ENB1" s="159"/>
      <c r="ENC1" s="159"/>
      <c r="END1" s="159"/>
      <c r="ENE1" s="159"/>
      <c r="ENF1" s="159"/>
      <c r="ENG1" s="159"/>
      <c r="ENH1" s="159"/>
      <c r="ENI1" s="159"/>
      <c r="ENJ1" s="159"/>
      <c r="ENK1" s="159"/>
      <c r="ENL1" s="159"/>
      <c r="ENM1" s="159"/>
      <c r="ENN1" s="159"/>
      <c r="ENO1" s="159"/>
      <c r="ENP1" s="159"/>
      <c r="ENQ1" s="159"/>
      <c r="ENR1" s="159"/>
      <c r="ENS1" s="159"/>
      <c r="ENT1" s="159"/>
      <c r="ENU1" s="159"/>
      <c r="ENV1" s="159"/>
      <c r="ENW1" s="159"/>
      <c r="ENX1" s="159"/>
      <c r="ENY1" s="159"/>
      <c r="ENZ1" s="159"/>
      <c r="EOA1" s="159"/>
      <c r="EOB1" s="159"/>
      <c r="EOC1" s="159"/>
      <c r="EOD1" s="159"/>
      <c r="EOE1" s="159"/>
      <c r="EOF1" s="159"/>
      <c r="EOG1" s="159"/>
      <c r="EOH1" s="159"/>
      <c r="EOI1" s="159"/>
      <c r="EOJ1" s="159"/>
      <c r="EOK1" s="159"/>
      <c r="EOL1" s="159"/>
      <c r="EOM1" s="159"/>
      <c r="EON1" s="159"/>
      <c r="EOO1" s="159"/>
      <c r="EOP1" s="159"/>
      <c r="EOQ1" s="159"/>
      <c r="EOR1" s="159"/>
      <c r="EOS1" s="159"/>
      <c r="EOT1" s="159"/>
      <c r="EOU1" s="159"/>
      <c r="EOV1" s="159"/>
      <c r="EOW1" s="159"/>
      <c r="EOX1" s="159"/>
      <c r="EOY1" s="159"/>
      <c r="EOZ1" s="159"/>
      <c r="EPA1" s="159"/>
      <c r="EPB1" s="159"/>
      <c r="EPC1" s="159"/>
      <c r="EPD1" s="159"/>
      <c r="EPE1" s="159"/>
      <c r="EPF1" s="159"/>
      <c r="EPG1" s="159"/>
      <c r="EPH1" s="159"/>
      <c r="EPI1" s="159"/>
      <c r="EPJ1" s="159"/>
      <c r="EPK1" s="159"/>
      <c r="EPL1" s="159"/>
      <c r="EPM1" s="159"/>
      <c r="EPN1" s="159"/>
      <c r="EPO1" s="159"/>
      <c r="EPP1" s="159"/>
      <c r="EPQ1" s="159"/>
      <c r="EPR1" s="159"/>
      <c r="EPS1" s="159"/>
      <c r="EPT1" s="159"/>
      <c r="EPU1" s="159"/>
      <c r="EPV1" s="159"/>
      <c r="EPW1" s="159"/>
      <c r="EPX1" s="159"/>
      <c r="EPY1" s="159"/>
      <c r="EPZ1" s="159"/>
      <c r="EQA1" s="159"/>
      <c r="EQB1" s="159"/>
      <c r="EQC1" s="159"/>
      <c r="EQD1" s="159"/>
      <c r="EQE1" s="159"/>
      <c r="EQF1" s="159"/>
      <c r="EQG1" s="159"/>
      <c r="EQH1" s="159"/>
      <c r="EQI1" s="159"/>
      <c r="EQJ1" s="159"/>
      <c r="EQK1" s="159"/>
      <c r="EQL1" s="159"/>
      <c r="EQM1" s="159"/>
      <c r="EQN1" s="159"/>
      <c r="EQO1" s="159"/>
      <c r="EQP1" s="159"/>
      <c r="EQQ1" s="159"/>
      <c r="EQR1" s="159"/>
      <c r="EQS1" s="159"/>
      <c r="EQT1" s="159"/>
      <c r="EQU1" s="159"/>
      <c r="EQV1" s="159"/>
      <c r="EQW1" s="159"/>
      <c r="EQX1" s="159"/>
      <c r="EQY1" s="159"/>
      <c r="EQZ1" s="159"/>
      <c r="ERA1" s="159"/>
      <c r="ERB1" s="159"/>
      <c r="ERC1" s="159"/>
      <c r="ERD1" s="159"/>
      <c r="ERE1" s="159"/>
      <c r="ERF1" s="159"/>
      <c r="ERG1" s="159"/>
      <c r="ERH1" s="159"/>
      <c r="ERI1" s="159"/>
      <c r="ERJ1" s="159"/>
      <c r="ERK1" s="159"/>
      <c r="ERL1" s="159"/>
      <c r="ERM1" s="159"/>
      <c r="ERN1" s="159"/>
      <c r="ERO1" s="159"/>
      <c r="ERP1" s="159"/>
      <c r="ERQ1" s="159"/>
      <c r="ERR1" s="159"/>
      <c r="ERS1" s="159"/>
      <c r="ERT1" s="159"/>
      <c r="ERU1" s="159"/>
      <c r="ERV1" s="159"/>
      <c r="ERW1" s="159"/>
      <c r="ERX1" s="159"/>
      <c r="ERY1" s="159"/>
      <c r="ERZ1" s="159"/>
      <c r="ESA1" s="159"/>
      <c r="ESB1" s="159"/>
      <c r="ESC1" s="159"/>
      <c r="ESD1" s="159"/>
      <c r="ESE1" s="159"/>
      <c r="ESF1" s="159"/>
      <c r="ESG1" s="159"/>
      <c r="ESH1" s="159"/>
      <c r="ESI1" s="159"/>
      <c r="ESJ1" s="159"/>
      <c r="ESK1" s="159"/>
      <c r="ESL1" s="159"/>
      <c r="ESM1" s="159"/>
      <c r="ESN1" s="159"/>
      <c r="ESO1" s="159"/>
      <c r="ESP1" s="159"/>
      <c r="ESQ1" s="159"/>
      <c r="ESR1" s="159"/>
      <c r="ESS1" s="159"/>
      <c r="EST1" s="159"/>
      <c r="ESU1" s="159"/>
      <c r="ESV1" s="159"/>
      <c r="ESW1" s="159"/>
      <c r="ESX1" s="159"/>
      <c r="ESY1" s="159"/>
      <c r="ESZ1" s="159"/>
      <c r="ETA1" s="159"/>
      <c r="ETB1" s="159"/>
      <c r="ETC1" s="159"/>
      <c r="ETD1" s="159"/>
      <c r="ETE1" s="159"/>
      <c r="ETF1" s="159"/>
      <c r="ETG1" s="159"/>
      <c r="ETH1" s="159"/>
      <c r="ETI1" s="159"/>
      <c r="ETJ1" s="159"/>
      <c r="ETK1" s="159"/>
      <c r="ETL1" s="159"/>
      <c r="ETM1" s="159"/>
      <c r="ETN1" s="159"/>
      <c r="ETO1" s="159"/>
      <c r="ETP1" s="159"/>
      <c r="ETQ1" s="159"/>
      <c r="ETR1" s="159"/>
      <c r="ETS1" s="159"/>
      <c r="ETT1" s="159"/>
      <c r="ETU1" s="159"/>
      <c r="ETV1" s="159"/>
      <c r="ETW1" s="159"/>
      <c r="ETX1" s="159"/>
      <c r="ETY1" s="159"/>
      <c r="ETZ1" s="159"/>
      <c r="EUA1" s="159"/>
      <c r="EUB1" s="159"/>
      <c r="EUC1" s="159"/>
      <c r="EUD1" s="159"/>
      <c r="EUE1" s="159"/>
      <c r="EUF1" s="159"/>
      <c r="EUG1" s="159"/>
      <c r="EUH1" s="159"/>
      <c r="EUI1" s="159"/>
      <c r="EUJ1" s="159"/>
      <c r="EUK1" s="159"/>
      <c r="EUL1" s="159"/>
      <c r="EUM1" s="159"/>
      <c r="EUN1" s="159"/>
      <c r="EUO1" s="159"/>
      <c r="EUP1" s="159"/>
      <c r="EUQ1" s="159"/>
      <c r="EUR1" s="159"/>
      <c r="EUS1" s="159"/>
      <c r="EUT1" s="159"/>
      <c r="EUU1" s="159"/>
      <c r="EUV1" s="159"/>
      <c r="EUW1" s="159"/>
      <c r="EUX1" s="159"/>
      <c r="EUY1" s="159"/>
      <c r="EUZ1" s="159"/>
      <c r="EVA1" s="159"/>
      <c r="EVB1" s="159"/>
      <c r="EVC1" s="159"/>
      <c r="EVD1" s="159"/>
      <c r="EVE1" s="159"/>
      <c r="EVF1" s="159"/>
      <c r="EVG1" s="159"/>
      <c r="EVH1" s="159"/>
      <c r="EVI1" s="159"/>
      <c r="EVJ1" s="159"/>
      <c r="EVK1" s="159"/>
      <c r="EVL1" s="159"/>
      <c r="EVM1" s="159"/>
      <c r="EVN1" s="159"/>
      <c r="EVO1" s="159"/>
      <c r="EVP1" s="159"/>
      <c r="EVQ1" s="159"/>
      <c r="EVR1" s="159"/>
      <c r="EVS1" s="159"/>
      <c r="EVT1" s="159"/>
      <c r="EVU1" s="159"/>
      <c r="EVV1" s="159"/>
      <c r="EVW1" s="159"/>
      <c r="EVX1" s="159"/>
      <c r="EVY1" s="159"/>
      <c r="EVZ1" s="159"/>
      <c r="EWA1" s="159"/>
      <c r="EWB1" s="159"/>
      <c r="EWC1" s="159"/>
      <c r="EWD1" s="159"/>
      <c r="EWE1" s="159"/>
      <c r="EWF1" s="159"/>
      <c r="EWG1" s="159"/>
      <c r="EWH1" s="159"/>
      <c r="EWI1" s="159"/>
      <c r="EWJ1" s="159"/>
      <c r="EWK1" s="159"/>
      <c r="EWL1" s="159"/>
      <c r="EWM1" s="159"/>
      <c r="EWN1" s="159"/>
      <c r="EWO1" s="159"/>
      <c r="EWP1" s="159"/>
      <c r="EWQ1" s="159"/>
      <c r="EWR1" s="159"/>
      <c r="EWS1" s="159"/>
      <c r="EWT1" s="159"/>
      <c r="EWU1" s="159"/>
      <c r="EWV1" s="159"/>
      <c r="EWW1" s="159"/>
      <c r="EWX1" s="159"/>
      <c r="EWY1" s="159"/>
      <c r="EWZ1" s="159"/>
      <c r="EXA1" s="159"/>
      <c r="EXB1" s="159"/>
      <c r="EXC1" s="159"/>
      <c r="EXD1" s="159"/>
      <c r="EXE1" s="159"/>
      <c r="EXF1" s="159"/>
      <c r="EXG1" s="159"/>
      <c r="EXH1" s="159"/>
      <c r="EXI1" s="159"/>
      <c r="EXJ1" s="159"/>
      <c r="EXK1" s="159"/>
      <c r="EXL1" s="159"/>
      <c r="EXM1" s="159"/>
      <c r="EXN1" s="159"/>
      <c r="EXO1" s="159"/>
      <c r="EXP1" s="159"/>
      <c r="EXQ1" s="159"/>
      <c r="EXR1" s="159"/>
      <c r="EXS1" s="159"/>
      <c r="EXT1" s="159"/>
      <c r="EXU1" s="159"/>
      <c r="EXV1" s="159"/>
      <c r="EXW1" s="159"/>
      <c r="EXX1" s="159"/>
      <c r="EXY1" s="159"/>
      <c r="EXZ1" s="159"/>
      <c r="EYA1" s="159"/>
      <c r="EYB1" s="159"/>
      <c r="EYC1" s="159"/>
      <c r="EYD1" s="159"/>
      <c r="EYE1" s="159"/>
      <c r="EYF1" s="159"/>
      <c r="EYG1" s="159"/>
      <c r="EYH1" s="159"/>
      <c r="EYI1" s="159"/>
      <c r="EYJ1" s="159"/>
      <c r="EYK1" s="159"/>
      <c r="EYL1" s="159"/>
      <c r="EYM1" s="159"/>
      <c r="EYN1" s="159"/>
      <c r="EYO1" s="159"/>
      <c r="EYP1" s="159"/>
      <c r="EYQ1" s="159"/>
      <c r="EYR1" s="159"/>
      <c r="EYS1" s="159"/>
      <c r="EYT1" s="159"/>
      <c r="EYU1" s="159"/>
      <c r="EYV1" s="159"/>
      <c r="EYW1" s="159"/>
      <c r="EYX1" s="159"/>
      <c r="EYY1" s="159"/>
      <c r="EYZ1" s="159"/>
      <c r="EZA1" s="159"/>
      <c r="EZB1" s="159"/>
      <c r="EZC1" s="159"/>
      <c r="EZD1" s="159"/>
      <c r="EZE1" s="159"/>
      <c r="EZF1" s="159"/>
      <c r="EZG1" s="159"/>
      <c r="EZH1" s="159"/>
      <c r="EZI1" s="159"/>
      <c r="EZJ1" s="159"/>
      <c r="EZK1" s="159"/>
      <c r="EZL1" s="159"/>
      <c r="EZM1" s="159"/>
      <c r="EZN1" s="159"/>
      <c r="EZO1" s="159"/>
      <c r="EZP1" s="159"/>
      <c r="EZQ1" s="159"/>
      <c r="EZR1" s="159"/>
      <c r="EZS1" s="159"/>
      <c r="EZT1" s="159"/>
      <c r="EZU1" s="159"/>
      <c r="EZV1" s="159"/>
      <c r="EZW1" s="159"/>
      <c r="EZX1" s="159"/>
      <c r="EZY1" s="159"/>
      <c r="EZZ1" s="159"/>
      <c r="FAA1" s="159"/>
      <c r="FAB1" s="159"/>
      <c r="FAC1" s="159"/>
      <c r="FAD1" s="159"/>
      <c r="FAE1" s="159"/>
      <c r="FAF1" s="159"/>
      <c r="FAG1" s="159"/>
      <c r="FAH1" s="159"/>
      <c r="FAI1" s="159"/>
      <c r="FAJ1" s="159"/>
      <c r="FAK1" s="159"/>
      <c r="FAL1" s="159"/>
      <c r="FAM1" s="159"/>
      <c r="FAN1" s="159"/>
      <c r="FAO1" s="159"/>
      <c r="FAP1" s="159"/>
      <c r="FAQ1" s="159"/>
      <c r="FAR1" s="159"/>
      <c r="FAS1" s="159"/>
      <c r="FAT1" s="159"/>
      <c r="FAU1" s="159"/>
      <c r="FAV1" s="159"/>
      <c r="FAW1" s="159"/>
      <c r="FAX1" s="159"/>
      <c r="FAY1" s="159"/>
      <c r="FAZ1" s="159"/>
      <c r="FBA1" s="159"/>
      <c r="FBB1" s="159"/>
      <c r="FBC1" s="159"/>
      <c r="FBD1" s="159"/>
      <c r="FBE1" s="159"/>
      <c r="FBF1" s="159"/>
      <c r="FBG1" s="159"/>
      <c r="FBH1" s="159"/>
      <c r="FBI1" s="159"/>
      <c r="FBJ1" s="159"/>
      <c r="FBK1" s="159"/>
      <c r="FBL1" s="159"/>
      <c r="FBM1" s="159"/>
      <c r="FBN1" s="159"/>
      <c r="FBO1" s="159"/>
      <c r="FBP1" s="159"/>
      <c r="FBQ1" s="159"/>
      <c r="FBR1" s="159"/>
      <c r="FBS1" s="159"/>
      <c r="FBT1" s="159"/>
      <c r="FBU1" s="159"/>
      <c r="FBV1" s="159"/>
      <c r="FBW1" s="159"/>
      <c r="FBX1" s="159"/>
      <c r="FBY1" s="159"/>
      <c r="FBZ1" s="159"/>
      <c r="FCA1" s="159"/>
      <c r="FCB1" s="159"/>
      <c r="FCC1" s="159"/>
      <c r="FCD1" s="159"/>
      <c r="FCE1" s="159"/>
      <c r="FCF1" s="159"/>
      <c r="FCG1" s="159"/>
      <c r="FCH1" s="159"/>
      <c r="FCI1" s="159"/>
      <c r="FCJ1" s="159"/>
      <c r="FCK1" s="159"/>
      <c r="FCL1" s="159"/>
      <c r="FCM1" s="159"/>
      <c r="FCN1" s="159"/>
      <c r="FCO1" s="159"/>
      <c r="FCP1" s="159"/>
      <c r="FCQ1" s="159"/>
      <c r="FCR1" s="159"/>
      <c r="FCS1" s="159"/>
      <c r="FCT1" s="159"/>
      <c r="FCU1" s="159"/>
      <c r="FCV1" s="159"/>
      <c r="FCW1" s="159"/>
      <c r="FCX1" s="159"/>
      <c r="FCY1" s="159"/>
      <c r="FCZ1" s="159"/>
      <c r="FDA1" s="159"/>
      <c r="FDB1" s="159"/>
      <c r="FDC1" s="159"/>
      <c r="FDD1" s="159"/>
      <c r="FDE1" s="159"/>
      <c r="FDF1" s="159"/>
      <c r="FDG1" s="159"/>
      <c r="FDH1" s="159"/>
      <c r="FDI1" s="159"/>
      <c r="FDJ1" s="159"/>
      <c r="FDK1" s="159"/>
      <c r="FDL1" s="159"/>
      <c r="FDM1" s="159"/>
      <c r="FDN1" s="159"/>
      <c r="FDO1" s="159"/>
      <c r="FDP1" s="159"/>
      <c r="FDQ1" s="159"/>
      <c r="FDR1" s="159"/>
      <c r="FDS1" s="159"/>
      <c r="FDT1" s="159"/>
      <c r="FDU1" s="159"/>
      <c r="FDV1" s="159"/>
      <c r="FDW1" s="159"/>
      <c r="FDX1" s="159"/>
      <c r="FDY1" s="159"/>
      <c r="FDZ1" s="159"/>
      <c r="FEA1" s="159"/>
      <c r="FEB1" s="159"/>
      <c r="FEC1" s="159"/>
      <c r="FED1" s="159"/>
      <c r="FEE1" s="159"/>
      <c r="FEF1" s="159"/>
      <c r="FEG1" s="159"/>
      <c r="FEH1" s="159"/>
      <c r="FEI1" s="159"/>
      <c r="FEJ1" s="159"/>
      <c r="FEK1" s="159"/>
      <c r="FEL1" s="159"/>
      <c r="FEM1" s="159"/>
      <c r="FEN1" s="159"/>
      <c r="FEO1" s="159"/>
      <c r="FEP1" s="159"/>
      <c r="FEQ1" s="159"/>
      <c r="FER1" s="159"/>
      <c r="FES1" s="159"/>
      <c r="FET1" s="159"/>
      <c r="FEU1" s="159"/>
      <c r="FEV1" s="159"/>
      <c r="FEW1" s="159"/>
      <c r="FEX1" s="159"/>
      <c r="FEY1" s="159"/>
      <c r="FEZ1" s="159"/>
      <c r="FFA1" s="159"/>
      <c r="FFB1" s="159"/>
      <c r="FFC1" s="159"/>
      <c r="FFD1" s="159"/>
      <c r="FFE1" s="159"/>
      <c r="FFF1" s="159"/>
      <c r="FFG1" s="159"/>
      <c r="FFH1" s="159"/>
      <c r="FFI1" s="159"/>
      <c r="FFJ1" s="159"/>
      <c r="FFK1" s="159"/>
      <c r="FFL1" s="159"/>
      <c r="FFM1" s="159"/>
      <c r="FFN1" s="159"/>
      <c r="FFO1" s="159"/>
      <c r="FFP1" s="159"/>
      <c r="FFQ1" s="159"/>
      <c r="FFR1" s="159"/>
      <c r="FFS1" s="159"/>
      <c r="FFT1" s="159"/>
      <c r="FFU1" s="159"/>
      <c r="FFV1" s="159"/>
      <c r="FFW1" s="159"/>
      <c r="FFX1" s="159"/>
      <c r="FFY1" s="159"/>
      <c r="FFZ1" s="159"/>
      <c r="FGA1" s="159"/>
      <c r="FGB1" s="159"/>
      <c r="FGC1" s="159"/>
      <c r="FGD1" s="159"/>
      <c r="FGE1" s="159"/>
      <c r="FGF1" s="159"/>
      <c r="FGG1" s="159"/>
      <c r="FGH1" s="159"/>
      <c r="FGI1" s="159"/>
      <c r="FGJ1" s="159"/>
      <c r="FGK1" s="159"/>
      <c r="FGL1" s="159"/>
      <c r="FGM1" s="159"/>
      <c r="FGN1" s="159"/>
      <c r="FGO1" s="159"/>
      <c r="FGP1" s="159"/>
      <c r="FGQ1" s="159"/>
      <c r="FGR1" s="159"/>
      <c r="FGS1" s="159"/>
      <c r="FGT1" s="159"/>
      <c r="FGU1" s="159"/>
      <c r="FGV1" s="159"/>
      <c r="FGW1" s="159"/>
      <c r="FGX1" s="159"/>
      <c r="FGY1" s="159"/>
      <c r="FGZ1" s="159"/>
      <c r="FHA1" s="159"/>
      <c r="FHB1" s="159"/>
      <c r="FHC1" s="159"/>
      <c r="FHD1" s="159"/>
      <c r="FHE1" s="159"/>
      <c r="FHF1" s="159"/>
      <c r="FHG1" s="159"/>
      <c r="FHH1" s="159"/>
      <c r="FHI1" s="159"/>
      <c r="FHJ1" s="159"/>
      <c r="FHK1" s="159"/>
      <c r="FHL1" s="159"/>
      <c r="FHM1" s="159"/>
      <c r="FHN1" s="159"/>
      <c r="FHO1" s="159"/>
      <c r="FHP1" s="159"/>
      <c r="FHQ1" s="159"/>
      <c r="FHR1" s="159"/>
      <c r="FHS1" s="159"/>
      <c r="FHT1" s="159"/>
      <c r="FHU1" s="159"/>
      <c r="FHV1" s="159"/>
      <c r="FHW1" s="159"/>
      <c r="FHX1" s="159"/>
      <c r="FHY1" s="159"/>
      <c r="FHZ1" s="159"/>
      <c r="FIA1" s="159"/>
      <c r="FIB1" s="159"/>
      <c r="FIC1" s="159"/>
      <c r="FID1" s="159"/>
      <c r="FIE1" s="159"/>
      <c r="FIF1" s="159"/>
      <c r="FIG1" s="159"/>
      <c r="FIH1" s="159"/>
      <c r="FII1" s="159"/>
      <c r="FIJ1" s="159"/>
      <c r="FIK1" s="159"/>
      <c r="FIL1" s="159"/>
      <c r="FIM1" s="159"/>
      <c r="FIN1" s="159"/>
      <c r="FIO1" s="159"/>
      <c r="FIP1" s="159"/>
      <c r="FIQ1" s="159"/>
      <c r="FIR1" s="159"/>
      <c r="FIS1" s="159"/>
      <c r="FIT1" s="159"/>
      <c r="FIU1" s="159"/>
      <c r="FIV1" s="159"/>
      <c r="FIW1" s="159"/>
      <c r="FIX1" s="159"/>
      <c r="FIY1" s="159"/>
      <c r="FIZ1" s="159"/>
      <c r="FJA1" s="159"/>
      <c r="FJB1" s="159"/>
      <c r="FJC1" s="159"/>
      <c r="FJD1" s="159"/>
      <c r="FJE1" s="159"/>
      <c r="FJF1" s="159"/>
      <c r="FJG1" s="159"/>
      <c r="FJH1" s="159"/>
      <c r="FJI1" s="159"/>
      <c r="FJJ1" s="159"/>
      <c r="FJK1" s="159"/>
      <c r="FJL1" s="159"/>
      <c r="FJM1" s="159"/>
      <c r="FJN1" s="159"/>
      <c r="FJO1" s="159"/>
      <c r="FJP1" s="159"/>
      <c r="FJQ1" s="159"/>
      <c r="FJR1" s="159"/>
      <c r="FJS1" s="159"/>
      <c r="FJT1" s="159"/>
      <c r="FJU1" s="159"/>
      <c r="FJV1" s="159"/>
      <c r="FJW1" s="159"/>
      <c r="FJX1" s="159"/>
      <c r="FJY1" s="159"/>
      <c r="FJZ1" s="159"/>
      <c r="FKA1" s="159"/>
      <c r="FKB1" s="159"/>
      <c r="FKC1" s="159"/>
      <c r="FKD1" s="159"/>
      <c r="FKE1" s="159"/>
      <c r="FKF1" s="159"/>
      <c r="FKG1" s="159"/>
      <c r="FKH1" s="159"/>
      <c r="FKI1" s="159"/>
      <c r="FKJ1" s="159"/>
      <c r="FKK1" s="159"/>
      <c r="FKL1" s="159"/>
      <c r="FKM1" s="159"/>
      <c r="FKN1" s="159"/>
      <c r="FKO1" s="159"/>
      <c r="FKP1" s="159"/>
      <c r="FKQ1" s="159"/>
      <c r="FKR1" s="159"/>
      <c r="FKS1" s="159"/>
      <c r="FKT1" s="159"/>
      <c r="FKU1" s="159"/>
      <c r="FKV1" s="159"/>
      <c r="FKW1" s="159"/>
      <c r="FKX1" s="159"/>
      <c r="FKY1" s="159"/>
      <c r="FKZ1" s="159"/>
      <c r="FLA1" s="159"/>
      <c r="FLB1" s="159"/>
      <c r="FLC1" s="159"/>
      <c r="FLD1" s="159"/>
      <c r="FLE1" s="159"/>
      <c r="FLF1" s="159"/>
      <c r="FLG1" s="159"/>
      <c r="FLH1" s="159"/>
      <c r="FLI1" s="159"/>
      <c r="FLJ1" s="159"/>
      <c r="FLK1" s="159"/>
      <c r="FLL1" s="159"/>
      <c r="FLM1" s="159"/>
      <c r="FLN1" s="159"/>
      <c r="FLO1" s="159"/>
      <c r="FLP1" s="159"/>
      <c r="FLQ1" s="159"/>
      <c r="FLR1" s="159"/>
      <c r="FLS1" s="159"/>
      <c r="FLT1" s="159"/>
      <c r="FLU1" s="159"/>
      <c r="FLV1" s="159"/>
      <c r="FLW1" s="159"/>
      <c r="FLX1" s="159"/>
      <c r="FLY1" s="159"/>
      <c r="FLZ1" s="159"/>
      <c r="FMA1" s="159"/>
      <c r="FMB1" s="159"/>
      <c r="FMC1" s="159"/>
      <c r="FMD1" s="159"/>
      <c r="FME1" s="159"/>
      <c r="FMF1" s="159"/>
      <c r="FMG1" s="159"/>
      <c r="FMH1" s="159"/>
      <c r="FMI1" s="159"/>
      <c r="FMJ1" s="159"/>
      <c r="FMK1" s="159"/>
      <c r="FML1" s="159"/>
      <c r="FMM1" s="159"/>
      <c r="FMN1" s="159"/>
      <c r="FMO1" s="159"/>
      <c r="FMP1" s="159"/>
      <c r="FMQ1" s="159"/>
      <c r="FMR1" s="159"/>
      <c r="FMS1" s="159"/>
      <c r="FMT1" s="159"/>
      <c r="FMU1" s="159"/>
      <c r="FMV1" s="159"/>
      <c r="FMW1" s="159"/>
      <c r="FMX1" s="159"/>
      <c r="FMY1" s="159"/>
      <c r="FMZ1" s="159"/>
      <c r="FNA1" s="159"/>
      <c r="FNB1" s="159"/>
      <c r="FNC1" s="159"/>
      <c r="FND1" s="159"/>
      <c r="FNE1" s="159"/>
      <c r="FNF1" s="159"/>
      <c r="FNG1" s="159"/>
      <c r="FNH1" s="159"/>
      <c r="FNI1" s="159"/>
      <c r="FNJ1" s="159"/>
      <c r="FNK1" s="159"/>
      <c r="FNL1" s="159"/>
      <c r="FNM1" s="159"/>
      <c r="FNN1" s="159"/>
      <c r="FNO1" s="159"/>
      <c r="FNP1" s="159"/>
      <c r="FNQ1" s="159"/>
      <c r="FNR1" s="159"/>
      <c r="FNS1" s="159"/>
      <c r="FNT1" s="159"/>
      <c r="FNU1" s="159"/>
      <c r="FNV1" s="159"/>
      <c r="FNW1" s="159"/>
      <c r="FNX1" s="159"/>
      <c r="FNY1" s="159"/>
      <c r="FNZ1" s="159"/>
      <c r="FOA1" s="159"/>
      <c r="FOB1" s="159"/>
      <c r="FOC1" s="159"/>
      <c r="FOD1" s="159"/>
      <c r="FOE1" s="159"/>
      <c r="FOF1" s="159"/>
      <c r="FOG1" s="159"/>
      <c r="FOH1" s="159"/>
      <c r="FOI1" s="159"/>
      <c r="FOJ1" s="159"/>
      <c r="FOK1" s="159"/>
      <c r="FOL1" s="159"/>
      <c r="FOM1" s="159"/>
      <c r="FON1" s="159"/>
      <c r="FOO1" s="159"/>
      <c r="FOP1" s="159"/>
      <c r="FOQ1" s="159"/>
      <c r="FOR1" s="159"/>
      <c r="FOS1" s="159"/>
      <c r="FOT1" s="159"/>
      <c r="FOU1" s="159"/>
      <c r="FOV1" s="159"/>
      <c r="FOW1" s="159"/>
      <c r="FOX1" s="159"/>
      <c r="FOY1" s="159"/>
      <c r="FOZ1" s="159"/>
      <c r="FPA1" s="159"/>
      <c r="FPB1" s="159"/>
      <c r="FPC1" s="159"/>
      <c r="FPD1" s="159"/>
      <c r="FPE1" s="159"/>
      <c r="FPF1" s="159"/>
      <c r="FPG1" s="159"/>
      <c r="FPH1" s="159"/>
      <c r="FPI1" s="159"/>
      <c r="FPJ1" s="159"/>
      <c r="FPK1" s="159"/>
      <c r="FPL1" s="159"/>
      <c r="FPM1" s="159"/>
      <c r="FPN1" s="159"/>
      <c r="FPO1" s="159"/>
      <c r="FPP1" s="159"/>
      <c r="FPQ1" s="159"/>
      <c r="FPR1" s="159"/>
      <c r="FPS1" s="159"/>
      <c r="FPT1" s="159"/>
      <c r="FPU1" s="159"/>
      <c r="FPV1" s="159"/>
      <c r="FPW1" s="159"/>
      <c r="FPX1" s="159"/>
      <c r="FPY1" s="159"/>
      <c r="FPZ1" s="159"/>
      <c r="FQA1" s="159"/>
      <c r="FQB1" s="159"/>
      <c r="FQC1" s="159"/>
      <c r="FQD1" s="159"/>
      <c r="FQE1" s="159"/>
      <c r="FQF1" s="159"/>
      <c r="FQG1" s="159"/>
      <c r="FQH1" s="159"/>
      <c r="FQI1" s="159"/>
      <c r="FQJ1" s="159"/>
      <c r="FQK1" s="159"/>
      <c r="FQL1" s="159"/>
      <c r="FQM1" s="159"/>
      <c r="FQN1" s="159"/>
      <c r="FQO1" s="159"/>
      <c r="FQP1" s="159"/>
      <c r="FQQ1" s="159"/>
      <c r="FQR1" s="159"/>
      <c r="FQS1" s="159"/>
      <c r="FQT1" s="159"/>
      <c r="FQU1" s="159"/>
      <c r="FQV1" s="159"/>
      <c r="FQW1" s="159"/>
      <c r="FQX1" s="159"/>
      <c r="FQY1" s="159"/>
      <c r="FQZ1" s="159"/>
      <c r="FRA1" s="159"/>
      <c r="FRB1" s="159"/>
      <c r="FRC1" s="159"/>
      <c r="FRD1" s="159"/>
      <c r="FRE1" s="159"/>
      <c r="FRF1" s="159"/>
      <c r="FRG1" s="159"/>
      <c r="FRH1" s="159"/>
      <c r="FRI1" s="159"/>
      <c r="FRJ1" s="159"/>
      <c r="FRK1" s="159"/>
      <c r="FRL1" s="159"/>
      <c r="FRM1" s="159"/>
      <c r="FRN1" s="159"/>
      <c r="FRO1" s="159"/>
      <c r="FRP1" s="159"/>
      <c r="FRQ1" s="159"/>
      <c r="FRR1" s="159"/>
      <c r="FRS1" s="159"/>
      <c r="FRT1" s="159"/>
      <c r="FRU1" s="159"/>
      <c r="FRV1" s="159"/>
      <c r="FRW1" s="159"/>
      <c r="FRX1" s="159"/>
      <c r="FRY1" s="159"/>
      <c r="FRZ1" s="159"/>
      <c r="FSA1" s="159"/>
      <c r="FSB1" s="159"/>
      <c r="FSC1" s="159"/>
      <c r="FSD1" s="159"/>
      <c r="FSE1" s="159"/>
      <c r="FSF1" s="159"/>
      <c r="FSG1" s="159"/>
      <c r="FSH1" s="159"/>
      <c r="FSI1" s="159"/>
      <c r="FSJ1" s="159"/>
      <c r="FSK1" s="159"/>
      <c r="FSL1" s="159"/>
      <c r="FSM1" s="159"/>
      <c r="FSN1" s="159"/>
      <c r="FSO1" s="159"/>
      <c r="FSP1" s="159"/>
      <c r="FSQ1" s="159"/>
      <c r="FSR1" s="159"/>
      <c r="FSS1" s="159"/>
      <c r="FST1" s="159"/>
      <c r="FSU1" s="159"/>
      <c r="FSV1" s="159"/>
      <c r="FSW1" s="159"/>
      <c r="FSX1" s="159"/>
      <c r="FSY1" s="159"/>
      <c r="FSZ1" s="159"/>
      <c r="FTA1" s="159"/>
      <c r="FTB1" s="159"/>
      <c r="FTC1" s="159"/>
      <c r="FTD1" s="159"/>
      <c r="FTE1" s="159"/>
      <c r="FTF1" s="159"/>
      <c r="FTG1" s="159"/>
      <c r="FTH1" s="159"/>
      <c r="FTI1" s="159"/>
      <c r="FTJ1" s="159"/>
      <c r="FTK1" s="159"/>
      <c r="FTL1" s="159"/>
      <c r="FTM1" s="159"/>
      <c r="FTN1" s="159"/>
      <c r="FTO1" s="159"/>
      <c r="FTP1" s="159"/>
      <c r="FTQ1" s="159"/>
      <c r="FTR1" s="159"/>
      <c r="FTS1" s="159"/>
      <c r="FTT1" s="159"/>
      <c r="FTU1" s="159"/>
      <c r="FTV1" s="159"/>
      <c r="FTW1" s="159"/>
      <c r="FTX1" s="159"/>
      <c r="FTY1" s="159"/>
      <c r="FTZ1" s="159"/>
      <c r="FUA1" s="159"/>
      <c r="FUB1" s="159"/>
      <c r="FUC1" s="159"/>
      <c r="FUD1" s="159"/>
      <c r="FUE1" s="159"/>
      <c r="FUF1" s="159"/>
      <c r="FUG1" s="159"/>
      <c r="FUH1" s="159"/>
      <c r="FUI1" s="159"/>
      <c r="FUJ1" s="159"/>
      <c r="FUK1" s="159"/>
      <c r="FUL1" s="159"/>
      <c r="FUM1" s="159"/>
      <c r="FUN1" s="159"/>
      <c r="FUO1" s="159"/>
      <c r="FUP1" s="159"/>
      <c r="FUQ1" s="159"/>
      <c r="FUR1" s="159"/>
      <c r="FUS1" s="159"/>
      <c r="FUT1" s="159"/>
      <c r="FUU1" s="159"/>
      <c r="FUV1" s="159"/>
      <c r="FUW1" s="159"/>
      <c r="FUX1" s="159"/>
      <c r="FUY1" s="159"/>
      <c r="FUZ1" s="159"/>
      <c r="FVA1" s="159"/>
      <c r="FVB1" s="159"/>
      <c r="FVC1" s="159"/>
      <c r="FVD1" s="159"/>
      <c r="FVE1" s="159"/>
      <c r="FVF1" s="159"/>
      <c r="FVG1" s="159"/>
      <c r="FVH1" s="159"/>
      <c r="FVI1" s="159"/>
      <c r="FVJ1" s="159"/>
      <c r="FVK1" s="159"/>
      <c r="FVL1" s="159"/>
      <c r="FVM1" s="159"/>
      <c r="FVN1" s="159"/>
      <c r="FVO1" s="159"/>
      <c r="FVP1" s="159"/>
      <c r="FVQ1" s="159"/>
      <c r="FVR1" s="159"/>
      <c r="FVS1" s="159"/>
      <c r="FVT1" s="159"/>
      <c r="FVU1" s="159"/>
      <c r="FVV1" s="159"/>
      <c r="FVW1" s="159"/>
      <c r="FVX1" s="159"/>
      <c r="FVY1" s="159"/>
      <c r="FVZ1" s="159"/>
      <c r="FWA1" s="159"/>
      <c r="FWB1" s="159"/>
      <c r="FWC1" s="159"/>
      <c r="FWD1" s="159"/>
      <c r="FWE1" s="159"/>
      <c r="FWF1" s="159"/>
      <c r="FWG1" s="159"/>
      <c r="FWH1" s="159"/>
      <c r="FWI1" s="159"/>
      <c r="FWJ1" s="159"/>
      <c r="FWK1" s="159"/>
      <c r="FWL1" s="159"/>
      <c r="FWM1" s="159"/>
      <c r="FWN1" s="159"/>
      <c r="FWO1" s="159"/>
      <c r="FWP1" s="159"/>
      <c r="FWQ1" s="159"/>
      <c r="FWR1" s="159"/>
      <c r="FWS1" s="159"/>
      <c r="FWT1" s="159"/>
      <c r="FWU1" s="159"/>
      <c r="FWV1" s="159"/>
      <c r="FWW1" s="159"/>
      <c r="FWX1" s="159"/>
      <c r="FWY1" s="159"/>
      <c r="FWZ1" s="159"/>
      <c r="FXA1" s="159"/>
      <c r="FXB1" s="159"/>
      <c r="FXC1" s="159"/>
      <c r="FXD1" s="159"/>
      <c r="FXE1" s="159"/>
      <c r="FXF1" s="159"/>
      <c r="FXG1" s="159"/>
      <c r="FXH1" s="159"/>
      <c r="FXI1" s="159"/>
      <c r="FXJ1" s="159"/>
      <c r="FXK1" s="159"/>
      <c r="FXL1" s="159"/>
      <c r="FXM1" s="159"/>
      <c r="FXN1" s="159"/>
      <c r="FXO1" s="159"/>
      <c r="FXP1" s="159"/>
      <c r="FXQ1" s="159"/>
      <c r="FXR1" s="159"/>
      <c r="FXS1" s="159"/>
      <c r="FXT1" s="159"/>
      <c r="FXU1" s="159"/>
      <c r="FXV1" s="159"/>
      <c r="FXW1" s="159"/>
      <c r="FXX1" s="159"/>
      <c r="FXY1" s="159"/>
      <c r="FXZ1" s="159"/>
      <c r="FYA1" s="159"/>
      <c r="FYB1" s="159"/>
      <c r="FYC1" s="159"/>
      <c r="FYD1" s="159"/>
      <c r="FYE1" s="159"/>
      <c r="FYF1" s="159"/>
      <c r="FYG1" s="159"/>
      <c r="FYH1" s="159"/>
      <c r="FYI1" s="159"/>
      <c r="FYJ1" s="159"/>
      <c r="FYK1" s="159"/>
      <c r="FYL1" s="159"/>
      <c r="FYM1" s="159"/>
      <c r="FYN1" s="159"/>
      <c r="FYO1" s="159"/>
      <c r="FYP1" s="159"/>
      <c r="FYQ1" s="159"/>
      <c r="FYR1" s="159"/>
      <c r="FYS1" s="159"/>
      <c r="FYT1" s="159"/>
      <c r="FYU1" s="159"/>
      <c r="FYV1" s="159"/>
      <c r="FYW1" s="159"/>
      <c r="FYX1" s="159"/>
      <c r="FYY1" s="159"/>
      <c r="FYZ1" s="159"/>
      <c r="FZA1" s="159"/>
      <c r="FZB1" s="159"/>
      <c r="FZC1" s="159"/>
      <c r="FZD1" s="159"/>
      <c r="FZE1" s="159"/>
      <c r="FZF1" s="159"/>
      <c r="FZG1" s="159"/>
      <c r="FZH1" s="159"/>
      <c r="FZI1" s="159"/>
      <c r="FZJ1" s="159"/>
      <c r="FZK1" s="159"/>
      <c r="FZL1" s="159"/>
      <c r="FZM1" s="159"/>
      <c r="FZN1" s="159"/>
      <c r="FZO1" s="159"/>
      <c r="FZP1" s="159"/>
      <c r="FZQ1" s="159"/>
      <c r="FZR1" s="159"/>
      <c r="FZS1" s="159"/>
      <c r="FZT1" s="159"/>
      <c r="FZU1" s="159"/>
      <c r="FZV1" s="159"/>
      <c r="FZW1" s="159"/>
      <c r="FZX1" s="159"/>
      <c r="FZY1" s="159"/>
      <c r="FZZ1" s="159"/>
      <c r="GAA1" s="159"/>
      <c r="GAB1" s="159"/>
      <c r="GAC1" s="159"/>
      <c r="GAD1" s="159"/>
      <c r="GAE1" s="159"/>
      <c r="GAF1" s="159"/>
      <c r="GAG1" s="159"/>
      <c r="GAH1" s="159"/>
      <c r="GAI1" s="159"/>
      <c r="GAJ1" s="159"/>
      <c r="GAK1" s="159"/>
      <c r="GAL1" s="159"/>
      <c r="GAM1" s="159"/>
      <c r="GAN1" s="159"/>
      <c r="GAO1" s="159"/>
      <c r="GAP1" s="159"/>
      <c r="GAQ1" s="159"/>
      <c r="GAR1" s="159"/>
      <c r="GAS1" s="159"/>
      <c r="GAT1" s="159"/>
      <c r="GAU1" s="159"/>
      <c r="GAV1" s="159"/>
      <c r="GAW1" s="159"/>
      <c r="GAX1" s="159"/>
      <c r="GAY1" s="159"/>
      <c r="GAZ1" s="159"/>
      <c r="GBA1" s="159"/>
      <c r="GBB1" s="159"/>
      <c r="GBC1" s="159"/>
      <c r="GBD1" s="159"/>
      <c r="GBE1" s="159"/>
      <c r="GBF1" s="159"/>
      <c r="GBG1" s="159"/>
      <c r="GBH1" s="159"/>
      <c r="GBI1" s="159"/>
      <c r="GBJ1" s="159"/>
      <c r="GBK1" s="159"/>
      <c r="GBL1" s="159"/>
      <c r="GBM1" s="159"/>
      <c r="GBN1" s="159"/>
      <c r="GBO1" s="159"/>
      <c r="GBP1" s="159"/>
      <c r="GBQ1" s="159"/>
      <c r="GBR1" s="159"/>
      <c r="GBS1" s="159"/>
      <c r="GBT1" s="159"/>
      <c r="GBU1" s="159"/>
      <c r="GBV1" s="159"/>
      <c r="GBW1" s="159"/>
      <c r="GBX1" s="159"/>
      <c r="GBY1" s="159"/>
      <c r="GBZ1" s="159"/>
      <c r="GCA1" s="159"/>
      <c r="GCB1" s="159"/>
      <c r="GCC1" s="159"/>
      <c r="GCD1" s="159"/>
      <c r="GCE1" s="159"/>
      <c r="GCF1" s="159"/>
      <c r="GCG1" s="159"/>
      <c r="GCH1" s="159"/>
      <c r="GCI1" s="159"/>
      <c r="GCJ1" s="159"/>
      <c r="GCK1" s="159"/>
      <c r="GCL1" s="159"/>
      <c r="GCM1" s="159"/>
      <c r="GCN1" s="159"/>
      <c r="GCO1" s="159"/>
      <c r="GCP1" s="159"/>
      <c r="GCQ1" s="159"/>
      <c r="GCR1" s="159"/>
      <c r="GCS1" s="159"/>
      <c r="GCT1" s="159"/>
      <c r="GCU1" s="159"/>
      <c r="GCV1" s="159"/>
      <c r="GCW1" s="159"/>
      <c r="GCX1" s="159"/>
      <c r="GCY1" s="159"/>
      <c r="GCZ1" s="159"/>
      <c r="GDA1" s="159"/>
      <c r="GDB1" s="159"/>
      <c r="GDC1" s="159"/>
      <c r="GDD1" s="159"/>
      <c r="GDE1" s="159"/>
      <c r="GDF1" s="159"/>
      <c r="GDG1" s="159"/>
      <c r="GDH1" s="159"/>
      <c r="GDI1" s="159"/>
      <c r="GDJ1" s="159"/>
      <c r="GDK1" s="159"/>
      <c r="GDL1" s="159"/>
      <c r="GDM1" s="159"/>
      <c r="GDN1" s="159"/>
      <c r="GDO1" s="159"/>
      <c r="GDP1" s="159"/>
      <c r="GDQ1" s="159"/>
      <c r="GDR1" s="159"/>
      <c r="GDS1" s="159"/>
      <c r="GDT1" s="159"/>
      <c r="GDU1" s="159"/>
      <c r="GDV1" s="159"/>
      <c r="GDW1" s="159"/>
      <c r="GDX1" s="159"/>
      <c r="GDY1" s="159"/>
      <c r="GDZ1" s="159"/>
      <c r="GEA1" s="159"/>
      <c r="GEB1" s="159"/>
      <c r="GEC1" s="159"/>
      <c r="GED1" s="159"/>
      <c r="GEE1" s="159"/>
      <c r="GEF1" s="159"/>
      <c r="GEG1" s="159"/>
      <c r="GEH1" s="159"/>
      <c r="GEI1" s="159"/>
      <c r="GEJ1" s="159"/>
      <c r="GEK1" s="159"/>
      <c r="GEL1" s="159"/>
      <c r="GEM1" s="159"/>
      <c r="GEN1" s="159"/>
      <c r="GEO1" s="159"/>
      <c r="GEP1" s="159"/>
      <c r="GEQ1" s="159"/>
      <c r="GER1" s="159"/>
      <c r="GES1" s="159"/>
      <c r="GET1" s="159"/>
      <c r="GEU1" s="159"/>
      <c r="GEV1" s="159"/>
      <c r="GEW1" s="159"/>
      <c r="GEX1" s="159"/>
      <c r="GEY1" s="159"/>
      <c r="GEZ1" s="159"/>
      <c r="GFA1" s="159"/>
      <c r="GFB1" s="159"/>
      <c r="GFC1" s="159"/>
      <c r="GFD1" s="159"/>
      <c r="GFE1" s="159"/>
      <c r="GFF1" s="159"/>
      <c r="GFG1" s="159"/>
      <c r="GFH1" s="159"/>
      <c r="GFI1" s="159"/>
      <c r="GFJ1" s="159"/>
      <c r="GFK1" s="159"/>
      <c r="GFL1" s="159"/>
      <c r="GFM1" s="159"/>
      <c r="GFN1" s="159"/>
      <c r="GFO1" s="159"/>
      <c r="GFP1" s="159"/>
      <c r="GFQ1" s="159"/>
      <c r="GFR1" s="159"/>
      <c r="GFS1" s="159"/>
      <c r="GFT1" s="159"/>
      <c r="GFU1" s="159"/>
      <c r="GFV1" s="159"/>
      <c r="GFW1" s="159"/>
      <c r="GFX1" s="159"/>
      <c r="GFY1" s="159"/>
      <c r="GFZ1" s="159"/>
      <c r="GGA1" s="159"/>
      <c r="GGB1" s="159"/>
      <c r="GGC1" s="159"/>
      <c r="GGD1" s="159"/>
      <c r="GGE1" s="159"/>
      <c r="GGF1" s="159"/>
      <c r="GGG1" s="159"/>
      <c r="GGH1" s="159"/>
      <c r="GGI1" s="159"/>
      <c r="GGJ1" s="159"/>
      <c r="GGK1" s="159"/>
      <c r="GGL1" s="159"/>
      <c r="GGM1" s="159"/>
      <c r="GGN1" s="159"/>
      <c r="GGO1" s="159"/>
      <c r="GGP1" s="159"/>
      <c r="GGQ1" s="159"/>
      <c r="GGR1" s="159"/>
      <c r="GGS1" s="159"/>
      <c r="GGT1" s="159"/>
      <c r="GGU1" s="159"/>
      <c r="GGV1" s="159"/>
      <c r="GGW1" s="159"/>
      <c r="GGX1" s="159"/>
      <c r="GGY1" s="159"/>
      <c r="GGZ1" s="159"/>
      <c r="GHA1" s="159"/>
      <c r="GHB1" s="159"/>
      <c r="GHC1" s="159"/>
      <c r="GHD1" s="159"/>
      <c r="GHE1" s="159"/>
      <c r="GHF1" s="159"/>
      <c r="GHG1" s="159"/>
      <c r="GHH1" s="159"/>
      <c r="GHI1" s="159"/>
      <c r="GHJ1" s="159"/>
      <c r="GHK1" s="159"/>
      <c r="GHL1" s="159"/>
      <c r="GHM1" s="159"/>
      <c r="GHN1" s="159"/>
      <c r="GHO1" s="159"/>
      <c r="GHP1" s="159"/>
      <c r="GHQ1" s="159"/>
      <c r="GHR1" s="159"/>
      <c r="GHS1" s="159"/>
      <c r="GHT1" s="159"/>
      <c r="GHU1" s="159"/>
      <c r="GHV1" s="159"/>
      <c r="GHW1" s="159"/>
      <c r="GHX1" s="159"/>
      <c r="GHY1" s="159"/>
      <c r="GHZ1" s="159"/>
      <c r="GIA1" s="159"/>
      <c r="GIB1" s="159"/>
      <c r="GIC1" s="159"/>
      <c r="GID1" s="159"/>
      <c r="GIE1" s="159"/>
      <c r="GIF1" s="159"/>
      <c r="GIG1" s="159"/>
      <c r="GIH1" s="159"/>
      <c r="GII1" s="159"/>
      <c r="GIJ1" s="159"/>
      <c r="GIK1" s="159"/>
      <c r="GIL1" s="159"/>
      <c r="GIM1" s="159"/>
      <c r="GIN1" s="159"/>
      <c r="GIO1" s="159"/>
      <c r="GIP1" s="159"/>
      <c r="GIQ1" s="159"/>
      <c r="GIR1" s="159"/>
      <c r="GIS1" s="159"/>
      <c r="GIT1" s="159"/>
      <c r="GIU1" s="159"/>
      <c r="GIV1" s="159"/>
      <c r="GIW1" s="159"/>
      <c r="GIX1" s="159"/>
      <c r="GIY1" s="159"/>
      <c r="GIZ1" s="159"/>
      <c r="GJA1" s="159"/>
      <c r="GJB1" s="159"/>
      <c r="GJC1" s="159"/>
      <c r="GJD1" s="159"/>
      <c r="GJE1" s="159"/>
      <c r="GJF1" s="159"/>
      <c r="GJG1" s="159"/>
      <c r="GJH1" s="159"/>
      <c r="GJI1" s="159"/>
      <c r="GJJ1" s="159"/>
      <c r="GJK1" s="159"/>
      <c r="GJL1" s="159"/>
      <c r="GJM1" s="159"/>
      <c r="GJN1" s="159"/>
      <c r="GJO1" s="159"/>
      <c r="GJP1" s="159"/>
      <c r="GJQ1" s="159"/>
      <c r="GJR1" s="159"/>
      <c r="GJS1" s="159"/>
      <c r="GJT1" s="159"/>
      <c r="GJU1" s="159"/>
      <c r="GJV1" s="159"/>
      <c r="GJW1" s="159"/>
      <c r="GJX1" s="159"/>
      <c r="GJY1" s="159"/>
      <c r="GJZ1" s="159"/>
      <c r="GKA1" s="159"/>
      <c r="GKB1" s="159"/>
      <c r="GKC1" s="159"/>
      <c r="GKD1" s="159"/>
      <c r="GKE1" s="159"/>
      <c r="GKF1" s="159"/>
      <c r="GKG1" s="159"/>
      <c r="GKH1" s="159"/>
      <c r="GKI1" s="159"/>
      <c r="GKJ1" s="159"/>
      <c r="GKK1" s="159"/>
      <c r="GKL1" s="159"/>
      <c r="GKM1" s="159"/>
      <c r="GKN1" s="159"/>
      <c r="GKO1" s="159"/>
      <c r="GKP1" s="159"/>
      <c r="GKQ1" s="159"/>
      <c r="GKR1" s="159"/>
      <c r="GKS1" s="159"/>
      <c r="GKT1" s="159"/>
      <c r="GKU1" s="159"/>
      <c r="GKV1" s="159"/>
      <c r="GKW1" s="159"/>
      <c r="GKX1" s="159"/>
      <c r="GKY1" s="159"/>
      <c r="GKZ1" s="159"/>
      <c r="GLA1" s="159"/>
      <c r="GLB1" s="159"/>
      <c r="GLC1" s="159"/>
      <c r="GLD1" s="159"/>
      <c r="GLE1" s="159"/>
      <c r="GLF1" s="159"/>
      <c r="GLG1" s="159"/>
      <c r="GLH1" s="159"/>
      <c r="GLI1" s="159"/>
      <c r="GLJ1" s="159"/>
      <c r="GLK1" s="159"/>
      <c r="GLL1" s="159"/>
      <c r="GLM1" s="159"/>
      <c r="GLN1" s="159"/>
      <c r="GLO1" s="159"/>
      <c r="GLP1" s="159"/>
      <c r="GLQ1" s="159"/>
      <c r="GLR1" s="159"/>
      <c r="GLS1" s="159"/>
      <c r="GLT1" s="159"/>
      <c r="GLU1" s="159"/>
      <c r="GLV1" s="159"/>
      <c r="GLW1" s="159"/>
      <c r="GLX1" s="159"/>
      <c r="GLY1" s="159"/>
      <c r="GLZ1" s="159"/>
      <c r="GMA1" s="159"/>
      <c r="GMB1" s="159"/>
      <c r="GMC1" s="159"/>
      <c r="GMD1" s="159"/>
      <c r="GME1" s="159"/>
      <c r="GMF1" s="159"/>
      <c r="GMG1" s="159"/>
      <c r="GMH1" s="159"/>
      <c r="GMI1" s="159"/>
      <c r="GMJ1" s="159"/>
      <c r="GMK1" s="159"/>
      <c r="GML1" s="159"/>
      <c r="GMM1" s="159"/>
      <c r="GMN1" s="159"/>
      <c r="GMO1" s="159"/>
      <c r="GMP1" s="159"/>
      <c r="GMQ1" s="159"/>
      <c r="GMR1" s="159"/>
      <c r="GMS1" s="159"/>
      <c r="GMT1" s="159"/>
      <c r="GMU1" s="159"/>
      <c r="GMV1" s="159"/>
      <c r="GMW1" s="159"/>
      <c r="GMX1" s="159"/>
      <c r="GMY1" s="159"/>
      <c r="GMZ1" s="159"/>
      <c r="GNA1" s="159"/>
      <c r="GNB1" s="159"/>
      <c r="GNC1" s="159"/>
      <c r="GND1" s="159"/>
      <c r="GNE1" s="159"/>
      <c r="GNF1" s="159"/>
      <c r="GNG1" s="159"/>
      <c r="GNH1" s="159"/>
      <c r="GNI1" s="159"/>
      <c r="GNJ1" s="159"/>
      <c r="GNK1" s="159"/>
      <c r="GNL1" s="159"/>
      <c r="GNM1" s="159"/>
      <c r="GNN1" s="159"/>
      <c r="GNO1" s="159"/>
      <c r="GNP1" s="159"/>
      <c r="GNQ1" s="159"/>
      <c r="GNR1" s="159"/>
      <c r="GNS1" s="159"/>
      <c r="GNT1" s="159"/>
      <c r="GNU1" s="159"/>
      <c r="GNV1" s="159"/>
      <c r="GNW1" s="159"/>
      <c r="GNX1" s="159"/>
      <c r="GNY1" s="159"/>
      <c r="GNZ1" s="159"/>
      <c r="GOA1" s="159"/>
      <c r="GOB1" s="159"/>
      <c r="GOC1" s="159"/>
      <c r="GOD1" s="159"/>
      <c r="GOE1" s="159"/>
      <c r="GOF1" s="159"/>
      <c r="GOG1" s="159"/>
      <c r="GOH1" s="159"/>
      <c r="GOI1" s="159"/>
      <c r="GOJ1" s="159"/>
      <c r="GOK1" s="159"/>
      <c r="GOL1" s="159"/>
      <c r="GOM1" s="159"/>
      <c r="GON1" s="159"/>
      <c r="GOO1" s="159"/>
      <c r="GOP1" s="159"/>
      <c r="GOQ1" s="159"/>
      <c r="GOR1" s="159"/>
      <c r="GOS1" s="159"/>
      <c r="GOT1" s="159"/>
      <c r="GOU1" s="159"/>
      <c r="GOV1" s="159"/>
      <c r="GOW1" s="159"/>
      <c r="GOX1" s="159"/>
      <c r="GOY1" s="159"/>
      <c r="GOZ1" s="159"/>
      <c r="GPA1" s="159"/>
      <c r="GPB1" s="159"/>
      <c r="GPC1" s="159"/>
      <c r="GPD1" s="159"/>
      <c r="GPE1" s="159"/>
      <c r="GPF1" s="159"/>
      <c r="GPG1" s="159"/>
      <c r="GPH1" s="159"/>
      <c r="GPI1" s="159"/>
      <c r="GPJ1" s="159"/>
      <c r="GPK1" s="159"/>
      <c r="GPL1" s="159"/>
      <c r="GPM1" s="159"/>
      <c r="GPN1" s="159"/>
      <c r="GPO1" s="159"/>
      <c r="GPP1" s="159"/>
      <c r="GPQ1" s="159"/>
      <c r="GPR1" s="159"/>
      <c r="GPS1" s="159"/>
      <c r="GPT1" s="159"/>
      <c r="GPU1" s="159"/>
      <c r="GPV1" s="159"/>
      <c r="GPW1" s="159"/>
      <c r="GPX1" s="159"/>
      <c r="GPY1" s="159"/>
      <c r="GPZ1" s="159"/>
      <c r="GQA1" s="159"/>
      <c r="GQB1" s="159"/>
      <c r="GQC1" s="159"/>
      <c r="GQD1" s="159"/>
      <c r="GQE1" s="159"/>
      <c r="GQF1" s="159"/>
      <c r="GQG1" s="159"/>
      <c r="GQH1" s="159"/>
      <c r="GQI1" s="159"/>
      <c r="GQJ1" s="159"/>
      <c r="GQK1" s="159"/>
      <c r="GQL1" s="159"/>
      <c r="GQM1" s="159"/>
      <c r="GQN1" s="159"/>
      <c r="GQO1" s="159"/>
      <c r="GQP1" s="159"/>
      <c r="GQQ1" s="159"/>
      <c r="GQR1" s="159"/>
      <c r="GQS1" s="159"/>
      <c r="GQT1" s="159"/>
      <c r="GQU1" s="159"/>
      <c r="GQV1" s="159"/>
      <c r="GQW1" s="159"/>
      <c r="GQX1" s="159"/>
      <c r="GQY1" s="159"/>
      <c r="GQZ1" s="159"/>
      <c r="GRA1" s="159"/>
      <c r="GRB1" s="159"/>
      <c r="GRC1" s="159"/>
      <c r="GRD1" s="159"/>
      <c r="GRE1" s="159"/>
      <c r="GRF1" s="159"/>
      <c r="GRG1" s="159"/>
      <c r="GRH1" s="159"/>
      <c r="GRI1" s="159"/>
      <c r="GRJ1" s="159"/>
      <c r="GRK1" s="159"/>
      <c r="GRL1" s="159"/>
      <c r="GRM1" s="159"/>
      <c r="GRN1" s="159"/>
      <c r="GRO1" s="159"/>
      <c r="GRP1" s="159"/>
      <c r="GRQ1" s="159"/>
      <c r="GRR1" s="159"/>
      <c r="GRS1" s="159"/>
      <c r="GRT1" s="159"/>
      <c r="GRU1" s="159"/>
      <c r="GRV1" s="159"/>
      <c r="GRW1" s="159"/>
      <c r="GRX1" s="159"/>
      <c r="GRY1" s="159"/>
      <c r="GRZ1" s="159"/>
      <c r="GSA1" s="159"/>
      <c r="GSB1" s="159"/>
      <c r="GSC1" s="159"/>
      <c r="GSD1" s="159"/>
      <c r="GSE1" s="159"/>
      <c r="GSF1" s="159"/>
      <c r="GSG1" s="159"/>
      <c r="GSH1" s="159"/>
      <c r="GSI1" s="159"/>
      <c r="GSJ1" s="159"/>
      <c r="GSK1" s="159"/>
      <c r="GSL1" s="159"/>
      <c r="GSM1" s="159"/>
      <c r="GSN1" s="159"/>
      <c r="GSO1" s="159"/>
      <c r="GSP1" s="159"/>
      <c r="GSQ1" s="159"/>
      <c r="GSR1" s="159"/>
      <c r="GSS1" s="159"/>
      <c r="GST1" s="159"/>
      <c r="GSU1" s="159"/>
      <c r="GSV1" s="159"/>
      <c r="GSW1" s="159"/>
      <c r="GSX1" s="159"/>
      <c r="GSY1" s="159"/>
      <c r="GSZ1" s="159"/>
      <c r="GTA1" s="159"/>
      <c r="GTB1" s="159"/>
      <c r="GTC1" s="159"/>
      <c r="GTD1" s="159"/>
      <c r="GTE1" s="159"/>
      <c r="GTF1" s="159"/>
      <c r="GTG1" s="159"/>
      <c r="GTH1" s="159"/>
      <c r="GTI1" s="159"/>
      <c r="GTJ1" s="159"/>
      <c r="GTK1" s="159"/>
      <c r="GTL1" s="159"/>
      <c r="GTM1" s="159"/>
      <c r="GTN1" s="159"/>
      <c r="GTO1" s="159"/>
      <c r="GTP1" s="159"/>
      <c r="GTQ1" s="159"/>
      <c r="GTR1" s="159"/>
      <c r="GTS1" s="159"/>
      <c r="GTT1" s="159"/>
      <c r="GTU1" s="159"/>
      <c r="GTV1" s="159"/>
      <c r="GTW1" s="159"/>
      <c r="GTX1" s="159"/>
      <c r="GTY1" s="159"/>
      <c r="GTZ1" s="159"/>
      <c r="GUA1" s="159"/>
      <c r="GUB1" s="159"/>
      <c r="GUC1" s="159"/>
      <c r="GUD1" s="159"/>
      <c r="GUE1" s="159"/>
      <c r="GUF1" s="159"/>
      <c r="GUG1" s="159"/>
      <c r="GUH1" s="159"/>
      <c r="GUI1" s="159"/>
      <c r="GUJ1" s="159"/>
      <c r="GUK1" s="159"/>
      <c r="GUL1" s="159"/>
      <c r="GUM1" s="159"/>
      <c r="GUN1" s="159"/>
      <c r="GUO1" s="159"/>
      <c r="GUP1" s="159"/>
      <c r="GUQ1" s="159"/>
      <c r="GUR1" s="159"/>
      <c r="GUS1" s="159"/>
      <c r="GUT1" s="159"/>
      <c r="GUU1" s="159"/>
      <c r="GUV1" s="159"/>
      <c r="GUW1" s="159"/>
      <c r="GUX1" s="159"/>
      <c r="GUY1" s="159"/>
      <c r="GUZ1" s="159"/>
      <c r="GVA1" s="159"/>
      <c r="GVB1" s="159"/>
      <c r="GVC1" s="159"/>
      <c r="GVD1" s="159"/>
      <c r="GVE1" s="159"/>
      <c r="GVF1" s="159"/>
      <c r="GVG1" s="159"/>
      <c r="GVH1" s="159"/>
      <c r="GVI1" s="159"/>
      <c r="GVJ1" s="159"/>
      <c r="GVK1" s="159"/>
      <c r="GVL1" s="159"/>
      <c r="GVM1" s="159"/>
      <c r="GVN1" s="159"/>
      <c r="GVO1" s="159"/>
      <c r="GVP1" s="159"/>
      <c r="GVQ1" s="159"/>
      <c r="GVR1" s="159"/>
      <c r="GVS1" s="159"/>
      <c r="GVT1" s="159"/>
      <c r="GVU1" s="159"/>
      <c r="GVV1" s="159"/>
      <c r="GVW1" s="159"/>
      <c r="GVX1" s="159"/>
      <c r="GVY1" s="159"/>
      <c r="GVZ1" s="159"/>
      <c r="GWA1" s="159"/>
      <c r="GWB1" s="159"/>
      <c r="GWC1" s="159"/>
      <c r="GWD1" s="159"/>
      <c r="GWE1" s="159"/>
      <c r="GWF1" s="159"/>
      <c r="GWG1" s="159"/>
      <c r="GWH1" s="159"/>
      <c r="GWI1" s="159"/>
      <c r="GWJ1" s="159"/>
      <c r="GWK1" s="159"/>
      <c r="GWL1" s="159"/>
      <c r="GWM1" s="159"/>
      <c r="GWN1" s="159"/>
      <c r="GWO1" s="159"/>
      <c r="GWP1" s="159"/>
      <c r="GWQ1" s="159"/>
      <c r="GWR1" s="159"/>
      <c r="GWS1" s="159"/>
      <c r="GWT1" s="159"/>
      <c r="GWU1" s="159"/>
      <c r="GWV1" s="159"/>
      <c r="GWW1" s="159"/>
      <c r="GWX1" s="159"/>
      <c r="GWY1" s="159"/>
      <c r="GWZ1" s="159"/>
      <c r="GXA1" s="159"/>
      <c r="GXB1" s="159"/>
      <c r="GXC1" s="159"/>
      <c r="GXD1" s="159"/>
      <c r="GXE1" s="159"/>
      <c r="GXF1" s="159"/>
      <c r="GXG1" s="159"/>
      <c r="GXH1" s="159"/>
      <c r="GXI1" s="159"/>
      <c r="GXJ1" s="159"/>
      <c r="GXK1" s="159"/>
      <c r="GXL1" s="159"/>
      <c r="GXM1" s="159"/>
      <c r="GXN1" s="159"/>
      <c r="GXO1" s="159"/>
      <c r="GXP1" s="159"/>
      <c r="GXQ1" s="159"/>
      <c r="GXR1" s="159"/>
      <c r="GXS1" s="159"/>
      <c r="GXT1" s="159"/>
      <c r="GXU1" s="159"/>
      <c r="GXV1" s="159"/>
      <c r="GXW1" s="159"/>
      <c r="GXX1" s="159"/>
      <c r="GXY1" s="159"/>
      <c r="GXZ1" s="159"/>
      <c r="GYA1" s="159"/>
      <c r="GYB1" s="159"/>
      <c r="GYC1" s="159"/>
      <c r="GYD1" s="159"/>
      <c r="GYE1" s="159"/>
      <c r="GYF1" s="159"/>
      <c r="GYG1" s="159"/>
      <c r="GYH1" s="159"/>
      <c r="GYI1" s="159"/>
      <c r="GYJ1" s="159"/>
      <c r="GYK1" s="159"/>
      <c r="GYL1" s="159"/>
      <c r="GYM1" s="159"/>
      <c r="GYN1" s="159"/>
      <c r="GYO1" s="159"/>
      <c r="GYP1" s="159"/>
      <c r="GYQ1" s="159"/>
      <c r="GYR1" s="159"/>
      <c r="GYS1" s="159"/>
      <c r="GYT1" s="159"/>
      <c r="GYU1" s="159"/>
      <c r="GYV1" s="159"/>
      <c r="GYW1" s="159"/>
      <c r="GYX1" s="159"/>
      <c r="GYY1" s="159"/>
      <c r="GYZ1" s="159"/>
      <c r="GZA1" s="159"/>
      <c r="GZB1" s="159"/>
      <c r="GZC1" s="159"/>
      <c r="GZD1" s="159"/>
      <c r="GZE1" s="159"/>
      <c r="GZF1" s="159"/>
      <c r="GZG1" s="159"/>
      <c r="GZH1" s="159"/>
      <c r="GZI1" s="159"/>
      <c r="GZJ1" s="159"/>
      <c r="GZK1" s="159"/>
      <c r="GZL1" s="159"/>
      <c r="GZM1" s="159"/>
      <c r="GZN1" s="159"/>
      <c r="GZO1" s="159"/>
      <c r="GZP1" s="159"/>
      <c r="GZQ1" s="159"/>
      <c r="GZR1" s="159"/>
      <c r="GZS1" s="159"/>
      <c r="GZT1" s="159"/>
      <c r="GZU1" s="159"/>
      <c r="GZV1" s="159"/>
      <c r="GZW1" s="159"/>
      <c r="GZX1" s="159"/>
      <c r="GZY1" s="159"/>
      <c r="GZZ1" s="159"/>
      <c r="HAA1" s="159"/>
      <c r="HAB1" s="159"/>
      <c r="HAC1" s="159"/>
      <c r="HAD1" s="159"/>
      <c r="HAE1" s="159"/>
      <c r="HAF1" s="159"/>
      <c r="HAG1" s="159"/>
      <c r="HAH1" s="159"/>
      <c r="HAI1" s="159"/>
      <c r="HAJ1" s="159"/>
      <c r="HAK1" s="159"/>
      <c r="HAL1" s="159"/>
      <c r="HAM1" s="159"/>
      <c r="HAN1" s="159"/>
      <c r="HAO1" s="159"/>
      <c r="HAP1" s="159"/>
      <c r="HAQ1" s="159"/>
      <c r="HAR1" s="159"/>
      <c r="HAS1" s="159"/>
      <c r="HAT1" s="159"/>
      <c r="HAU1" s="159"/>
      <c r="HAV1" s="159"/>
      <c r="HAW1" s="159"/>
      <c r="HAX1" s="159"/>
      <c r="HAY1" s="159"/>
      <c r="HAZ1" s="159"/>
      <c r="HBA1" s="159"/>
      <c r="HBB1" s="159"/>
      <c r="HBC1" s="159"/>
      <c r="HBD1" s="159"/>
      <c r="HBE1" s="159"/>
      <c r="HBF1" s="159"/>
      <c r="HBG1" s="159"/>
      <c r="HBH1" s="159"/>
      <c r="HBI1" s="159"/>
      <c r="HBJ1" s="159"/>
      <c r="HBK1" s="159"/>
      <c r="HBL1" s="159"/>
      <c r="HBM1" s="159"/>
      <c r="HBN1" s="159"/>
      <c r="HBO1" s="159"/>
      <c r="HBP1" s="159"/>
      <c r="HBQ1" s="159"/>
      <c r="HBR1" s="159"/>
      <c r="HBS1" s="159"/>
      <c r="HBT1" s="159"/>
      <c r="HBU1" s="159"/>
      <c r="HBV1" s="159"/>
      <c r="HBW1" s="159"/>
      <c r="HBX1" s="159"/>
      <c r="HBY1" s="159"/>
      <c r="HBZ1" s="159"/>
      <c r="HCA1" s="159"/>
      <c r="HCB1" s="159"/>
      <c r="HCC1" s="159"/>
      <c r="HCD1" s="159"/>
      <c r="HCE1" s="159"/>
      <c r="HCF1" s="159"/>
      <c r="HCG1" s="159"/>
      <c r="HCH1" s="159"/>
      <c r="HCI1" s="159"/>
      <c r="HCJ1" s="159"/>
      <c r="HCK1" s="159"/>
      <c r="HCL1" s="159"/>
      <c r="HCM1" s="159"/>
      <c r="HCN1" s="159"/>
      <c r="HCO1" s="159"/>
      <c r="HCP1" s="159"/>
      <c r="HCQ1" s="159"/>
      <c r="HCR1" s="159"/>
      <c r="HCS1" s="159"/>
      <c r="HCT1" s="159"/>
      <c r="HCU1" s="159"/>
      <c r="HCV1" s="159"/>
      <c r="HCW1" s="159"/>
      <c r="HCX1" s="159"/>
      <c r="HCY1" s="159"/>
      <c r="HCZ1" s="159"/>
      <c r="HDA1" s="159"/>
      <c r="HDB1" s="159"/>
      <c r="HDC1" s="159"/>
      <c r="HDD1" s="159"/>
      <c r="HDE1" s="159"/>
      <c r="HDF1" s="159"/>
      <c r="HDG1" s="159"/>
      <c r="HDH1" s="159"/>
      <c r="HDI1" s="159"/>
      <c r="HDJ1" s="159"/>
      <c r="HDK1" s="159"/>
      <c r="HDL1" s="159"/>
      <c r="HDM1" s="159"/>
      <c r="HDN1" s="159"/>
      <c r="HDO1" s="159"/>
      <c r="HDP1" s="159"/>
      <c r="HDQ1" s="159"/>
      <c r="HDR1" s="159"/>
      <c r="HDS1" s="159"/>
      <c r="HDT1" s="159"/>
      <c r="HDU1" s="159"/>
      <c r="HDV1" s="159"/>
      <c r="HDW1" s="159"/>
      <c r="HDX1" s="159"/>
      <c r="HDY1" s="159"/>
      <c r="HDZ1" s="159"/>
      <c r="HEA1" s="159"/>
      <c r="HEB1" s="159"/>
      <c r="HEC1" s="159"/>
      <c r="HED1" s="159"/>
      <c r="HEE1" s="159"/>
      <c r="HEF1" s="159"/>
      <c r="HEG1" s="159"/>
      <c r="HEH1" s="159"/>
      <c r="HEI1" s="159"/>
      <c r="HEJ1" s="159"/>
      <c r="HEK1" s="159"/>
      <c r="HEL1" s="159"/>
      <c r="HEM1" s="159"/>
      <c r="HEN1" s="159"/>
      <c r="HEO1" s="159"/>
      <c r="HEP1" s="159"/>
      <c r="HEQ1" s="159"/>
      <c r="HER1" s="159"/>
      <c r="HES1" s="159"/>
      <c r="HET1" s="159"/>
      <c r="HEU1" s="159"/>
      <c r="HEV1" s="159"/>
      <c r="HEW1" s="159"/>
      <c r="HEX1" s="159"/>
      <c r="HEY1" s="159"/>
      <c r="HEZ1" s="159"/>
      <c r="HFA1" s="159"/>
      <c r="HFB1" s="159"/>
      <c r="HFC1" s="159"/>
      <c r="HFD1" s="159"/>
      <c r="HFE1" s="159"/>
      <c r="HFF1" s="159"/>
      <c r="HFG1" s="159"/>
      <c r="HFH1" s="159"/>
      <c r="HFI1" s="159"/>
      <c r="HFJ1" s="159"/>
      <c r="HFK1" s="159"/>
      <c r="HFL1" s="159"/>
      <c r="HFM1" s="159"/>
      <c r="HFN1" s="159"/>
      <c r="HFO1" s="159"/>
      <c r="HFP1" s="159"/>
      <c r="HFQ1" s="159"/>
      <c r="HFR1" s="159"/>
      <c r="HFS1" s="159"/>
      <c r="HFT1" s="159"/>
      <c r="HFU1" s="159"/>
      <c r="HFV1" s="159"/>
      <c r="HFW1" s="159"/>
      <c r="HFX1" s="159"/>
      <c r="HFY1" s="159"/>
      <c r="HFZ1" s="159"/>
      <c r="HGA1" s="159"/>
      <c r="HGB1" s="159"/>
      <c r="HGC1" s="159"/>
      <c r="HGD1" s="159"/>
      <c r="HGE1" s="159"/>
      <c r="HGF1" s="159"/>
      <c r="HGG1" s="159"/>
      <c r="HGH1" s="159"/>
      <c r="HGI1" s="159"/>
      <c r="HGJ1" s="159"/>
      <c r="HGK1" s="159"/>
      <c r="HGL1" s="159"/>
      <c r="HGM1" s="159"/>
      <c r="HGN1" s="159"/>
      <c r="HGO1" s="159"/>
      <c r="HGP1" s="159"/>
      <c r="HGQ1" s="159"/>
      <c r="HGR1" s="159"/>
      <c r="HGS1" s="159"/>
      <c r="HGT1" s="159"/>
      <c r="HGU1" s="159"/>
      <c r="HGV1" s="159"/>
      <c r="HGW1" s="159"/>
      <c r="HGX1" s="159"/>
      <c r="HGY1" s="159"/>
      <c r="HGZ1" s="159"/>
      <c r="HHA1" s="159"/>
      <c r="HHB1" s="159"/>
      <c r="HHC1" s="159"/>
      <c r="HHD1" s="159"/>
      <c r="HHE1" s="159"/>
      <c r="HHF1" s="159"/>
      <c r="HHG1" s="159"/>
      <c r="HHH1" s="159"/>
      <c r="HHI1" s="159"/>
      <c r="HHJ1" s="159"/>
      <c r="HHK1" s="159"/>
      <c r="HHL1" s="159"/>
      <c r="HHM1" s="159"/>
      <c r="HHN1" s="159"/>
      <c r="HHO1" s="159"/>
      <c r="HHP1" s="159"/>
      <c r="HHQ1" s="159"/>
      <c r="HHR1" s="159"/>
      <c r="HHS1" s="159"/>
      <c r="HHT1" s="159"/>
      <c r="HHU1" s="159"/>
      <c r="HHV1" s="159"/>
      <c r="HHW1" s="159"/>
      <c r="HHX1" s="159"/>
      <c r="HHY1" s="159"/>
      <c r="HHZ1" s="159"/>
      <c r="HIA1" s="159"/>
      <c r="HIB1" s="159"/>
      <c r="HIC1" s="159"/>
      <c r="HID1" s="159"/>
      <c r="HIE1" s="159"/>
      <c r="HIF1" s="159"/>
      <c r="HIG1" s="159"/>
      <c r="HIH1" s="159"/>
      <c r="HII1" s="159"/>
      <c r="HIJ1" s="159"/>
      <c r="HIK1" s="159"/>
      <c r="HIL1" s="159"/>
      <c r="HIM1" s="159"/>
      <c r="HIN1" s="159"/>
      <c r="HIO1" s="159"/>
      <c r="HIP1" s="159"/>
      <c r="HIQ1" s="159"/>
      <c r="HIR1" s="159"/>
      <c r="HIS1" s="159"/>
      <c r="HIT1" s="159"/>
      <c r="HIU1" s="159"/>
      <c r="HIV1" s="159"/>
      <c r="HIW1" s="159"/>
      <c r="HIX1" s="159"/>
      <c r="HIY1" s="159"/>
      <c r="HIZ1" s="159"/>
      <c r="HJA1" s="159"/>
      <c r="HJB1" s="159"/>
      <c r="HJC1" s="159"/>
      <c r="HJD1" s="159"/>
      <c r="HJE1" s="159"/>
      <c r="HJF1" s="159"/>
      <c r="HJG1" s="159"/>
      <c r="HJH1" s="159"/>
      <c r="HJI1" s="159"/>
      <c r="HJJ1" s="159"/>
      <c r="HJK1" s="159"/>
      <c r="HJL1" s="159"/>
      <c r="HJM1" s="159"/>
      <c r="HJN1" s="159"/>
      <c r="HJO1" s="159"/>
      <c r="HJP1" s="159"/>
      <c r="HJQ1" s="159"/>
      <c r="HJR1" s="159"/>
      <c r="HJS1" s="159"/>
      <c r="HJT1" s="159"/>
      <c r="HJU1" s="159"/>
      <c r="HJV1" s="159"/>
      <c r="HJW1" s="159"/>
      <c r="HJX1" s="159"/>
      <c r="HJY1" s="159"/>
      <c r="HJZ1" s="159"/>
      <c r="HKA1" s="159"/>
      <c r="HKB1" s="159"/>
      <c r="HKC1" s="159"/>
      <c r="HKD1" s="159"/>
      <c r="HKE1" s="159"/>
      <c r="HKF1" s="159"/>
      <c r="HKG1" s="159"/>
      <c r="HKH1" s="159"/>
      <c r="HKI1" s="159"/>
      <c r="HKJ1" s="159"/>
      <c r="HKK1" s="159"/>
      <c r="HKL1" s="159"/>
      <c r="HKM1" s="159"/>
      <c r="HKN1" s="159"/>
      <c r="HKO1" s="159"/>
      <c r="HKP1" s="159"/>
      <c r="HKQ1" s="159"/>
      <c r="HKR1" s="159"/>
      <c r="HKS1" s="159"/>
      <c r="HKT1" s="159"/>
      <c r="HKU1" s="159"/>
      <c r="HKV1" s="159"/>
      <c r="HKW1" s="159"/>
      <c r="HKX1" s="159"/>
      <c r="HKY1" s="159"/>
      <c r="HKZ1" s="159"/>
      <c r="HLA1" s="159"/>
      <c r="HLB1" s="159"/>
      <c r="HLC1" s="159"/>
      <c r="HLD1" s="159"/>
      <c r="HLE1" s="159"/>
      <c r="HLF1" s="159"/>
      <c r="HLG1" s="159"/>
      <c r="HLH1" s="159"/>
      <c r="HLI1" s="159"/>
      <c r="HLJ1" s="159"/>
      <c r="HLK1" s="159"/>
      <c r="HLL1" s="159"/>
      <c r="HLM1" s="159"/>
      <c r="HLN1" s="159"/>
      <c r="HLO1" s="159"/>
      <c r="HLP1" s="159"/>
      <c r="HLQ1" s="159"/>
      <c r="HLR1" s="159"/>
      <c r="HLS1" s="159"/>
      <c r="HLT1" s="159"/>
      <c r="HLU1" s="159"/>
      <c r="HLV1" s="159"/>
      <c r="HLW1" s="159"/>
      <c r="HLX1" s="159"/>
      <c r="HLY1" s="159"/>
      <c r="HLZ1" s="159"/>
      <c r="HMA1" s="159"/>
      <c r="HMB1" s="159"/>
      <c r="HMC1" s="159"/>
      <c r="HMD1" s="159"/>
      <c r="HME1" s="159"/>
      <c r="HMF1" s="159"/>
      <c r="HMG1" s="159"/>
      <c r="HMH1" s="159"/>
      <c r="HMI1" s="159"/>
      <c r="HMJ1" s="159"/>
      <c r="HMK1" s="159"/>
      <c r="HML1" s="159"/>
      <c r="HMM1" s="159"/>
      <c r="HMN1" s="159"/>
      <c r="HMO1" s="159"/>
      <c r="HMP1" s="159"/>
      <c r="HMQ1" s="159"/>
      <c r="HMR1" s="159"/>
      <c r="HMS1" s="159"/>
      <c r="HMT1" s="159"/>
      <c r="HMU1" s="159"/>
      <c r="HMV1" s="159"/>
      <c r="HMW1" s="159"/>
      <c r="HMX1" s="159"/>
      <c r="HMY1" s="159"/>
      <c r="HMZ1" s="159"/>
      <c r="HNA1" s="159"/>
      <c r="HNB1" s="159"/>
      <c r="HNC1" s="159"/>
      <c r="HND1" s="159"/>
      <c r="HNE1" s="159"/>
      <c r="HNF1" s="159"/>
      <c r="HNG1" s="159"/>
      <c r="HNH1" s="159"/>
      <c r="HNI1" s="159"/>
      <c r="HNJ1" s="159"/>
      <c r="HNK1" s="159"/>
      <c r="HNL1" s="159"/>
      <c r="HNM1" s="159"/>
      <c r="HNN1" s="159"/>
      <c r="HNO1" s="159"/>
      <c r="HNP1" s="159"/>
      <c r="HNQ1" s="159"/>
      <c r="HNR1" s="159"/>
      <c r="HNS1" s="159"/>
      <c r="HNT1" s="159"/>
      <c r="HNU1" s="159"/>
      <c r="HNV1" s="159"/>
      <c r="HNW1" s="159"/>
      <c r="HNX1" s="159"/>
      <c r="HNY1" s="159"/>
      <c r="HNZ1" s="159"/>
      <c r="HOA1" s="159"/>
      <c r="HOB1" s="159"/>
      <c r="HOC1" s="159"/>
      <c r="HOD1" s="159"/>
      <c r="HOE1" s="159"/>
      <c r="HOF1" s="159"/>
      <c r="HOG1" s="159"/>
      <c r="HOH1" s="159"/>
      <c r="HOI1" s="159"/>
      <c r="HOJ1" s="159"/>
      <c r="HOK1" s="159"/>
      <c r="HOL1" s="159"/>
      <c r="HOM1" s="159"/>
      <c r="HON1" s="159"/>
      <c r="HOO1" s="159"/>
      <c r="HOP1" s="159"/>
      <c r="HOQ1" s="159"/>
      <c r="HOR1" s="159"/>
      <c r="HOS1" s="159"/>
      <c r="HOT1" s="159"/>
      <c r="HOU1" s="159"/>
      <c r="HOV1" s="159"/>
      <c r="HOW1" s="159"/>
      <c r="HOX1" s="159"/>
      <c r="HOY1" s="159"/>
      <c r="HOZ1" s="159"/>
      <c r="HPA1" s="159"/>
      <c r="HPB1" s="159"/>
      <c r="HPC1" s="159"/>
      <c r="HPD1" s="159"/>
      <c r="HPE1" s="159"/>
      <c r="HPF1" s="159"/>
      <c r="HPG1" s="159"/>
      <c r="HPH1" s="159"/>
      <c r="HPI1" s="159"/>
      <c r="HPJ1" s="159"/>
      <c r="HPK1" s="159"/>
      <c r="HPL1" s="159"/>
      <c r="HPM1" s="159"/>
      <c r="HPN1" s="159"/>
      <c r="HPO1" s="159"/>
      <c r="HPP1" s="159"/>
      <c r="HPQ1" s="159"/>
      <c r="HPR1" s="159"/>
      <c r="HPS1" s="159"/>
      <c r="HPT1" s="159"/>
      <c r="HPU1" s="159"/>
      <c r="HPV1" s="159"/>
      <c r="HPW1" s="159"/>
      <c r="HPX1" s="159"/>
      <c r="HPY1" s="159"/>
      <c r="HPZ1" s="159"/>
      <c r="HQA1" s="159"/>
      <c r="HQB1" s="159"/>
      <c r="HQC1" s="159"/>
      <c r="HQD1" s="159"/>
      <c r="HQE1" s="159"/>
      <c r="HQF1" s="159"/>
      <c r="HQG1" s="159"/>
      <c r="HQH1" s="159"/>
      <c r="HQI1" s="159"/>
      <c r="HQJ1" s="159"/>
      <c r="HQK1" s="159"/>
      <c r="HQL1" s="159"/>
      <c r="HQM1" s="159"/>
      <c r="HQN1" s="159"/>
      <c r="HQO1" s="159"/>
      <c r="HQP1" s="159"/>
      <c r="HQQ1" s="159"/>
      <c r="HQR1" s="159"/>
      <c r="HQS1" s="159"/>
      <c r="HQT1" s="159"/>
      <c r="HQU1" s="159"/>
      <c r="HQV1" s="159"/>
      <c r="HQW1" s="159"/>
      <c r="HQX1" s="159"/>
      <c r="HQY1" s="159"/>
      <c r="HQZ1" s="159"/>
      <c r="HRA1" s="159"/>
      <c r="HRB1" s="159"/>
      <c r="HRC1" s="159"/>
      <c r="HRD1" s="159"/>
      <c r="HRE1" s="159"/>
      <c r="HRF1" s="159"/>
      <c r="HRG1" s="159"/>
      <c r="HRH1" s="159"/>
      <c r="HRI1" s="159"/>
      <c r="HRJ1" s="159"/>
      <c r="HRK1" s="159"/>
      <c r="HRL1" s="159"/>
      <c r="HRM1" s="159"/>
      <c r="HRN1" s="159"/>
      <c r="HRO1" s="159"/>
      <c r="HRP1" s="159"/>
      <c r="HRQ1" s="159"/>
      <c r="HRR1" s="159"/>
      <c r="HRS1" s="159"/>
      <c r="HRT1" s="159"/>
      <c r="HRU1" s="159"/>
      <c r="HRV1" s="159"/>
      <c r="HRW1" s="159"/>
      <c r="HRX1" s="159"/>
      <c r="HRY1" s="159"/>
      <c r="HRZ1" s="159"/>
      <c r="HSA1" s="159"/>
      <c r="HSB1" s="159"/>
      <c r="HSC1" s="159"/>
      <c r="HSD1" s="159"/>
      <c r="HSE1" s="159"/>
      <c r="HSF1" s="159"/>
      <c r="HSG1" s="159"/>
      <c r="HSH1" s="159"/>
      <c r="HSI1" s="159"/>
      <c r="HSJ1" s="159"/>
      <c r="HSK1" s="159"/>
      <c r="HSL1" s="159"/>
      <c r="HSM1" s="159"/>
      <c r="HSN1" s="159"/>
      <c r="HSO1" s="159"/>
      <c r="HSP1" s="159"/>
      <c r="HSQ1" s="159"/>
      <c r="HSR1" s="159"/>
      <c r="HSS1" s="159"/>
      <c r="HST1" s="159"/>
      <c r="HSU1" s="159"/>
      <c r="HSV1" s="159"/>
      <c r="HSW1" s="159"/>
      <c r="HSX1" s="159"/>
      <c r="HSY1" s="159"/>
      <c r="HSZ1" s="159"/>
      <c r="HTA1" s="159"/>
      <c r="HTB1" s="159"/>
      <c r="HTC1" s="159"/>
      <c r="HTD1" s="159"/>
      <c r="HTE1" s="159"/>
      <c r="HTF1" s="159"/>
      <c r="HTG1" s="159"/>
      <c r="HTH1" s="159"/>
      <c r="HTI1" s="159"/>
      <c r="HTJ1" s="159"/>
      <c r="HTK1" s="159"/>
      <c r="HTL1" s="159"/>
      <c r="HTM1" s="159"/>
      <c r="HTN1" s="159"/>
      <c r="HTO1" s="159"/>
      <c r="HTP1" s="159"/>
      <c r="HTQ1" s="159"/>
      <c r="HTR1" s="159"/>
      <c r="HTS1" s="159"/>
      <c r="HTT1" s="159"/>
      <c r="HTU1" s="159"/>
      <c r="HTV1" s="159"/>
      <c r="HTW1" s="159"/>
      <c r="HTX1" s="159"/>
      <c r="HTY1" s="159"/>
      <c r="HTZ1" s="159"/>
      <c r="HUA1" s="159"/>
      <c r="HUB1" s="159"/>
      <c r="HUC1" s="159"/>
      <c r="HUD1" s="159"/>
      <c r="HUE1" s="159"/>
      <c r="HUF1" s="159"/>
      <c r="HUG1" s="159"/>
      <c r="HUH1" s="159"/>
      <c r="HUI1" s="159"/>
      <c r="HUJ1" s="159"/>
      <c r="HUK1" s="159"/>
      <c r="HUL1" s="159"/>
      <c r="HUM1" s="159"/>
      <c r="HUN1" s="159"/>
      <c r="HUO1" s="159"/>
      <c r="HUP1" s="159"/>
      <c r="HUQ1" s="159"/>
      <c r="HUR1" s="159"/>
      <c r="HUS1" s="159"/>
      <c r="HUT1" s="159"/>
      <c r="HUU1" s="159"/>
      <c r="HUV1" s="159"/>
      <c r="HUW1" s="159"/>
      <c r="HUX1" s="159"/>
      <c r="HUY1" s="159"/>
      <c r="HUZ1" s="159"/>
      <c r="HVA1" s="159"/>
      <c r="HVB1" s="159"/>
      <c r="HVC1" s="159"/>
      <c r="HVD1" s="159"/>
      <c r="HVE1" s="159"/>
      <c r="HVF1" s="159"/>
      <c r="HVG1" s="159"/>
      <c r="HVH1" s="159"/>
      <c r="HVI1" s="159"/>
      <c r="HVJ1" s="159"/>
      <c r="HVK1" s="159"/>
      <c r="HVL1" s="159"/>
      <c r="HVM1" s="159"/>
      <c r="HVN1" s="159"/>
      <c r="HVO1" s="159"/>
      <c r="HVP1" s="159"/>
      <c r="HVQ1" s="159"/>
      <c r="HVR1" s="159"/>
      <c r="HVS1" s="159"/>
      <c r="HVT1" s="159"/>
      <c r="HVU1" s="159"/>
      <c r="HVV1" s="159"/>
      <c r="HVW1" s="159"/>
      <c r="HVX1" s="159"/>
      <c r="HVY1" s="159"/>
      <c r="HVZ1" s="159"/>
      <c r="HWA1" s="159"/>
      <c r="HWB1" s="159"/>
      <c r="HWC1" s="159"/>
      <c r="HWD1" s="159"/>
      <c r="HWE1" s="159"/>
      <c r="HWF1" s="159"/>
      <c r="HWG1" s="159"/>
      <c r="HWH1" s="159"/>
      <c r="HWI1" s="159"/>
      <c r="HWJ1" s="159"/>
      <c r="HWK1" s="159"/>
      <c r="HWL1" s="159"/>
      <c r="HWM1" s="159"/>
      <c r="HWN1" s="159"/>
      <c r="HWO1" s="159"/>
      <c r="HWP1" s="159"/>
      <c r="HWQ1" s="159"/>
      <c r="HWR1" s="159"/>
      <c r="HWS1" s="159"/>
      <c r="HWT1" s="159"/>
      <c r="HWU1" s="159"/>
      <c r="HWV1" s="159"/>
      <c r="HWW1" s="159"/>
      <c r="HWX1" s="159"/>
      <c r="HWY1" s="159"/>
      <c r="HWZ1" s="159"/>
      <c r="HXA1" s="159"/>
      <c r="HXB1" s="159"/>
      <c r="HXC1" s="159"/>
      <c r="HXD1" s="159"/>
      <c r="HXE1" s="159"/>
      <c r="HXF1" s="159"/>
      <c r="HXG1" s="159"/>
      <c r="HXH1" s="159"/>
      <c r="HXI1" s="159"/>
      <c r="HXJ1" s="159"/>
      <c r="HXK1" s="159"/>
      <c r="HXL1" s="159"/>
      <c r="HXM1" s="159"/>
      <c r="HXN1" s="159"/>
      <c r="HXO1" s="159"/>
      <c r="HXP1" s="159"/>
      <c r="HXQ1" s="159"/>
      <c r="HXR1" s="159"/>
      <c r="HXS1" s="159"/>
      <c r="HXT1" s="159"/>
      <c r="HXU1" s="159"/>
      <c r="HXV1" s="159"/>
      <c r="HXW1" s="159"/>
      <c r="HXX1" s="159"/>
      <c r="HXY1" s="159"/>
      <c r="HXZ1" s="159"/>
      <c r="HYA1" s="159"/>
      <c r="HYB1" s="159"/>
      <c r="HYC1" s="159"/>
      <c r="HYD1" s="159"/>
      <c r="HYE1" s="159"/>
      <c r="HYF1" s="159"/>
      <c r="HYG1" s="159"/>
      <c r="HYH1" s="159"/>
      <c r="HYI1" s="159"/>
      <c r="HYJ1" s="159"/>
      <c r="HYK1" s="159"/>
      <c r="HYL1" s="159"/>
      <c r="HYM1" s="159"/>
      <c r="HYN1" s="159"/>
      <c r="HYO1" s="159"/>
      <c r="HYP1" s="159"/>
      <c r="HYQ1" s="159"/>
      <c r="HYR1" s="159"/>
      <c r="HYS1" s="159"/>
      <c r="HYT1" s="159"/>
      <c r="HYU1" s="159"/>
      <c r="HYV1" s="159"/>
      <c r="HYW1" s="159"/>
      <c r="HYX1" s="159"/>
      <c r="HYY1" s="159"/>
      <c r="HYZ1" s="159"/>
      <c r="HZA1" s="159"/>
      <c r="HZB1" s="159"/>
      <c r="HZC1" s="159"/>
      <c r="HZD1" s="159"/>
      <c r="HZE1" s="159"/>
      <c r="HZF1" s="159"/>
      <c r="HZG1" s="159"/>
      <c r="HZH1" s="159"/>
      <c r="HZI1" s="159"/>
      <c r="HZJ1" s="159"/>
      <c r="HZK1" s="159"/>
      <c r="HZL1" s="159"/>
      <c r="HZM1" s="159"/>
      <c r="HZN1" s="159"/>
      <c r="HZO1" s="159"/>
      <c r="HZP1" s="159"/>
      <c r="HZQ1" s="159"/>
      <c r="HZR1" s="159"/>
      <c r="HZS1" s="159"/>
      <c r="HZT1" s="159"/>
      <c r="HZU1" s="159"/>
      <c r="HZV1" s="159"/>
      <c r="HZW1" s="159"/>
      <c r="HZX1" s="159"/>
      <c r="HZY1" s="159"/>
      <c r="HZZ1" s="159"/>
      <c r="IAA1" s="159"/>
      <c r="IAB1" s="159"/>
      <c r="IAC1" s="159"/>
      <c r="IAD1" s="159"/>
      <c r="IAE1" s="159"/>
      <c r="IAF1" s="159"/>
      <c r="IAG1" s="159"/>
      <c r="IAH1" s="159"/>
      <c r="IAI1" s="159"/>
      <c r="IAJ1" s="159"/>
      <c r="IAK1" s="159"/>
      <c r="IAL1" s="159"/>
      <c r="IAM1" s="159"/>
      <c r="IAN1" s="159"/>
      <c r="IAO1" s="159"/>
      <c r="IAP1" s="159"/>
      <c r="IAQ1" s="159"/>
      <c r="IAR1" s="159"/>
      <c r="IAS1" s="159"/>
      <c r="IAT1" s="159"/>
      <c r="IAU1" s="159"/>
      <c r="IAV1" s="159"/>
      <c r="IAW1" s="159"/>
      <c r="IAX1" s="159"/>
      <c r="IAY1" s="159"/>
      <c r="IAZ1" s="159"/>
      <c r="IBA1" s="159"/>
      <c r="IBB1" s="159"/>
      <c r="IBC1" s="159"/>
      <c r="IBD1" s="159"/>
      <c r="IBE1" s="159"/>
      <c r="IBF1" s="159"/>
      <c r="IBG1" s="159"/>
      <c r="IBH1" s="159"/>
      <c r="IBI1" s="159"/>
      <c r="IBJ1" s="159"/>
      <c r="IBK1" s="159"/>
      <c r="IBL1" s="159"/>
      <c r="IBM1" s="159"/>
      <c r="IBN1" s="159"/>
      <c r="IBO1" s="159"/>
      <c r="IBP1" s="159"/>
      <c r="IBQ1" s="159"/>
      <c r="IBR1" s="159"/>
      <c r="IBS1" s="159"/>
      <c r="IBT1" s="159"/>
      <c r="IBU1" s="159"/>
      <c r="IBV1" s="159"/>
      <c r="IBW1" s="159"/>
      <c r="IBX1" s="159"/>
      <c r="IBY1" s="159"/>
      <c r="IBZ1" s="159"/>
      <c r="ICA1" s="159"/>
      <c r="ICB1" s="159"/>
      <c r="ICC1" s="159"/>
      <c r="ICD1" s="159"/>
      <c r="ICE1" s="159"/>
      <c r="ICF1" s="159"/>
      <c r="ICG1" s="159"/>
      <c r="ICH1" s="159"/>
      <c r="ICI1" s="159"/>
      <c r="ICJ1" s="159"/>
      <c r="ICK1" s="159"/>
      <c r="ICL1" s="159"/>
      <c r="ICM1" s="159"/>
      <c r="ICN1" s="159"/>
      <c r="ICO1" s="159"/>
      <c r="ICP1" s="159"/>
      <c r="ICQ1" s="159"/>
      <c r="ICR1" s="159"/>
      <c r="ICS1" s="159"/>
      <c r="ICT1" s="159"/>
      <c r="ICU1" s="159"/>
      <c r="ICV1" s="159"/>
      <c r="ICW1" s="159"/>
      <c r="ICX1" s="159"/>
      <c r="ICY1" s="159"/>
      <c r="ICZ1" s="159"/>
      <c r="IDA1" s="159"/>
      <c r="IDB1" s="159"/>
      <c r="IDC1" s="159"/>
      <c r="IDD1" s="159"/>
      <c r="IDE1" s="159"/>
      <c r="IDF1" s="159"/>
      <c r="IDG1" s="159"/>
      <c r="IDH1" s="159"/>
      <c r="IDI1" s="159"/>
      <c r="IDJ1" s="159"/>
      <c r="IDK1" s="159"/>
      <c r="IDL1" s="159"/>
      <c r="IDM1" s="159"/>
      <c r="IDN1" s="159"/>
      <c r="IDO1" s="159"/>
      <c r="IDP1" s="159"/>
      <c r="IDQ1" s="159"/>
      <c r="IDR1" s="159"/>
      <c r="IDS1" s="159"/>
      <c r="IDT1" s="159"/>
      <c r="IDU1" s="159"/>
      <c r="IDV1" s="159"/>
      <c r="IDW1" s="159"/>
      <c r="IDX1" s="159"/>
      <c r="IDY1" s="159"/>
      <c r="IDZ1" s="159"/>
      <c r="IEA1" s="159"/>
      <c r="IEB1" s="159"/>
      <c r="IEC1" s="159"/>
      <c r="IED1" s="159"/>
      <c r="IEE1" s="159"/>
      <c r="IEF1" s="159"/>
      <c r="IEG1" s="159"/>
      <c r="IEH1" s="159"/>
      <c r="IEI1" s="159"/>
      <c r="IEJ1" s="159"/>
      <c r="IEK1" s="159"/>
      <c r="IEL1" s="159"/>
      <c r="IEM1" s="159"/>
      <c r="IEN1" s="159"/>
      <c r="IEO1" s="159"/>
      <c r="IEP1" s="159"/>
      <c r="IEQ1" s="159"/>
      <c r="IER1" s="159"/>
      <c r="IES1" s="159"/>
      <c r="IET1" s="159"/>
      <c r="IEU1" s="159"/>
      <c r="IEV1" s="159"/>
      <c r="IEW1" s="159"/>
      <c r="IEX1" s="159"/>
      <c r="IEY1" s="159"/>
      <c r="IEZ1" s="159"/>
      <c r="IFA1" s="159"/>
      <c r="IFB1" s="159"/>
      <c r="IFC1" s="159"/>
      <c r="IFD1" s="159"/>
      <c r="IFE1" s="159"/>
      <c r="IFF1" s="159"/>
      <c r="IFG1" s="159"/>
      <c r="IFH1" s="159"/>
      <c r="IFI1" s="159"/>
      <c r="IFJ1" s="159"/>
      <c r="IFK1" s="159"/>
      <c r="IFL1" s="159"/>
      <c r="IFM1" s="159"/>
      <c r="IFN1" s="159"/>
      <c r="IFO1" s="159"/>
      <c r="IFP1" s="159"/>
      <c r="IFQ1" s="159"/>
      <c r="IFR1" s="159"/>
      <c r="IFS1" s="159"/>
      <c r="IFT1" s="159"/>
      <c r="IFU1" s="159"/>
      <c r="IFV1" s="159"/>
      <c r="IFW1" s="159"/>
      <c r="IFX1" s="159"/>
      <c r="IFY1" s="159"/>
      <c r="IFZ1" s="159"/>
      <c r="IGA1" s="159"/>
      <c r="IGB1" s="159"/>
      <c r="IGC1" s="159"/>
      <c r="IGD1" s="159"/>
      <c r="IGE1" s="159"/>
      <c r="IGF1" s="159"/>
      <c r="IGG1" s="159"/>
      <c r="IGH1" s="159"/>
      <c r="IGI1" s="159"/>
      <c r="IGJ1" s="159"/>
      <c r="IGK1" s="159"/>
      <c r="IGL1" s="159"/>
      <c r="IGM1" s="159"/>
      <c r="IGN1" s="159"/>
      <c r="IGO1" s="159"/>
      <c r="IGP1" s="159"/>
      <c r="IGQ1" s="159"/>
      <c r="IGR1" s="159"/>
      <c r="IGS1" s="159"/>
      <c r="IGT1" s="159"/>
      <c r="IGU1" s="159"/>
      <c r="IGV1" s="159"/>
      <c r="IGW1" s="159"/>
      <c r="IGX1" s="159"/>
      <c r="IGY1" s="159"/>
      <c r="IGZ1" s="159"/>
      <c r="IHA1" s="159"/>
      <c r="IHB1" s="159"/>
      <c r="IHC1" s="159"/>
      <c r="IHD1" s="159"/>
      <c r="IHE1" s="159"/>
      <c r="IHF1" s="159"/>
      <c r="IHG1" s="159"/>
      <c r="IHH1" s="159"/>
      <c r="IHI1" s="159"/>
      <c r="IHJ1" s="159"/>
      <c r="IHK1" s="159"/>
      <c r="IHL1" s="159"/>
      <c r="IHM1" s="159"/>
      <c r="IHN1" s="159"/>
      <c r="IHO1" s="159"/>
      <c r="IHP1" s="159"/>
      <c r="IHQ1" s="159"/>
      <c r="IHR1" s="159"/>
      <c r="IHS1" s="159"/>
      <c r="IHT1" s="159"/>
      <c r="IHU1" s="159"/>
      <c r="IHV1" s="159"/>
      <c r="IHW1" s="159"/>
      <c r="IHX1" s="159"/>
      <c r="IHY1" s="159"/>
      <c r="IHZ1" s="159"/>
      <c r="IIA1" s="159"/>
      <c r="IIB1" s="159"/>
      <c r="IIC1" s="159"/>
      <c r="IID1" s="159"/>
      <c r="IIE1" s="159"/>
      <c r="IIF1" s="159"/>
      <c r="IIG1" s="159"/>
      <c r="IIH1" s="159"/>
      <c r="III1" s="159"/>
      <c r="IIJ1" s="159"/>
      <c r="IIK1" s="159"/>
      <c r="IIL1" s="159"/>
      <c r="IIM1" s="159"/>
      <c r="IIN1" s="159"/>
      <c r="IIO1" s="159"/>
      <c r="IIP1" s="159"/>
      <c r="IIQ1" s="159"/>
      <c r="IIR1" s="159"/>
      <c r="IIS1" s="159"/>
      <c r="IIT1" s="159"/>
      <c r="IIU1" s="159"/>
      <c r="IIV1" s="159"/>
      <c r="IIW1" s="159"/>
      <c r="IIX1" s="159"/>
      <c r="IIY1" s="159"/>
      <c r="IIZ1" s="159"/>
      <c r="IJA1" s="159"/>
      <c r="IJB1" s="159"/>
      <c r="IJC1" s="159"/>
      <c r="IJD1" s="159"/>
      <c r="IJE1" s="159"/>
      <c r="IJF1" s="159"/>
      <c r="IJG1" s="159"/>
      <c r="IJH1" s="159"/>
      <c r="IJI1" s="159"/>
      <c r="IJJ1" s="159"/>
      <c r="IJK1" s="159"/>
      <c r="IJL1" s="159"/>
      <c r="IJM1" s="159"/>
      <c r="IJN1" s="159"/>
      <c r="IJO1" s="159"/>
      <c r="IJP1" s="159"/>
      <c r="IJQ1" s="159"/>
      <c r="IJR1" s="159"/>
      <c r="IJS1" s="159"/>
      <c r="IJT1" s="159"/>
      <c r="IJU1" s="159"/>
      <c r="IJV1" s="159"/>
      <c r="IJW1" s="159"/>
      <c r="IJX1" s="159"/>
      <c r="IJY1" s="159"/>
      <c r="IJZ1" s="159"/>
      <c r="IKA1" s="159"/>
      <c r="IKB1" s="159"/>
      <c r="IKC1" s="159"/>
      <c r="IKD1" s="159"/>
      <c r="IKE1" s="159"/>
      <c r="IKF1" s="159"/>
      <c r="IKG1" s="159"/>
      <c r="IKH1" s="159"/>
      <c r="IKI1" s="159"/>
      <c r="IKJ1" s="159"/>
      <c r="IKK1" s="159"/>
      <c r="IKL1" s="159"/>
      <c r="IKM1" s="159"/>
      <c r="IKN1" s="159"/>
      <c r="IKO1" s="159"/>
      <c r="IKP1" s="159"/>
      <c r="IKQ1" s="159"/>
      <c r="IKR1" s="159"/>
      <c r="IKS1" s="159"/>
      <c r="IKT1" s="159"/>
      <c r="IKU1" s="159"/>
      <c r="IKV1" s="159"/>
      <c r="IKW1" s="159"/>
      <c r="IKX1" s="159"/>
      <c r="IKY1" s="159"/>
      <c r="IKZ1" s="159"/>
      <c r="ILA1" s="159"/>
      <c r="ILB1" s="159"/>
      <c r="ILC1" s="159"/>
      <c r="ILD1" s="159"/>
      <c r="ILE1" s="159"/>
      <c r="ILF1" s="159"/>
      <c r="ILG1" s="159"/>
      <c r="ILH1" s="159"/>
      <c r="ILI1" s="159"/>
      <c r="ILJ1" s="159"/>
      <c r="ILK1" s="159"/>
      <c r="ILL1" s="159"/>
      <c r="ILM1" s="159"/>
      <c r="ILN1" s="159"/>
      <c r="ILO1" s="159"/>
      <c r="ILP1" s="159"/>
      <c r="ILQ1" s="159"/>
      <c r="ILR1" s="159"/>
      <c r="ILS1" s="159"/>
      <c r="ILT1" s="159"/>
      <c r="ILU1" s="159"/>
      <c r="ILV1" s="159"/>
      <c r="ILW1" s="159"/>
      <c r="ILX1" s="159"/>
      <c r="ILY1" s="159"/>
      <c r="ILZ1" s="159"/>
      <c r="IMA1" s="159"/>
      <c r="IMB1" s="159"/>
      <c r="IMC1" s="159"/>
      <c r="IMD1" s="159"/>
      <c r="IME1" s="159"/>
      <c r="IMF1" s="159"/>
      <c r="IMG1" s="159"/>
      <c r="IMH1" s="159"/>
      <c r="IMI1" s="159"/>
      <c r="IMJ1" s="159"/>
      <c r="IMK1" s="159"/>
      <c r="IML1" s="159"/>
      <c r="IMM1" s="159"/>
      <c r="IMN1" s="159"/>
      <c r="IMO1" s="159"/>
      <c r="IMP1" s="159"/>
      <c r="IMQ1" s="159"/>
      <c r="IMR1" s="159"/>
      <c r="IMS1" s="159"/>
      <c r="IMT1" s="159"/>
      <c r="IMU1" s="159"/>
      <c r="IMV1" s="159"/>
      <c r="IMW1" s="159"/>
      <c r="IMX1" s="159"/>
      <c r="IMY1" s="159"/>
      <c r="IMZ1" s="159"/>
      <c r="INA1" s="159"/>
      <c r="INB1" s="159"/>
      <c r="INC1" s="159"/>
      <c r="IND1" s="159"/>
      <c r="INE1" s="159"/>
      <c r="INF1" s="159"/>
      <c r="ING1" s="159"/>
      <c r="INH1" s="159"/>
      <c r="INI1" s="159"/>
      <c r="INJ1" s="159"/>
      <c r="INK1" s="159"/>
      <c r="INL1" s="159"/>
      <c r="INM1" s="159"/>
      <c r="INN1" s="159"/>
      <c r="INO1" s="159"/>
      <c r="INP1" s="159"/>
      <c r="INQ1" s="159"/>
      <c r="INR1" s="159"/>
      <c r="INS1" s="159"/>
      <c r="INT1" s="159"/>
      <c r="INU1" s="159"/>
      <c r="INV1" s="159"/>
      <c r="INW1" s="159"/>
      <c r="INX1" s="159"/>
      <c r="INY1" s="159"/>
      <c r="INZ1" s="159"/>
      <c r="IOA1" s="159"/>
      <c r="IOB1" s="159"/>
      <c r="IOC1" s="159"/>
      <c r="IOD1" s="159"/>
      <c r="IOE1" s="159"/>
      <c r="IOF1" s="159"/>
      <c r="IOG1" s="159"/>
      <c r="IOH1" s="159"/>
      <c r="IOI1" s="159"/>
      <c r="IOJ1" s="159"/>
      <c r="IOK1" s="159"/>
      <c r="IOL1" s="159"/>
      <c r="IOM1" s="159"/>
      <c r="ION1" s="159"/>
      <c r="IOO1" s="159"/>
      <c r="IOP1" s="159"/>
      <c r="IOQ1" s="159"/>
      <c r="IOR1" s="159"/>
      <c r="IOS1" s="159"/>
      <c r="IOT1" s="159"/>
      <c r="IOU1" s="159"/>
      <c r="IOV1" s="159"/>
      <c r="IOW1" s="159"/>
      <c r="IOX1" s="159"/>
      <c r="IOY1" s="159"/>
      <c r="IOZ1" s="159"/>
      <c r="IPA1" s="159"/>
      <c r="IPB1" s="159"/>
      <c r="IPC1" s="159"/>
      <c r="IPD1" s="159"/>
      <c r="IPE1" s="159"/>
      <c r="IPF1" s="159"/>
      <c r="IPG1" s="159"/>
      <c r="IPH1" s="159"/>
      <c r="IPI1" s="159"/>
      <c r="IPJ1" s="159"/>
      <c r="IPK1" s="159"/>
      <c r="IPL1" s="159"/>
      <c r="IPM1" s="159"/>
      <c r="IPN1" s="159"/>
      <c r="IPO1" s="159"/>
      <c r="IPP1" s="159"/>
      <c r="IPQ1" s="159"/>
      <c r="IPR1" s="159"/>
      <c r="IPS1" s="159"/>
      <c r="IPT1" s="159"/>
      <c r="IPU1" s="159"/>
      <c r="IPV1" s="159"/>
      <c r="IPW1" s="159"/>
      <c r="IPX1" s="159"/>
      <c r="IPY1" s="159"/>
      <c r="IPZ1" s="159"/>
      <c r="IQA1" s="159"/>
      <c r="IQB1" s="159"/>
      <c r="IQC1" s="159"/>
      <c r="IQD1" s="159"/>
      <c r="IQE1" s="159"/>
      <c r="IQF1" s="159"/>
      <c r="IQG1" s="159"/>
      <c r="IQH1" s="159"/>
      <c r="IQI1" s="159"/>
      <c r="IQJ1" s="159"/>
      <c r="IQK1" s="159"/>
      <c r="IQL1" s="159"/>
      <c r="IQM1" s="159"/>
      <c r="IQN1" s="159"/>
      <c r="IQO1" s="159"/>
      <c r="IQP1" s="159"/>
      <c r="IQQ1" s="159"/>
      <c r="IQR1" s="159"/>
      <c r="IQS1" s="159"/>
      <c r="IQT1" s="159"/>
      <c r="IQU1" s="159"/>
      <c r="IQV1" s="159"/>
      <c r="IQW1" s="159"/>
      <c r="IQX1" s="159"/>
      <c r="IQY1" s="159"/>
      <c r="IQZ1" s="159"/>
      <c r="IRA1" s="159"/>
      <c r="IRB1" s="159"/>
      <c r="IRC1" s="159"/>
      <c r="IRD1" s="159"/>
      <c r="IRE1" s="159"/>
      <c r="IRF1" s="159"/>
      <c r="IRG1" s="159"/>
      <c r="IRH1" s="159"/>
      <c r="IRI1" s="159"/>
      <c r="IRJ1" s="159"/>
      <c r="IRK1" s="159"/>
      <c r="IRL1" s="159"/>
      <c r="IRM1" s="159"/>
      <c r="IRN1" s="159"/>
      <c r="IRO1" s="159"/>
      <c r="IRP1" s="159"/>
      <c r="IRQ1" s="159"/>
      <c r="IRR1" s="159"/>
      <c r="IRS1" s="159"/>
      <c r="IRT1" s="159"/>
      <c r="IRU1" s="159"/>
      <c r="IRV1" s="159"/>
      <c r="IRW1" s="159"/>
      <c r="IRX1" s="159"/>
      <c r="IRY1" s="159"/>
      <c r="IRZ1" s="159"/>
      <c r="ISA1" s="159"/>
      <c r="ISB1" s="159"/>
      <c r="ISC1" s="159"/>
      <c r="ISD1" s="159"/>
      <c r="ISE1" s="159"/>
      <c r="ISF1" s="159"/>
      <c r="ISG1" s="159"/>
      <c r="ISH1" s="159"/>
      <c r="ISI1" s="159"/>
      <c r="ISJ1" s="159"/>
      <c r="ISK1" s="159"/>
      <c r="ISL1" s="159"/>
      <c r="ISM1" s="159"/>
      <c r="ISN1" s="159"/>
      <c r="ISO1" s="159"/>
      <c r="ISP1" s="159"/>
      <c r="ISQ1" s="159"/>
      <c r="ISR1" s="159"/>
      <c r="ISS1" s="159"/>
      <c r="IST1" s="159"/>
      <c r="ISU1" s="159"/>
      <c r="ISV1" s="159"/>
      <c r="ISW1" s="159"/>
      <c r="ISX1" s="159"/>
      <c r="ISY1" s="159"/>
      <c r="ISZ1" s="159"/>
      <c r="ITA1" s="159"/>
      <c r="ITB1" s="159"/>
      <c r="ITC1" s="159"/>
      <c r="ITD1" s="159"/>
      <c r="ITE1" s="159"/>
      <c r="ITF1" s="159"/>
      <c r="ITG1" s="159"/>
      <c r="ITH1" s="159"/>
      <c r="ITI1" s="159"/>
      <c r="ITJ1" s="159"/>
      <c r="ITK1" s="159"/>
      <c r="ITL1" s="159"/>
      <c r="ITM1" s="159"/>
      <c r="ITN1" s="159"/>
      <c r="ITO1" s="159"/>
      <c r="ITP1" s="159"/>
      <c r="ITQ1" s="159"/>
      <c r="ITR1" s="159"/>
      <c r="ITS1" s="159"/>
      <c r="ITT1" s="159"/>
      <c r="ITU1" s="159"/>
      <c r="ITV1" s="159"/>
      <c r="ITW1" s="159"/>
      <c r="ITX1" s="159"/>
      <c r="ITY1" s="159"/>
      <c r="ITZ1" s="159"/>
      <c r="IUA1" s="159"/>
      <c r="IUB1" s="159"/>
      <c r="IUC1" s="159"/>
      <c r="IUD1" s="159"/>
      <c r="IUE1" s="159"/>
      <c r="IUF1" s="159"/>
      <c r="IUG1" s="159"/>
      <c r="IUH1" s="159"/>
      <c r="IUI1" s="159"/>
      <c r="IUJ1" s="159"/>
      <c r="IUK1" s="159"/>
      <c r="IUL1" s="159"/>
      <c r="IUM1" s="159"/>
      <c r="IUN1" s="159"/>
      <c r="IUO1" s="159"/>
      <c r="IUP1" s="159"/>
      <c r="IUQ1" s="159"/>
      <c r="IUR1" s="159"/>
      <c r="IUS1" s="159"/>
      <c r="IUT1" s="159"/>
      <c r="IUU1" s="159"/>
      <c r="IUV1" s="159"/>
      <c r="IUW1" s="159"/>
      <c r="IUX1" s="159"/>
      <c r="IUY1" s="159"/>
      <c r="IUZ1" s="159"/>
      <c r="IVA1" s="159"/>
      <c r="IVB1" s="159"/>
      <c r="IVC1" s="159"/>
      <c r="IVD1" s="159"/>
      <c r="IVE1" s="159"/>
      <c r="IVF1" s="159"/>
      <c r="IVG1" s="159"/>
      <c r="IVH1" s="159"/>
      <c r="IVI1" s="159"/>
      <c r="IVJ1" s="159"/>
      <c r="IVK1" s="159"/>
      <c r="IVL1" s="159"/>
      <c r="IVM1" s="159"/>
      <c r="IVN1" s="159"/>
      <c r="IVO1" s="159"/>
      <c r="IVP1" s="159"/>
      <c r="IVQ1" s="159"/>
      <c r="IVR1" s="159"/>
      <c r="IVS1" s="159"/>
      <c r="IVT1" s="159"/>
      <c r="IVU1" s="159"/>
      <c r="IVV1" s="159"/>
      <c r="IVW1" s="159"/>
      <c r="IVX1" s="159"/>
      <c r="IVY1" s="159"/>
      <c r="IVZ1" s="159"/>
      <c r="IWA1" s="159"/>
      <c r="IWB1" s="159"/>
      <c r="IWC1" s="159"/>
      <c r="IWD1" s="159"/>
      <c r="IWE1" s="159"/>
      <c r="IWF1" s="159"/>
      <c r="IWG1" s="159"/>
      <c r="IWH1" s="159"/>
      <c r="IWI1" s="159"/>
      <c r="IWJ1" s="159"/>
      <c r="IWK1" s="159"/>
      <c r="IWL1" s="159"/>
      <c r="IWM1" s="159"/>
      <c r="IWN1" s="159"/>
      <c r="IWO1" s="159"/>
      <c r="IWP1" s="159"/>
      <c r="IWQ1" s="159"/>
      <c r="IWR1" s="159"/>
      <c r="IWS1" s="159"/>
      <c r="IWT1" s="159"/>
      <c r="IWU1" s="159"/>
      <c r="IWV1" s="159"/>
      <c r="IWW1" s="159"/>
      <c r="IWX1" s="159"/>
      <c r="IWY1" s="159"/>
      <c r="IWZ1" s="159"/>
      <c r="IXA1" s="159"/>
      <c r="IXB1" s="159"/>
      <c r="IXC1" s="159"/>
      <c r="IXD1" s="159"/>
      <c r="IXE1" s="159"/>
      <c r="IXF1" s="159"/>
      <c r="IXG1" s="159"/>
      <c r="IXH1" s="159"/>
      <c r="IXI1" s="159"/>
      <c r="IXJ1" s="159"/>
      <c r="IXK1" s="159"/>
      <c r="IXL1" s="159"/>
      <c r="IXM1" s="159"/>
      <c r="IXN1" s="159"/>
      <c r="IXO1" s="159"/>
      <c r="IXP1" s="159"/>
      <c r="IXQ1" s="159"/>
      <c r="IXR1" s="159"/>
      <c r="IXS1" s="159"/>
      <c r="IXT1" s="159"/>
      <c r="IXU1" s="159"/>
      <c r="IXV1" s="159"/>
      <c r="IXW1" s="159"/>
      <c r="IXX1" s="159"/>
      <c r="IXY1" s="159"/>
      <c r="IXZ1" s="159"/>
      <c r="IYA1" s="159"/>
      <c r="IYB1" s="159"/>
      <c r="IYC1" s="159"/>
      <c r="IYD1" s="159"/>
      <c r="IYE1" s="159"/>
      <c r="IYF1" s="159"/>
      <c r="IYG1" s="159"/>
      <c r="IYH1" s="159"/>
      <c r="IYI1" s="159"/>
      <c r="IYJ1" s="159"/>
      <c r="IYK1" s="159"/>
      <c r="IYL1" s="159"/>
      <c r="IYM1" s="159"/>
      <c r="IYN1" s="159"/>
      <c r="IYO1" s="159"/>
      <c r="IYP1" s="159"/>
      <c r="IYQ1" s="159"/>
      <c r="IYR1" s="159"/>
      <c r="IYS1" s="159"/>
      <c r="IYT1" s="159"/>
      <c r="IYU1" s="159"/>
      <c r="IYV1" s="159"/>
      <c r="IYW1" s="159"/>
      <c r="IYX1" s="159"/>
      <c r="IYY1" s="159"/>
      <c r="IYZ1" s="159"/>
      <c r="IZA1" s="159"/>
      <c r="IZB1" s="159"/>
      <c r="IZC1" s="159"/>
      <c r="IZD1" s="159"/>
      <c r="IZE1" s="159"/>
      <c r="IZF1" s="159"/>
      <c r="IZG1" s="159"/>
      <c r="IZH1" s="159"/>
      <c r="IZI1" s="159"/>
      <c r="IZJ1" s="159"/>
      <c r="IZK1" s="159"/>
      <c r="IZL1" s="159"/>
      <c r="IZM1" s="159"/>
      <c r="IZN1" s="159"/>
      <c r="IZO1" s="159"/>
      <c r="IZP1" s="159"/>
      <c r="IZQ1" s="159"/>
      <c r="IZR1" s="159"/>
      <c r="IZS1" s="159"/>
      <c r="IZT1" s="159"/>
      <c r="IZU1" s="159"/>
      <c r="IZV1" s="159"/>
      <c r="IZW1" s="159"/>
      <c r="IZX1" s="159"/>
      <c r="IZY1" s="159"/>
      <c r="IZZ1" s="159"/>
      <c r="JAA1" s="159"/>
      <c r="JAB1" s="159"/>
      <c r="JAC1" s="159"/>
      <c r="JAD1" s="159"/>
      <c r="JAE1" s="159"/>
      <c r="JAF1" s="159"/>
      <c r="JAG1" s="159"/>
      <c r="JAH1" s="159"/>
      <c r="JAI1" s="159"/>
      <c r="JAJ1" s="159"/>
      <c r="JAK1" s="159"/>
      <c r="JAL1" s="159"/>
      <c r="JAM1" s="159"/>
      <c r="JAN1" s="159"/>
      <c r="JAO1" s="159"/>
      <c r="JAP1" s="159"/>
      <c r="JAQ1" s="159"/>
      <c r="JAR1" s="159"/>
      <c r="JAS1" s="159"/>
      <c r="JAT1" s="159"/>
      <c r="JAU1" s="159"/>
      <c r="JAV1" s="159"/>
      <c r="JAW1" s="159"/>
      <c r="JAX1" s="159"/>
      <c r="JAY1" s="159"/>
      <c r="JAZ1" s="159"/>
      <c r="JBA1" s="159"/>
      <c r="JBB1" s="159"/>
      <c r="JBC1" s="159"/>
      <c r="JBD1" s="159"/>
      <c r="JBE1" s="159"/>
      <c r="JBF1" s="159"/>
      <c r="JBG1" s="159"/>
      <c r="JBH1" s="159"/>
      <c r="JBI1" s="159"/>
      <c r="JBJ1" s="159"/>
      <c r="JBK1" s="159"/>
      <c r="JBL1" s="159"/>
      <c r="JBM1" s="159"/>
      <c r="JBN1" s="159"/>
      <c r="JBO1" s="159"/>
      <c r="JBP1" s="159"/>
      <c r="JBQ1" s="159"/>
      <c r="JBR1" s="159"/>
      <c r="JBS1" s="159"/>
      <c r="JBT1" s="159"/>
      <c r="JBU1" s="159"/>
      <c r="JBV1" s="159"/>
      <c r="JBW1" s="159"/>
      <c r="JBX1" s="159"/>
      <c r="JBY1" s="159"/>
      <c r="JBZ1" s="159"/>
      <c r="JCA1" s="159"/>
      <c r="JCB1" s="159"/>
      <c r="JCC1" s="159"/>
      <c r="JCD1" s="159"/>
      <c r="JCE1" s="159"/>
      <c r="JCF1" s="159"/>
      <c r="JCG1" s="159"/>
      <c r="JCH1" s="159"/>
      <c r="JCI1" s="159"/>
      <c r="JCJ1" s="159"/>
      <c r="JCK1" s="159"/>
      <c r="JCL1" s="159"/>
      <c r="JCM1" s="159"/>
      <c r="JCN1" s="159"/>
      <c r="JCO1" s="159"/>
      <c r="JCP1" s="159"/>
      <c r="JCQ1" s="159"/>
      <c r="JCR1" s="159"/>
      <c r="JCS1" s="159"/>
      <c r="JCT1" s="159"/>
      <c r="JCU1" s="159"/>
      <c r="JCV1" s="159"/>
      <c r="JCW1" s="159"/>
      <c r="JCX1" s="159"/>
      <c r="JCY1" s="159"/>
      <c r="JCZ1" s="159"/>
      <c r="JDA1" s="159"/>
      <c r="JDB1" s="159"/>
      <c r="JDC1" s="159"/>
      <c r="JDD1" s="159"/>
      <c r="JDE1" s="159"/>
      <c r="JDF1" s="159"/>
      <c r="JDG1" s="159"/>
      <c r="JDH1" s="159"/>
      <c r="JDI1" s="159"/>
      <c r="JDJ1" s="159"/>
      <c r="JDK1" s="159"/>
      <c r="JDL1" s="159"/>
      <c r="JDM1" s="159"/>
      <c r="JDN1" s="159"/>
      <c r="JDO1" s="159"/>
      <c r="JDP1" s="159"/>
      <c r="JDQ1" s="159"/>
      <c r="JDR1" s="159"/>
      <c r="JDS1" s="159"/>
      <c r="JDT1" s="159"/>
      <c r="JDU1" s="159"/>
      <c r="JDV1" s="159"/>
      <c r="JDW1" s="159"/>
      <c r="JDX1" s="159"/>
      <c r="JDY1" s="159"/>
      <c r="JDZ1" s="159"/>
      <c r="JEA1" s="159"/>
      <c r="JEB1" s="159"/>
      <c r="JEC1" s="159"/>
      <c r="JED1" s="159"/>
      <c r="JEE1" s="159"/>
      <c r="JEF1" s="159"/>
      <c r="JEG1" s="159"/>
      <c r="JEH1" s="159"/>
      <c r="JEI1" s="159"/>
      <c r="JEJ1" s="159"/>
      <c r="JEK1" s="159"/>
      <c r="JEL1" s="159"/>
      <c r="JEM1" s="159"/>
      <c r="JEN1" s="159"/>
      <c r="JEO1" s="159"/>
      <c r="JEP1" s="159"/>
      <c r="JEQ1" s="159"/>
      <c r="JER1" s="159"/>
      <c r="JES1" s="159"/>
      <c r="JET1" s="159"/>
      <c r="JEU1" s="159"/>
      <c r="JEV1" s="159"/>
      <c r="JEW1" s="159"/>
      <c r="JEX1" s="159"/>
      <c r="JEY1" s="159"/>
      <c r="JEZ1" s="159"/>
      <c r="JFA1" s="159"/>
      <c r="JFB1" s="159"/>
      <c r="JFC1" s="159"/>
      <c r="JFD1" s="159"/>
      <c r="JFE1" s="159"/>
      <c r="JFF1" s="159"/>
      <c r="JFG1" s="159"/>
      <c r="JFH1" s="159"/>
      <c r="JFI1" s="159"/>
      <c r="JFJ1" s="159"/>
      <c r="JFK1" s="159"/>
      <c r="JFL1" s="159"/>
      <c r="JFM1" s="159"/>
      <c r="JFN1" s="159"/>
      <c r="JFO1" s="159"/>
      <c r="JFP1" s="159"/>
      <c r="JFQ1" s="159"/>
      <c r="JFR1" s="159"/>
      <c r="JFS1" s="159"/>
      <c r="JFT1" s="159"/>
      <c r="JFU1" s="159"/>
      <c r="JFV1" s="159"/>
      <c r="JFW1" s="159"/>
      <c r="JFX1" s="159"/>
      <c r="JFY1" s="159"/>
      <c r="JFZ1" s="159"/>
      <c r="JGA1" s="159"/>
      <c r="JGB1" s="159"/>
      <c r="JGC1" s="159"/>
      <c r="JGD1" s="159"/>
      <c r="JGE1" s="159"/>
      <c r="JGF1" s="159"/>
      <c r="JGG1" s="159"/>
      <c r="JGH1" s="159"/>
      <c r="JGI1" s="159"/>
      <c r="JGJ1" s="159"/>
      <c r="JGK1" s="159"/>
      <c r="JGL1" s="159"/>
      <c r="JGM1" s="159"/>
      <c r="JGN1" s="159"/>
      <c r="JGO1" s="159"/>
      <c r="JGP1" s="159"/>
      <c r="JGQ1" s="159"/>
      <c r="JGR1" s="159"/>
      <c r="JGS1" s="159"/>
      <c r="JGT1" s="159"/>
      <c r="JGU1" s="159"/>
      <c r="JGV1" s="159"/>
      <c r="JGW1" s="159"/>
      <c r="JGX1" s="159"/>
      <c r="JGY1" s="159"/>
      <c r="JGZ1" s="159"/>
      <c r="JHA1" s="159"/>
      <c r="JHB1" s="159"/>
      <c r="JHC1" s="159"/>
      <c r="JHD1" s="159"/>
      <c r="JHE1" s="159"/>
      <c r="JHF1" s="159"/>
      <c r="JHG1" s="159"/>
      <c r="JHH1" s="159"/>
      <c r="JHI1" s="159"/>
      <c r="JHJ1" s="159"/>
      <c r="JHK1" s="159"/>
      <c r="JHL1" s="159"/>
      <c r="JHM1" s="159"/>
      <c r="JHN1" s="159"/>
      <c r="JHO1" s="159"/>
      <c r="JHP1" s="159"/>
      <c r="JHQ1" s="159"/>
      <c r="JHR1" s="159"/>
      <c r="JHS1" s="159"/>
      <c r="JHT1" s="159"/>
      <c r="JHU1" s="159"/>
      <c r="JHV1" s="159"/>
      <c r="JHW1" s="159"/>
      <c r="JHX1" s="159"/>
      <c r="JHY1" s="159"/>
      <c r="JHZ1" s="159"/>
      <c r="JIA1" s="159"/>
      <c r="JIB1" s="159"/>
      <c r="JIC1" s="159"/>
      <c r="JID1" s="159"/>
      <c r="JIE1" s="159"/>
      <c r="JIF1" s="159"/>
      <c r="JIG1" s="159"/>
      <c r="JIH1" s="159"/>
      <c r="JII1" s="159"/>
      <c r="JIJ1" s="159"/>
      <c r="JIK1" s="159"/>
      <c r="JIL1" s="159"/>
      <c r="JIM1" s="159"/>
      <c r="JIN1" s="159"/>
      <c r="JIO1" s="159"/>
      <c r="JIP1" s="159"/>
      <c r="JIQ1" s="159"/>
      <c r="JIR1" s="159"/>
      <c r="JIS1" s="159"/>
      <c r="JIT1" s="159"/>
      <c r="JIU1" s="159"/>
      <c r="JIV1" s="159"/>
      <c r="JIW1" s="159"/>
      <c r="JIX1" s="159"/>
      <c r="JIY1" s="159"/>
      <c r="JIZ1" s="159"/>
      <c r="JJA1" s="159"/>
      <c r="JJB1" s="159"/>
      <c r="JJC1" s="159"/>
      <c r="JJD1" s="159"/>
      <c r="JJE1" s="159"/>
      <c r="JJF1" s="159"/>
      <c r="JJG1" s="159"/>
      <c r="JJH1" s="159"/>
      <c r="JJI1" s="159"/>
      <c r="JJJ1" s="159"/>
      <c r="JJK1" s="159"/>
      <c r="JJL1" s="159"/>
      <c r="JJM1" s="159"/>
      <c r="JJN1" s="159"/>
      <c r="JJO1" s="159"/>
      <c r="JJP1" s="159"/>
      <c r="JJQ1" s="159"/>
      <c r="JJR1" s="159"/>
      <c r="JJS1" s="159"/>
      <c r="JJT1" s="159"/>
      <c r="JJU1" s="159"/>
      <c r="JJV1" s="159"/>
      <c r="JJW1" s="159"/>
      <c r="JJX1" s="159"/>
      <c r="JJY1" s="159"/>
      <c r="JJZ1" s="159"/>
      <c r="JKA1" s="159"/>
      <c r="JKB1" s="159"/>
      <c r="JKC1" s="159"/>
      <c r="JKD1" s="159"/>
      <c r="JKE1" s="159"/>
      <c r="JKF1" s="159"/>
      <c r="JKG1" s="159"/>
      <c r="JKH1" s="159"/>
      <c r="JKI1" s="159"/>
      <c r="JKJ1" s="159"/>
      <c r="JKK1" s="159"/>
      <c r="JKL1" s="159"/>
      <c r="JKM1" s="159"/>
      <c r="JKN1" s="159"/>
      <c r="JKO1" s="159"/>
      <c r="JKP1" s="159"/>
      <c r="JKQ1" s="159"/>
      <c r="JKR1" s="159"/>
      <c r="JKS1" s="159"/>
      <c r="JKT1" s="159"/>
      <c r="JKU1" s="159"/>
      <c r="JKV1" s="159"/>
      <c r="JKW1" s="159"/>
      <c r="JKX1" s="159"/>
      <c r="JKY1" s="159"/>
      <c r="JKZ1" s="159"/>
      <c r="JLA1" s="159"/>
      <c r="JLB1" s="159"/>
      <c r="JLC1" s="159"/>
      <c r="JLD1" s="159"/>
      <c r="JLE1" s="159"/>
      <c r="JLF1" s="159"/>
      <c r="JLG1" s="159"/>
      <c r="JLH1" s="159"/>
      <c r="JLI1" s="159"/>
      <c r="JLJ1" s="159"/>
      <c r="JLK1" s="159"/>
      <c r="JLL1" s="159"/>
      <c r="JLM1" s="159"/>
      <c r="JLN1" s="159"/>
      <c r="JLO1" s="159"/>
      <c r="JLP1" s="159"/>
      <c r="JLQ1" s="159"/>
      <c r="JLR1" s="159"/>
      <c r="JLS1" s="159"/>
      <c r="JLT1" s="159"/>
      <c r="JLU1" s="159"/>
      <c r="JLV1" s="159"/>
      <c r="JLW1" s="159"/>
      <c r="JLX1" s="159"/>
      <c r="JLY1" s="159"/>
      <c r="JLZ1" s="159"/>
      <c r="JMA1" s="159"/>
      <c r="JMB1" s="159"/>
      <c r="JMC1" s="159"/>
      <c r="JMD1" s="159"/>
      <c r="JME1" s="159"/>
      <c r="JMF1" s="159"/>
      <c r="JMG1" s="159"/>
      <c r="JMH1" s="159"/>
      <c r="JMI1" s="159"/>
      <c r="JMJ1" s="159"/>
      <c r="JMK1" s="159"/>
      <c r="JML1" s="159"/>
      <c r="JMM1" s="159"/>
      <c r="JMN1" s="159"/>
      <c r="JMO1" s="159"/>
      <c r="JMP1" s="159"/>
      <c r="JMQ1" s="159"/>
      <c r="JMR1" s="159"/>
      <c r="JMS1" s="159"/>
      <c r="JMT1" s="159"/>
      <c r="JMU1" s="159"/>
      <c r="JMV1" s="159"/>
      <c r="JMW1" s="159"/>
      <c r="JMX1" s="159"/>
      <c r="JMY1" s="159"/>
      <c r="JMZ1" s="159"/>
      <c r="JNA1" s="159"/>
      <c r="JNB1" s="159"/>
      <c r="JNC1" s="159"/>
      <c r="JND1" s="159"/>
      <c r="JNE1" s="159"/>
      <c r="JNF1" s="159"/>
      <c r="JNG1" s="159"/>
      <c r="JNH1" s="159"/>
      <c r="JNI1" s="159"/>
      <c r="JNJ1" s="159"/>
      <c r="JNK1" s="159"/>
      <c r="JNL1" s="159"/>
      <c r="JNM1" s="159"/>
      <c r="JNN1" s="159"/>
      <c r="JNO1" s="159"/>
      <c r="JNP1" s="159"/>
      <c r="JNQ1" s="159"/>
      <c r="JNR1" s="159"/>
      <c r="JNS1" s="159"/>
      <c r="JNT1" s="159"/>
      <c r="JNU1" s="159"/>
      <c r="JNV1" s="159"/>
      <c r="JNW1" s="159"/>
      <c r="JNX1" s="159"/>
      <c r="JNY1" s="159"/>
      <c r="JNZ1" s="159"/>
      <c r="JOA1" s="159"/>
      <c r="JOB1" s="159"/>
      <c r="JOC1" s="159"/>
      <c r="JOD1" s="159"/>
      <c r="JOE1" s="159"/>
      <c r="JOF1" s="159"/>
      <c r="JOG1" s="159"/>
      <c r="JOH1" s="159"/>
      <c r="JOI1" s="159"/>
      <c r="JOJ1" s="159"/>
      <c r="JOK1" s="159"/>
      <c r="JOL1" s="159"/>
      <c r="JOM1" s="159"/>
      <c r="JON1" s="159"/>
      <c r="JOO1" s="159"/>
      <c r="JOP1" s="159"/>
      <c r="JOQ1" s="159"/>
      <c r="JOR1" s="159"/>
      <c r="JOS1" s="159"/>
      <c r="JOT1" s="159"/>
      <c r="JOU1" s="159"/>
      <c r="JOV1" s="159"/>
      <c r="JOW1" s="159"/>
      <c r="JOX1" s="159"/>
      <c r="JOY1" s="159"/>
      <c r="JOZ1" s="159"/>
      <c r="JPA1" s="159"/>
      <c r="JPB1" s="159"/>
      <c r="JPC1" s="159"/>
      <c r="JPD1" s="159"/>
      <c r="JPE1" s="159"/>
      <c r="JPF1" s="159"/>
      <c r="JPG1" s="159"/>
      <c r="JPH1" s="159"/>
      <c r="JPI1" s="159"/>
      <c r="JPJ1" s="159"/>
      <c r="JPK1" s="159"/>
      <c r="JPL1" s="159"/>
      <c r="JPM1" s="159"/>
      <c r="JPN1" s="159"/>
      <c r="JPO1" s="159"/>
      <c r="JPP1" s="159"/>
      <c r="JPQ1" s="159"/>
      <c r="JPR1" s="159"/>
      <c r="JPS1" s="159"/>
      <c r="JPT1" s="159"/>
      <c r="JPU1" s="159"/>
      <c r="JPV1" s="159"/>
      <c r="JPW1" s="159"/>
      <c r="JPX1" s="159"/>
      <c r="JPY1" s="159"/>
      <c r="JPZ1" s="159"/>
      <c r="JQA1" s="159"/>
      <c r="JQB1" s="159"/>
      <c r="JQC1" s="159"/>
      <c r="JQD1" s="159"/>
      <c r="JQE1" s="159"/>
      <c r="JQF1" s="159"/>
      <c r="JQG1" s="159"/>
      <c r="JQH1" s="159"/>
      <c r="JQI1" s="159"/>
      <c r="JQJ1" s="159"/>
      <c r="JQK1" s="159"/>
      <c r="JQL1" s="159"/>
      <c r="JQM1" s="159"/>
      <c r="JQN1" s="159"/>
      <c r="JQO1" s="159"/>
      <c r="JQP1" s="159"/>
      <c r="JQQ1" s="159"/>
      <c r="JQR1" s="159"/>
      <c r="JQS1" s="159"/>
      <c r="JQT1" s="159"/>
      <c r="JQU1" s="159"/>
      <c r="JQV1" s="159"/>
      <c r="JQW1" s="159"/>
      <c r="JQX1" s="159"/>
      <c r="JQY1" s="159"/>
      <c r="JQZ1" s="159"/>
      <c r="JRA1" s="159"/>
      <c r="JRB1" s="159"/>
      <c r="JRC1" s="159"/>
      <c r="JRD1" s="159"/>
      <c r="JRE1" s="159"/>
      <c r="JRF1" s="159"/>
      <c r="JRG1" s="159"/>
      <c r="JRH1" s="159"/>
      <c r="JRI1" s="159"/>
      <c r="JRJ1" s="159"/>
      <c r="JRK1" s="159"/>
      <c r="JRL1" s="159"/>
      <c r="JRM1" s="159"/>
      <c r="JRN1" s="159"/>
      <c r="JRO1" s="159"/>
      <c r="JRP1" s="159"/>
      <c r="JRQ1" s="159"/>
      <c r="JRR1" s="159"/>
      <c r="JRS1" s="159"/>
      <c r="JRT1" s="159"/>
      <c r="JRU1" s="159"/>
      <c r="JRV1" s="159"/>
      <c r="JRW1" s="159"/>
      <c r="JRX1" s="159"/>
      <c r="JRY1" s="159"/>
      <c r="JRZ1" s="159"/>
      <c r="JSA1" s="159"/>
      <c r="JSB1" s="159"/>
      <c r="JSC1" s="159"/>
      <c r="JSD1" s="159"/>
      <c r="JSE1" s="159"/>
      <c r="JSF1" s="159"/>
      <c r="JSG1" s="159"/>
      <c r="JSH1" s="159"/>
      <c r="JSI1" s="159"/>
      <c r="JSJ1" s="159"/>
      <c r="JSK1" s="159"/>
      <c r="JSL1" s="159"/>
      <c r="JSM1" s="159"/>
      <c r="JSN1" s="159"/>
      <c r="JSO1" s="159"/>
      <c r="JSP1" s="159"/>
      <c r="JSQ1" s="159"/>
      <c r="JSR1" s="159"/>
      <c r="JSS1" s="159"/>
      <c r="JST1" s="159"/>
      <c r="JSU1" s="159"/>
      <c r="JSV1" s="159"/>
      <c r="JSW1" s="159"/>
      <c r="JSX1" s="159"/>
      <c r="JSY1" s="159"/>
      <c r="JSZ1" s="159"/>
      <c r="JTA1" s="159"/>
      <c r="JTB1" s="159"/>
      <c r="JTC1" s="159"/>
      <c r="JTD1" s="159"/>
      <c r="JTE1" s="159"/>
      <c r="JTF1" s="159"/>
      <c r="JTG1" s="159"/>
      <c r="JTH1" s="159"/>
      <c r="JTI1" s="159"/>
      <c r="JTJ1" s="159"/>
      <c r="JTK1" s="159"/>
      <c r="JTL1" s="159"/>
      <c r="JTM1" s="159"/>
      <c r="JTN1" s="159"/>
      <c r="JTO1" s="159"/>
      <c r="JTP1" s="159"/>
      <c r="JTQ1" s="159"/>
      <c r="JTR1" s="159"/>
      <c r="JTS1" s="159"/>
      <c r="JTT1" s="159"/>
      <c r="JTU1" s="159"/>
      <c r="JTV1" s="159"/>
      <c r="JTW1" s="159"/>
      <c r="JTX1" s="159"/>
      <c r="JTY1" s="159"/>
      <c r="JTZ1" s="159"/>
      <c r="JUA1" s="159"/>
      <c r="JUB1" s="159"/>
      <c r="JUC1" s="159"/>
      <c r="JUD1" s="159"/>
      <c r="JUE1" s="159"/>
      <c r="JUF1" s="159"/>
      <c r="JUG1" s="159"/>
      <c r="JUH1" s="159"/>
      <c r="JUI1" s="159"/>
      <c r="JUJ1" s="159"/>
      <c r="JUK1" s="159"/>
      <c r="JUL1" s="159"/>
      <c r="JUM1" s="159"/>
      <c r="JUN1" s="159"/>
      <c r="JUO1" s="159"/>
      <c r="JUP1" s="159"/>
      <c r="JUQ1" s="159"/>
      <c r="JUR1" s="159"/>
      <c r="JUS1" s="159"/>
      <c r="JUT1" s="159"/>
      <c r="JUU1" s="159"/>
      <c r="JUV1" s="159"/>
      <c r="JUW1" s="159"/>
      <c r="JUX1" s="159"/>
      <c r="JUY1" s="159"/>
      <c r="JUZ1" s="159"/>
      <c r="JVA1" s="159"/>
      <c r="JVB1" s="159"/>
      <c r="JVC1" s="159"/>
      <c r="JVD1" s="159"/>
      <c r="JVE1" s="159"/>
      <c r="JVF1" s="159"/>
      <c r="JVG1" s="159"/>
      <c r="JVH1" s="159"/>
      <c r="JVI1" s="159"/>
      <c r="JVJ1" s="159"/>
      <c r="JVK1" s="159"/>
      <c r="JVL1" s="159"/>
      <c r="JVM1" s="159"/>
      <c r="JVN1" s="159"/>
      <c r="JVO1" s="159"/>
      <c r="JVP1" s="159"/>
      <c r="JVQ1" s="159"/>
      <c r="JVR1" s="159"/>
      <c r="JVS1" s="159"/>
      <c r="JVT1" s="159"/>
      <c r="JVU1" s="159"/>
      <c r="JVV1" s="159"/>
      <c r="JVW1" s="159"/>
      <c r="JVX1" s="159"/>
      <c r="JVY1" s="159"/>
      <c r="JVZ1" s="159"/>
      <c r="JWA1" s="159"/>
      <c r="JWB1" s="159"/>
      <c r="JWC1" s="159"/>
      <c r="JWD1" s="159"/>
      <c r="JWE1" s="159"/>
      <c r="JWF1" s="159"/>
      <c r="JWG1" s="159"/>
      <c r="JWH1" s="159"/>
      <c r="JWI1" s="159"/>
      <c r="JWJ1" s="159"/>
      <c r="JWK1" s="159"/>
      <c r="JWL1" s="159"/>
      <c r="JWM1" s="159"/>
      <c r="JWN1" s="159"/>
      <c r="JWO1" s="159"/>
      <c r="JWP1" s="159"/>
      <c r="JWQ1" s="159"/>
      <c r="JWR1" s="159"/>
      <c r="JWS1" s="159"/>
      <c r="JWT1" s="159"/>
      <c r="JWU1" s="159"/>
      <c r="JWV1" s="159"/>
      <c r="JWW1" s="159"/>
      <c r="JWX1" s="159"/>
      <c r="JWY1" s="159"/>
      <c r="JWZ1" s="159"/>
      <c r="JXA1" s="159"/>
      <c r="JXB1" s="159"/>
      <c r="JXC1" s="159"/>
      <c r="JXD1" s="159"/>
      <c r="JXE1" s="159"/>
      <c r="JXF1" s="159"/>
      <c r="JXG1" s="159"/>
      <c r="JXH1" s="159"/>
      <c r="JXI1" s="159"/>
      <c r="JXJ1" s="159"/>
      <c r="JXK1" s="159"/>
      <c r="JXL1" s="159"/>
      <c r="JXM1" s="159"/>
      <c r="JXN1" s="159"/>
      <c r="JXO1" s="159"/>
      <c r="JXP1" s="159"/>
      <c r="JXQ1" s="159"/>
      <c r="JXR1" s="159"/>
      <c r="JXS1" s="159"/>
      <c r="JXT1" s="159"/>
      <c r="JXU1" s="159"/>
      <c r="JXV1" s="159"/>
      <c r="JXW1" s="159"/>
      <c r="JXX1" s="159"/>
      <c r="JXY1" s="159"/>
      <c r="JXZ1" s="159"/>
      <c r="JYA1" s="159"/>
      <c r="JYB1" s="159"/>
      <c r="JYC1" s="159"/>
      <c r="JYD1" s="159"/>
      <c r="JYE1" s="159"/>
      <c r="JYF1" s="159"/>
      <c r="JYG1" s="159"/>
      <c r="JYH1" s="159"/>
      <c r="JYI1" s="159"/>
      <c r="JYJ1" s="159"/>
      <c r="JYK1" s="159"/>
      <c r="JYL1" s="159"/>
      <c r="JYM1" s="159"/>
      <c r="JYN1" s="159"/>
      <c r="JYO1" s="159"/>
      <c r="JYP1" s="159"/>
      <c r="JYQ1" s="159"/>
      <c r="JYR1" s="159"/>
      <c r="JYS1" s="159"/>
      <c r="JYT1" s="159"/>
      <c r="JYU1" s="159"/>
      <c r="JYV1" s="159"/>
      <c r="JYW1" s="159"/>
      <c r="JYX1" s="159"/>
      <c r="JYY1" s="159"/>
      <c r="JYZ1" s="159"/>
      <c r="JZA1" s="159"/>
      <c r="JZB1" s="159"/>
      <c r="JZC1" s="159"/>
      <c r="JZD1" s="159"/>
      <c r="JZE1" s="159"/>
      <c r="JZF1" s="159"/>
      <c r="JZG1" s="159"/>
      <c r="JZH1" s="159"/>
      <c r="JZI1" s="159"/>
      <c r="JZJ1" s="159"/>
      <c r="JZK1" s="159"/>
      <c r="JZL1" s="159"/>
      <c r="JZM1" s="159"/>
      <c r="JZN1" s="159"/>
      <c r="JZO1" s="159"/>
      <c r="JZP1" s="159"/>
      <c r="JZQ1" s="159"/>
      <c r="JZR1" s="159"/>
      <c r="JZS1" s="159"/>
      <c r="JZT1" s="159"/>
      <c r="JZU1" s="159"/>
      <c r="JZV1" s="159"/>
      <c r="JZW1" s="159"/>
      <c r="JZX1" s="159"/>
      <c r="JZY1" s="159"/>
      <c r="JZZ1" s="159"/>
      <c r="KAA1" s="159"/>
      <c r="KAB1" s="159"/>
      <c r="KAC1" s="159"/>
      <c r="KAD1" s="159"/>
      <c r="KAE1" s="159"/>
      <c r="KAF1" s="159"/>
      <c r="KAG1" s="159"/>
      <c r="KAH1" s="159"/>
      <c r="KAI1" s="159"/>
      <c r="KAJ1" s="159"/>
      <c r="KAK1" s="159"/>
      <c r="KAL1" s="159"/>
      <c r="KAM1" s="159"/>
      <c r="KAN1" s="159"/>
      <c r="KAO1" s="159"/>
      <c r="KAP1" s="159"/>
      <c r="KAQ1" s="159"/>
      <c r="KAR1" s="159"/>
      <c r="KAS1" s="159"/>
      <c r="KAT1" s="159"/>
      <c r="KAU1" s="159"/>
      <c r="KAV1" s="159"/>
      <c r="KAW1" s="159"/>
      <c r="KAX1" s="159"/>
      <c r="KAY1" s="159"/>
      <c r="KAZ1" s="159"/>
      <c r="KBA1" s="159"/>
      <c r="KBB1" s="159"/>
      <c r="KBC1" s="159"/>
      <c r="KBD1" s="159"/>
      <c r="KBE1" s="159"/>
      <c r="KBF1" s="159"/>
      <c r="KBG1" s="159"/>
      <c r="KBH1" s="159"/>
      <c r="KBI1" s="159"/>
      <c r="KBJ1" s="159"/>
      <c r="KBK1" s="159"/>
      <c r="KBL1" s="159"/>
      <c r="KBM1" s="159"/>
      <c r="KBN1" s="159"/>
      <c r="KBO1" s="159"/>
      <c r="KBP1" s="159"/>
      <c r="KBQ1" s="159"/>
      <c r="KBR1" s="159"/>
      <c r="KBS1" s="159"/>
      <c r="KBT1" s="159"/>
      <c r="KBU1" s="159"/>
      <c r="KBV1" s="159"/>
      <c r="KBW1" s="159"/>
      <c r="KBX1" s="159"/>
      <c r="KBY1" s="159"/>
      <c r="KBZ1" s="159"/>
      <c r="KCA1" s="159"/>
      <c r="KCB1" s="159"/>
      <c r="KCC1" s="159"/>
      <c r="KCD1" s="159"/>
      <c r="KCE1" s="159"/>
      <c r="KCF1" s="159"/>
      <c r="KCG1" s="159"/>
      <c r="KCH1" s="159"/>
      <c r="KCI1" s="159"/>
      <c r="KCJ1" s="159"/>
      <c r="KCK1" s="159"/>
      <c r="KCL1" s="159"/>
      <c r="KCM1" s="159"/>
      <c r="KCN1" s="159"/>
      <c r="KCO1" s="159"/>
      <c r="KCP1" s="159"/>
      <c r="KCQ1" s="159"/>
      <c r="KCR1" s="159"/>
      <c r="KCS1" s="159"/>
      <c r="KCT1" s="159"/>
      <c r="KCU1" s="159"/>
      <c r="KCV1" s="159"/>
      <c r="KCW1" s="159"/>
      <c r="KCX1" s="159"/>
      <c r="KCY1" s="159"/>
      <c r="KCZ1" s="159"/>
      <c r="KDA1" s="159"/>
      <c r="KDB1" s="159"/>
      <c r="KDC1" s="159"/>
      <c r="KDD1" s="159"/>
      <c r="KDE1" s="159"/>
      <c r="KDF1" s="159"/>
      <c r="KDG1" s="159"/>
      <c r="KDH1" s="159"/>
      <c r="KDI1" s="159"/>
      <c r="KDJ1" s="159"/>
      <c r="KDK1" s="159"/>
      <c r="KDL1" s="159"/>
      <c r="KDM1" s="159"/>
      <c r="KDN1" s="159"/>
      <c r="KDO1" s="159"/>
      <c r="KDP1" s="159"/>
      <c r="KDQ1" s="159"/>
      <c r="KDR1" s="159"/>
      <c r="KDS1" s="159"/>
      <c r="KDT1" s="159"/>
      <c r="KDU1" s="159"/>
      <c r="KDV1" s="159"/>
      <c r="KDW1" s="159"/>
      <c r="KDX1" s="159"/>
      <c r="KDY1" s="159"/>
      <c r="KDZ1" s="159"/>
      <c r="KEA1" s="159"/>
      <c r="KEB1" s="159"/>
      <c r="KEC1" s="159"/>
      <c r="KED1" s="159"/>
      <c r="KEE1" s="159"/>
      <c r="KEF1" s="159"/>
      <c r="KEG1" s="159"/>
      <c r="KEH1" s="159"/>
      <c r="KEI1" s="159"/>
      <c r="KEJ1" s="159"/>
      <c r="KEK1" s="159"/>
      <c r="KEL1" s="159"/>
      <c r="KEM1" s="159"/>
      <c r="KEN1" s="159"/>
      <c r="KEO1" s="159"/>
      <c r="KEP1" s="159"/>
      <c r="KEQ1" s="159"/>
      <c r="KER1" s="159"/>
      <c r="KES1" s="159"/>
      <c r="KET1" s="159"/>
      <c r="KEU1" s="159"/>
      <c r="KEV1" s="159"/>
      <c r="KEW1" s="159"/>
      <c r="KEX1" s="159"/>
      <c r="KEY1" s="159"/>
      <c r="KEZ1" s="159"/>
      <c r="KFA1" s="159"/>
      <c r="KFB1" s="159"/>
      <c r="KFC1" s="159"/>
      <c r="KFD1" s="159"/>
      <c r="KFE1" s="159"/>
      <c r="KFF1" s="159"/>
      <c r="KFG1" s="159"/>
      <c r="KFH1" s="159"/>
      <c r="KFI1" s="159"/>
      <c r="KFJ1" s="159"/>
      <c r="KFK1" s="159"/>
      <c r="KFL1" s="159"/>
      <c r="KFM1" s="159"/>
      <c r="KFN1" s="159"/>
      <c r="KFO1" s="159"/>
      <c r="KFP1" s="159"/>
      <c r="KFQ1" s="159"/>
      <c r="KFR1" s="159"/>
      <c r="KFS1" s="159"/>
      <c r="KFT1" s="159"/>
      <c r="KFU1" s="159"/>
      <c r="KFV1" s="159"/>
      <c r="KFW1" s="159"/>
      <c r="KFX1" s="159"/>
      <c r="KFY1" s="159"/>
      <c r="KFZ1" s="159"/>
      <c r="KGA1" s="159"/>
      <c r="KGB1" s="159"/>
      <c r="KGC1" s="159"/>
      <c r="KGD1" s="159"/>
      <c r="KGE1" s="159"/>
      <c r="KGF1" s="159"/>
      <c r="KGG1" s="159"/>
      <c r="KGH1" s="159"/>
      <c r="KGI1" s="159"/>
      <c r="KGJ1" s="159"/>
      <c r="KGK1" s="159"/>
      <c r="KGL1" s="159"/>
      <c r="KGM1" s="159"/>
      <c r="KGN1" s="159"/>
      <c r="KGO1" s="159"/>
      <c r="KGP1" s="159"/>
      <c r="KGQ1" s="159"/>
      <c r="KGR1" s="159"/>
      <c r="KGS1" s="159"/>
      <c r="KGT1" s="159"/>
      <c r="KGU1" s="159"/>
      <c r="KGV1" s="159"/>
      <c r="KGW1" s="159"/>
      <c r="KGX1" s="159"/>
      <c r="KGY1" s="159"/>
      <c r="KGZ1" s="159"/>
      <c r="KHA1" s="159"/>
      <c r="KHB1" s="159"/>
      <c r="KHC1" s="159"/>
      <c r="KHD1" s="159"/>
      <c r="KHE1" s="159"/>
      <c r="KHF1" s="159"/>
      <c r="KHG1" s="159"/>
      <c r="KHH1" s="159"/>
      <c r="KHI1" s="159"/>
      <c r="KHJ1" s="159"/>
      <c r="KHK1" s="159"/>
      <c r="KHL1" s="159"/>
      <c r="KHM1" s="159"/>
      <c r="KHN1" s="159"/>
      <c r="KHO1" s="159"/>
      <c r="KHP1" s="159"/>
      <c r="KHQ1" s="159"/>
      <c r="KHR1" s="159"/>
      <c r="KHS1" s="159"/>
      <c r="KHT1" s="159"/>
      <c r="KHU1" s="159"/>
      <c r="KHV1" s="159"/>
      <c r="KHW1" s="159"/>
      <c r="KHX1" s="159"/>
      <c r="KHY1" s="159"/>
      <c r="KHZ1" s="159"/>
      <c r="KIA1" s="159"/>
      <c r="KIB1" s="159"/>
      <c r="KIC1" s="159"/>
      <c r="KID1" s="159"/>
      <c r="KIE1" s="159"/>
      <c r="KIF1" s="159"/>
      <c r="KIG1" s="159"/>
      <c r="KIH1" s="159"/>
      <c r="KII1" s="159"/>
      <c r="KIJ1" s="159"/>
      <c r="KIK1" s="159"/>
      <c r="KIL1" s="159"/>
      <c r="KIM1" s="159"/>
      <c r="KIN1" s="159"/>
      <c r="KIO1" s="159"/>
      <c r="KIP1" s="159"/>
      <c r="KIQ1" s="159"/>
      <c r="KIR1" s="159"/>
      <c r="KIS1" s="159"/>
      <c r="KIT1" s="159"/>
      <c r="KIU1" s="159"/>
      <c r="KIV1" s="159"/>
      <c r="KIW1" s="159"/>
      <c r="KIX1" s="159"/>
      <c r="KIY1" s="159"/>
      <c r="KIZ1" s="159"/>
      <c r="KJA1" s="159"/>
      <c r="KJB1" s="159"/>
      <c r="KJC1" s="159"/>
      <c r="KJD1" s="159"/>
      <c r="KJE1" s="159"/>
      <c r="KJF1" s="159"/>
      <c r="KJG1" s="159"/>
      <c r="KJH1" s="159"/>
      <c r="KJI1" s="159"/>
      <c r="KJJ1" s="159"/>
      <c r="KJK1" s="159"/>
      <c r="KJL1" s="159"/>
      <c r="KJM1" s="159"/>
      <c r="KJN1" s="159"/>
      <c r="KJO1" s="159"/>
      <c r="KJP1" s="159"/>
      <c r="KJQ1" s="159"/>
      <c r="KJR1" s="159"/>
      <c r="KJS1" s="159"/>
      <c r="KJT1" s="159"/>
      <c r="KJU1" s="159"/>
      <c r="KJV1" s="159"/>
      <c r="KJW1" s="159"/>
      <c r="KJX1" s="159"/>
      <c r="KJY1" s="159"/>
      <c r="KJZ1" s="159"/>
      <c r="KKA1" s="159"/>
      <c r="KKB1" s="159"/>
      <c r="KKC1" s="159"/>
      <c r="KKD1" s="159"/>
      <c r="KKE1" s="159"/>
      <c r="KKF1" s="159"/>
      <c r="KKG1" s="159"/>
      <c r="KKH1" s="159"/>
      <c r="KKI1" s="159"/>
      <c r="KKJ1" s="159"/>
      <c r="KKK1" s="159"/>
      <c r="KKL1" s="159"/>
      <c r="KKM1" s="159"/>
      <c r="KKN1" s="159"/>
      <c r="KKO1" s="159"/>
      <c r="KKP1" s="159"/>
      <c r="KKQ1" s="159"/>
      <c r="KKR1" s="159"/>
      <c r="KKS1" s="159"/>
      <c r="KKT1" s="159"/>
      <c r="KKU1" s="159"/>
      <c r="KKV1" s="159"/>
      <c r="KKW1" s="159"/>
      <c r="KKX1" s="159"/>
      <c r="KKY1" s="159"/>
      <c r="KKZ1" s="159"/>
      <c r="KLA1" s="159"/>
      <c r="KLB1" s="159"/>
      <c r="KLC1" s="159"/>
      <c r="KLD1" s="159"/>
      <c r="KLE1" s="159"/>
      <c r="KLF1" s="159"/>
      <c r="KLG1" s="159"/>
      <c r="KLH1" s="159"/>
      <c r="KLI1" s="159"/>
      <c r="KLJ1" s="159"/>
      <c r="KLK1" s="159"/>
      <c r="KLL1" s="159"/>
      <c r="KLM1" s="159"/>
      <c r="KLN1" s="159"/>
      <c r="KLO1" s="159"/>
      <c r="KLP1" s="159"/>
      <c r="KLQ1" s="159"/>
      <c r="KLR1" s="159"/>
      <c r="KLS1" s="159"/>
      <c r="KLT1" s="159"/>
      <c r="KLU1" s="159"/>
      <c r="KLV1" s="159"/>
      <c r="KLW1" s="159"/>
      <c r="KLX1" s="159"/>
      <c r="KLY1" s="159"/>
      <c r="KLZ1" s="159"/>
      <c r="KMA1" s="159"/>
      <c r="KMB1" s="159"/>
      <c r="KMC1" s="159"/>
      <c r="KMD1" s="159"/>
      <c r="KME1" s="159"/>
      <c r="KMF1" s="159"/>
      <c r="KMG1" s="159"/>
      <c r="KMH1" s="159"/>
      <c r="KMI1" s="159"/>
      <c r="KMJ1" s="159"/>
      <c r="KMK1" s="159"/>
      <c r="KML1" s="159"/>
      <c r="KMM1" s="159"/>
      <c r="KMN1" s="159"/>
      <c r="KMO1" s="159"/>
      <c r="KMP1" s="159"/>
      <c r="KMQ1" s="159"/>
      <c r="KMR1" s="159"/>
      <c r="KMS1" s="159"/>
      <c r="KMT1" s="159"/>
      <c r="KMU1" s="159"/>
      <c r="KMV1" s="159"/>
      <c r="KMW1" s="159"/>
      <c r="KMX1" s="159"/>
      <c r="KMY1" s="159"/>
      <c r="KMZ1" s="159"/>
      <c r="KNA1" s="159"/>
      <c r="KNB1" s="159"/>
      <c r="KNC1" s="159"/>
      <c r="KND1" s="159"/>
      <c r="KNE1" s="159"/>
      <c r="KNF1" s="159"/>
      <c r="KNG1" s="159"/>
      <c r="KNH1" s="159"/>
      <c r="KNI1" s="159"/>
      <c r="KNJ1" s="159"/>
      <c r="KNK1" s="159"/>
      <c r="KNL1" s="159"/>
      <c r="KNM1" s="159"/>
      <c r="KNN1" s="159"/>
      <c r="KNO1" s="159"/>
      <c r="KNP1" s="159"/>
      <c r="KNQ1" s="159"/>
      <c r="KNR1" s="159"/>
      <c r="KNS1" s="159"/>
      <c r="KNT1" s="159"/>
      <c r="KNU1" s="159"/>
      <c r="KNV1" s="159"/>
      <c r="KNW1" s="159"/>
      <c r="KNX1" s="159"/>
      <c r="KNY1" s="159"/>
      <c r="KNZ1" s="159"/>
      <c r="KOA1" s="159"/>
      <c r="KOB1" s="159"/>
      <c r="KOC1" s="159"/>
      <c r="KOD1" s="159"/>
      <c r="KOE1" s="159"/>
      <c r="KOF1" s="159"/>
      <c r="KOG1" s="159"/>
      <c r="KOH1" s="159"/>
      <c r="KOI1" s="159"/>
      <c r="KOJ1" s="159"/>
      <c r="KOK1" s="159"/>
      <c r="KOL1" s="159"/>
      <c r="KOM1" s="159"/>
      <c r="KON1" s="159"/>
      <c r="KOO1" s="159"/>
      <c r="KOP1" s="159"/>
      <c r="KOQ1" s="159"/>
      <c r="KOR1" s="159"/>
      <c r="KOS1" s="159"/>
      <c r="KOT1" s="159"/>
      <c r="KOU1" s="159"/>
      <c r="KOV1" s="159"/>
      <c r="KOW1" s="159"/>
      <c r="KOX1" s="159"/>
      <c r="KOY1" s="159"/>
      <c r="KOZ1" s="159"/>
      <c r="KPA1" s="159"/>
      <c r="KPB1" s="159"/>
      <c r="KPC1" s="159"/>
      <c r="KPD1" s="159"/>
      <c r="KPE1" s="159"/>
      <c r="KPF1" s="159"/>
      <c r="KPG1" s="159"/>
      <c r="KPH1" s="159"/>
      <c r="KPI1" s="159"/>
      <c r="KPJ1" s="159"/>
      <c r="KPK1" s="159"/>
      <c r="KPL1" s="159"/>
      <c r="KPM1" s="159"/>
      <c r="KPN1" s="159"/>
      <c r="KPO1" s="159"/>
      <c r="KPP1" s="159"/>
      <c r="KPQ1" s="159"/>
      <c r="KPR1" s="159"/>
      <c r="KPS1" s="159"/>
      <c r="KPT1" s="159"/>
      <c r="KPU1" s="159"/>
      <c r="KPV1" s="159"/>
      <c r="KPW1" s="159"/>
      <c r="KPX1" s="159"/>
      <c r="KPY1" s="159"/>
      <c r="KPZ1" s="159"/>
      <c r="KQA1" s="159"/>
      <c r="KQB1" s="159"/>
      <c r="KQC1" s="159"/>
      <c r="KQD1" s="159"/>
      <c r="KQE1" s="159"/>
      <c r="KQF1" s="159"/>
      <c r="KQG1" s="159"/>
      <c r="KQH1" s="159"/>
      <c r="KQI1" s="159"/>
      <c r="KQJ1" s="159"/>
      <c r="KQK1" s="159"/>
      <c r="KQL1" s="159"/>
      <c r="KQM1" s="159"/>
      <c r="KQN1" s="159"/>
      <c r="KQO1" s="159"/>
      <c r="KQP1" s="159"/>
      <c r="KQQ1" s="159"/>
      <c r="KQR1" s="159"/>
      <c r="KQS1" s="159"/>
      <c r="KQT1" s="159"/>
      <c r="KQU1" s="159"/>
      <c r="KQV1" s="159"/>
      <c r="KQW1" s="159"/>
      <c r="KQX1" s="159"/>
      <c r="KQY1" s="159"/>
      <c r="KQZ1" s="159"/>
      <c r="KRA1" s="159"/>
      <c r="KRB1" s="159"/>
      <c r="KRC1" s="159"/>
      <c r="KRD1" s="159"/>
      <c r="KRE1" s="159"/>
      <c r="KRF1" s="159"/>
      <c r="KRG1" s="159"/>
      <c r="KRH1" s="159"/>
      <c r="KRI1" s="159"/>
      <c r="KRJ1" s="159"/>
      <c r="KRK1" s="159"/>
      <c r="KRL1" s="159"/>
      <c r="KRM1" s="159"/>
      <c r="KRN1" s="159"/>
      <c r="KRO1" s="159"/>
      <c r="KRP1" s="159"/>
      <c r="KRQ1" s="159"/>
      <c r="KRR1" s="159"/>
      <c r="KRS1" s="159"/>
      <c r="KRT1" s="159"/>
      <c r="KRU1" s="159"/>
      <c r="KRV1" s="159"/>
      <c r="KRW1" s="159"/>
      <c r="KRX1" s="159"/>
      <c r="KRY1" s="159"/>
      <c r="KRZ1" s="159"/>
      <c r="KSA1" s="159"/>
      <c r="KSB1" s="159"/>
      <c r="KSC1" s="159"/>
      <c r="KSD1" s="159"/>
      <c r="KSE1" s="159"/>
      <c r="KSF1" s="159"/>
      <c r="KSG1" s="159"/>
      <c r="KSH1" s="159"/>
      <c r="KSI1" s="159"/>
      <c r="KSJ1" s="159"/>
      <c r="KSK1" s="159"/>
      <c r="KSL1" s="159"/>
      <c r="KSM1" s="159"/>
      <c r="KSN1" s="159"/>
      <c r="KSO1" s="159"/>
      <c r="KSP1" s="159"/>
      <c r="KSQ1" s="159"/>
      <c r="KSR1" s="159"/>
      <c r="KSS1" s="159"/>
      <c r="KST1" s="159"/>
      <c r="KSU1" s="159"/>
      <c r="KSV1" s="159"/>
      <c r="KSW1" s="159"/>
      <c r="KSX1" s="159"/>
      <c r="KSY1" s="159"/>
      <c r="KSZ1" s="159"/>
      <c r="KTA1" s="159"/>
      <c r="KTB1" s="159"/>
      <c r="KTC1" s="159"/>
      <c r="KTD1" s="159"/>
      <c r="KTE1" s="159"/>
      <c r="KTF1" s="159"/>
      <c r="KTG1" s="159"/>
      <c r="KTH1" s="159"/>
      <c r="KTI1" s="159"/>
      <c r="KTJ1" s="159"/>
      <c r="KTK1" s="159"/>
      <c r="KTL1" s="159"/>
      <c r="KTM1" s="159"/>
      <c r="KTN1" s="159"/>
      <c r="KTO1" s="159"/>
      <c r="KTP1" s="159"/>
      <c r="KTQ1" s="159"/>
      <c r="KTR1" s="159"/>
      <c r="KTS1" s="159"/>
      <c r="KTT1" s="159"/>
      <c r="KTU1" s="159"/>
      <c r="KTV1" s="159"/>
      <c r="KTW1" s="159"/>
      <c r="KTX1" s="159"/>
      <c r="KTY1" s="159"/>
      <c r="KTZ1" s="159"/>
      <c r="KUA1" s="159"/>
      <c r="KUB1" s="159"/>
      <c r="KUC1" s="159"/>
      <c r="KUD1" s="159"/>
      <c r="KUE1" s="159"/>
      <c r="KUF1" s="159"/>
      <c r="KUG1" s="159"/>
      <c r="KUH1" s="159"/>
      <c r="KUI1" s="159"/>
      <c r="KUJ1" s="159"/>
      <c r="KUK1" s="159"/>
      <c r="KUL1" s="159"/>
      <c r="KUM1" s="159"/>
      <c r="KUN1" s="159"/>
      <c r="KUO1" s="159"/>
      <c r="KUP1" s="159"/>
      <c r="KUQ1" s="159"/>
      <c r="KUR1" s="159"/>
      <c r="KUS1" s="159"/>
      <c r="KUT1" s="159"/>
      <c r="KUU1" s="159"/>
      <c r="KUV1" s="159"/>
      <c r="KUW1" s="159"/>
      <c r="KUX1" s="159"/>
      <c r="KUY1" s="159"/>
      <c r="KUZ1" s="159"/>
      <c r="KVA1" s="159"/>
      <c r="KVB1" s="159"/>
      <c r="KVC1" s="159"/>
      <c r="KVD1" s="159"/>
      <c r="KVE1" s="159"/>
      <c r="KVF1" s="159"/>
      <c r="KVG1" s="159"/>
      <c r="KVH1" s="159"/>
      <c r="KVI1" s="159"/>
      <c r="KVJ1" s="159"/>
      <c r="KVK1" s="159"/>
      <c r="KVL1" s="159"/>
      <c r="KVM1" s="159"/>
      <c r="KVN1" s="159"/>
      <c r="KVO1" s="159"/>
      <c r="KVP1" s="159"/>
      <c r="KVQ1" s="159"/>
      <c r="KVR1" s="159"/>
      <c r="KVS1" s="159"/>
      <c r="KVT1" s="159"/>
      <c r="KVU1" s="159"/>
      <c r="KVV1" s="159"/>
      <c r="KVW1" s="159"/>
      <c r="KVX1" s="159"/>
      <c r="KVY1" s="159"/>
      <c r="KVZ1" s="159"/>
      <c r="KWA1" s="159"/>
      <c r="KWB1" s="159"/>
      <c r="KWC1" s="159"/>
      <c r="KWD1" s="159"/>
      <c r="KWE1" s="159"/>
      <c r="KWF1" s="159"/>
      <c r="KWG1" s="159"/>
      <c r="KWH1" s="159"/>
      <c r="KWI1" s="159"/>
      <c r="KWJ1" s="159"/>
      <c r="KWK1" s="159"/>
      <c r="KWL1" s="159"/>
      <c r="KWM1" s="159"/>
      <c r="KWN1" s="159"/>
      <c r="KWO1" s="159"/>
      <c r="KWP1" s="159"/>
      <c r="KWQ1" s="159"/>
      <c r="KWR1" s="159"/>
      <c r="KWS1" s="159"/>
      <c r="KWT1" s="159"/>
      <c r="KWU1" s="159"/>
      <c r="KWV1" s="159"/>
      <c r="KWW1" s="159"/>
      <c r="KWX1" s="159"/>
      <c r="KWY1" s="159"/>
      <c r="KWZ1" s="159"/>
      <c r="KXA1" s="159"/>
      <c r="KXB1" s="159"/>
      <c r="KXC1" s="159"/>
      <c r="KXD1" s="159"/>
      <c r="KXE1" s="159"/>
      <c r="KXF1" s="159"/>
      <c r="KXG1" s="159"/>
      <c r="KXH1" s="159"/>
      <c r="KXI1" s="159"/>
      <c r="KXJ1" s="159"/>
      <c r="KXK1" s="159"/>
      <c r="KXL1" s="159"/>
      <c r="KXM1" s="159"/>
      <c r="KXN1" s="159"/>
      <c r="KXO1" s="159"/>
      <c r="KXP1" s="159"/>
      <c r="KXQ1" s="159"/>
      <c r="KXR1" s="159"/>
      <c r="KXS1" s="159"/>
      <c r="KXT1" s="159"/>
      <c r="KXU1" s="159"/>
      <c r="KXV1" s="159"/>
      <c r="KXW1" s="159"/>
      <c r="KXX1" s="159"/>
      <c r="KXY1" s="159"/>
      <c r="KXZ1" s="159"/>
      <c r="KYA1" s="159"/>
      <c r="KYB1" s="159"/>
      <c r="KYC1" s="159"/>
      <c r="KYD1" s="159"/>
      <c r="KYE1" s="159"/>
      <c r="KYF1" s="159"/>
      <c r="KYG1" s="159"/>
      <c r="KYH1" s="159"/>
      <c r="KYI1" s="159"/>
      <c r="KYJ1" s="159"/>
      <c r="KYK1" s="159"/>
      <c r="KYL1" s="159"/>
      <c r="KYM1" s="159"/>
      <c r="KYN1" s="159"/>
      <c r="KYO1" s="159"/>
      <c r="KYP1" s="159"/>
      <c r="KYQ1" s="159"/>
      <c r="KYR1" s="159"/>
      <c r="KYS1" s="159"/>
      <c r="KYT1" s="159"/>
      <c r="KYU1" s="159"/>
      <c r="KYV1" s="159"/>
      <c r="KYW1" s="159"/>
      <c r="KYX1" s="159"/>
      <c r="KYY1" s="159"/>
      <c r="KYZ1" s="159"/>
      <c r="KZA1" s="159"/>
      <c r="KZB1" s="159"/>
      <c r="KZC1" s="159"/>
      <c r="KZD1" s="159"/>
      <c r="KZE1" s="159"/>
      <c r="KZF1" s="159"/>
      <c r="KZG1" s="159"/>
      <c r="KZH1" s="159"/>
      <c r="KZI1" s="159"/>
      <c r="KZJ1" s="159"/>
      <c r="KZK1" s="159"/>
      <c r="KZL1" s="159"/>
      <c r="KZM1" s="159"/>
      <c r="KZN1" s="159"/>
      <c r="KZO1" s="159"/>
      <c r="KZP1" s="159"/>
      <c r="KZQ1" s="159"/>
      <c r="KZR1" s="159"/>
      <c r="KZS1" s="159"/>
      <c r="KZT1" s="159"/>
      <c r="KZU1" s="159"/>
      <c r="KZV1" s="159"/>
      <c r="KZW1" s="159"/>
      <c r="KZX1" s="159"/>
      <c r="KZY1" s="159"/>
      <c r="KZZ1" s="159"/>
      <c r="LAA1" s="159"/>
      <c r="LAB1" s="159"/>
      <c r="LAC1" s="159"/>
      <c r="LAD1" s="159"/>
      <c r="LAE1" s="159"/>
      <c r="LAF1" s="159"/>
      <c r="LAG1" s="159"/>
      <c r="LAH1" s="159"/>
      <c r="LAI1" s="159"/>
      <c r="LAJ1" s="159"/>
      <c r="LAK1" s="159"/>
      <c r="LAL1" s="159"/>
      <c r="LAM1" s="159"/>
      <c r="LAN1" s="159"/>
      <c r="LAO1" s="159"/>
      <c r="LAP1" s="159"/>
      <c r="LAQ1" s="159"/>
      <c r="LAR1" s="159"/>
      <c r="LAS1" s="159"/>
      <c r="LAT1" s="159"/>
      <c r="LAU1" s="159"/>
      <c r="LAV1" s="159"/>
      <c r="LAW1" s="159"/>
      <c r="LAX1" s="159"/>
      <c r="LAY1" s="159"/>
      <c r="LAZ1" s="159"/>
      <c r="LBA1" s="159"/>
      <c r="LBB1" s="159"/>
      <c r="LBC1" s="159"/>
      <c r="LBD1" s="159"/>
      <c r="LBE1" s="159"/>
      <c r="LBF1" s="159"/>
      <c r="LBG1" s="159"/>
      <c r="LBH1" s="159"/>
      <c r="LBI1" s="159"/>
      <c r="LBJ1" s="159"/>
      <c r="LBK1" s="159"/>
      <c r="LBL1" s="159"/>
      <c r="LBM1" s="159"/>
      <c r="LBN1" s="159"/>
      <c r="LBO1" s="159"/>
      <c r="LBP1" s="159"/>
      <c r="LBQ1" s="159"/>
      <c r="LBR1" s="159"/>
      <c r="LBS1" s="159"/>
      <c r="LBT1" s="159"/>
      <c r="LBU1" s="159"/>
      <c r="LBV1" s="159"/>
      <c r="LBW1" s="159"/>
      <c r="LBX1" s="159"/>
      <c r="LBY1" s="159"/>
      <c r="LBZ1" s="159"/>
      <c r="LCA1" s="159"/>
      <c r="LCB1" s="159"/>
      <c r="LCC1" s="159"/>
      <c r="LCD1" s="159"/>
      <c r="LCE1" s="159"/>
      <c r="LCF1" s="159"/>
      <c r="LCG1" s="159"/>
      <c r="LCH1" s="159"/>
      <c r="LCI1" s="159"/>
      <c r="LCJ1" s="159"/>
      <c r="LCK1" s="159"/>
      <c r="LCL1" s="159"/>
      <c r="LCM1" s="159"/>
      <c r="LCN1" s="159"/>
      <c r="LCO1" s="159"/>
      <c r="LCP1" s="159"/>
      <c r="LCQ1" s="159"/>
      <c r="LCR1" s="159"/>
      <c r="LCS1" s="159"/>
      <c r="LCT1" s="159"/>
      <c r="LCU1" s="159"/>
      <c r="LCV1" s="159"/>
      <c r="LCW1" s="159"/>
      <c r="LCX1" s="159"/>
      <c r="LCY1" s="159"/>
      <c r="LCZ1" s="159"/>
      <c r="LDA1" s="159"/>
      <c r="LDB1" s="159"/>
      <c r="LDC1" s="159"/>
      <c r="LDD1" s="159"/>
      <c r="LDE1" s="159"/>
      <c r="LDF1" s="159"/>
      <c r="LDG1" s="159"/>
      <c r="LDH1" s="159"/>
      <c r="LDI1" s="159"/>
      <c r="LDJ1" s="159"/>
      <c r="LDK1" s="159"/>
      <c r="LDL1" s="159"/>
      <c r="LDM1" s="159"/>
      <c r="LDN1" s="159"/>
      <c r="LDO1" s="159"/>
      <c r="LDP1" s="159"/>
      <c r="LDQ1" s="159"/>
      <c r="LDR1" s="159"/>
      <c r="LDS1" s="159"/>
      <c r="LDT1" s="159"/>
      <c r="LDU1" s="159"/>
      <c r="LDV1" s="159"/>
      <c r="LDW1" s="159"/>
      <c r="LDX1" s="159"/>
      <c r="LDY1" s="159"/>
      <c r="LDZ1" s="159"/>
      <c r="LEA1" s="159"/>
      <c r="LEB1" s="159"/>
      <c r="LEC1" s="159"/>
      <c r="LED1" s="159"/>
      <c r="LEE1" s="159"/>
      <c r="LEF1" s="159"/>
      <c r="LEG1" s="159"/>
      <c r="LEH1" s="159"/>
      <c r="LEI1" s="159"/>
      <c r="LEJ1" s="159"/>
      <c r="LEK1" s="159"/>
      <c r="LEL1" s="159"/>
      <c r="LEM1" s="159"/>
      <c r="LEN1" s="159"/>
      <c r="LEO1" s="159"/>
      <c r="LEP1" s="159"/>
      <c r="LEQ1" s="159"/>
      <c r="LER1" s="159"/>
      <c r="LES1" s="159"/>
      <c r="LET1" s="159"/>
      <c r="LEU1" s="159"/>
      <c r="LEV1" s="159"/>
      <c r="LEW1" s="159"/>
      <c r="LEX1" s="159"/>
      <c r="LEY1" s="159"/>
      <c r="LEZ1" s="159"/>
      <c r="LFA1" s="159"/>
      <c r="LFB1" s="159"/>
      <c r="LFC1" s="159"/>
      <c r="LFD1" s="159"/>
      <c r="LFE1" s="159"/>
      <c r="LFF1" s="159"/>
      <c r="LFG1" s="159"/>
      <c r="LFH1" s="159"/>
      <c r="LFI1" s="159"/>
      <c r="LFJ1" s="159"/>
      <c r="LFK1" s="159"/>
      <c r="LFL1" s="159"/>
      <c r="LFM1" s="159"/>
      <c r="LFN1" s="159"/>
      <c r="LFO1" s="159"/>
      <c r="LFP1" s="159"/>
      <c r="LFQ1" s="159"/>
      <c r="LFR1" s="159"/>
      <c r="LFS1" s="159"/>
      <c r="LFT1" s="159"/>
      <c r="LFU1" s="159"/>
      <c r="LFV1" s="159"/>
      <c r="LFW1" s="159"/>
      <c r="LFX1" s="159"/>
      <c r="LFY1" s="159"/>
      <c r="LFZ1" s="159"/>
      <c r="LGA1" s="159"/>
      <c r="LGB1" s="159"/>
      <c r="LGC1" s="159"/>
      <c r="LGD1" s="159"/>
      <c r="LGE1" s="159"/>
      <c r="LGF1" s="159"/>
      <c r="LGG1" s="159"/>
      <c r="LGH1" s="159"/>
      <c r="LGI1" s="159"/>
      <c r="LGJ1" s="159"/>
      <c r="LGK1" s="159"/>
      <c r="LGL1" s="159"/>
      <c r="LGM1" s="159"/>
      <c r="LGN1" s="159"/>
      <c r="LGO1" s="159"/>
      <c r="LGP1" s="159"/>
      <c r="LGQ1" s="159"/>
      <c r="LGR1" s="159"/>
      <c r="LGS1" s="159"/>
      <c r="LGT1" s="159"/>
      <c r="LGU1" s="159"/>
      <c r="LGV1" s="159"/>
      <c r="LGW1" s="159"/>
      <c r="LGX1" s="159"/>
      <c r="LGY1" s="159"/>
      <c r="LGZ1" s="159"/>
      <c r="LHA1" s="159"/>
      <c r="LHB1" s="159"/>
      <c r="LHC1" s="159"/>
      <c r="LHD1" s="159"/>
      <c r="LHE1" s="159"/>
      <c r="LHF1" s="159"/>
      <c r="LHG1" s="159"/>
      <c r="LHH1" s="159"/>
      <c r="LHI1" s="159"/>
      <c r="LHJ1" s="159"/>
      <c r="LHK1" s="159"/>
      <c r="LHL1" s="159"/>
      <c r="LHM1" s="159"/>
      <c r="LHN1" s="159"/>
      <c r="LHO1" s="159"/>
      <c r="LHP1" s="159"/>
      <c r="LHQ1" s="159"/>
      <c r="LHR1" s="159"/>
      <c r="LHS1" s="159"/>
      <c r="LHT1" s="159"/>
      <c r="LHU1" s="159"/>
      <c r="LHV1" s="159"/>
      <c r="LHW1" s="159"/>
      <c r="LHX1" s="159"/>
      <c r="LHY1" s="159"/>
      <c r="LHZ1" s="159"/>
      <c r="LIA1" s="159"/>
      <c r="LIB1" s="159"/>
      <c r="LIC1" s="159"/>
      <c r="LID1" s="159"/>
      <c r="LIE1" s="159"/>
      <c r="LIF1" s="159"/>
      <c r="LIG1" s="159"/>
      <c r="LIH1" s="159"/>
      <c r="LII1" s="159"/>
      <c r="LIJ1" s="159"/>
      <c r="LIK1" s="159"/>
      <c r="LIL1" s="159"/>
      <c r="LIM1" s="159"/>
      <c r="LIN1" s="159"/>
      <c r="LIO1" s="159"/>
      <c r="LIP1" s="159"/>
      <c r="LIQ1" s="159"/>
      <c r="LIR1" s="159"/>
      <c r="LIS1" s="159"/>
      <c r="LIT1" s="159"/>
      <c r="LIU1" s="159"/>
      <c r="LIV1" s="159"/>
      <c r="LIW1" s="159"/>
      <c r="LIX1" s="159"/>
      <c r="LIY1" s="159"/>
      <c r="LIZ1" s="159"/>
      <c r="LJA1" s="159"/>
      <c r="LJB1" s="159"/>
      <c r="LJC1" s="159"/>
      <c r="LJD1" s="159"/>
      <c r="LJE1" s="159"/>
      <c r="LJF1" s="159"/>
      <c r="LJG1" s="159"/>
      <c r="LJH1" s="159"/>
      <c r="LJI1" s="159"/>
      <c r="LJJ1" s="159"/>
      <c r="LJK1" s="159"/>
      <c r="LJL1" s="159"/>
      <c r="LJM1" s="159"/>
      <c r="LJN1" s="159"/>
      <c r="LJO1" s="159"/>
      <c r="LJP1" s="159"/>
      <c r="LJQ1" s="159"/>
      <c r="LJR1" s="159"/>
      <c r="LJS1" s="159"/>
      <c r="LJT1" s="159"/>
      <c r="LJU1" s="159"/>
      <c r="LJV1" s="159"/>
      <c r="LJW1" s="159"/>
      <c r="LJX1" s="159"/>
      <c r="LJY1" s="159"/>
      <c r="LJZ1" s="159"/>
      <c r="LKA1" s="159"/>
      <c r="LKB1" s="159"/>
      <c r="LKC1" s="159"/>
      <c r="LKD1" s="159"/>
      <c r="LKE1" s="159"/>
      <c r="LKF1" s="159"/>
      <c r="LKG1" s="159"/>
      <c r="LKH1" s="159"/>
      <c r="LKI1" s="159"/>
      <c r="LKJ1" s="159"/>
      <c r="LKK1" s="159"/>
      <c r="LKL1" s="159"/>
      <c r="LKM1" s="159"/>
      <c r="LKN1" s="159"/>
      <c r="LKO1" s="159"/>
      <c r="LKP1" s="159"/>
      <c r="LKQ1" s="159"/>
      <c r="LKR1" s="159"/>
      <c r="LKS1" s="159"/>
      <c r="LKT1" s="159"/>
      <c r="LKU1" s="159"/>
      <c r="LKV1" s="159"/>
      <c r="LKW1" s="159"/>
      <c r="LKX1" s="159"/>
      <c r="LKY1" s="159"/>
      <c r="LKZ1" s="159"/>
      <c r="LLA1" s="159"/>
      <c r="LLB1" s="159"/>
      <c r="LLC1" s="159"/>
      <c r="LLD1" s="159"/>
      <c r="LLE1" s="159"/>
      <c r="LLF1" s="159"/>
      <c r="LLG1" s="159"/>
      <c r="LLH1" s="159"/>
      <c r="LLI1" s="159"/>
      <c r="LLJ1" s="159"/>
      <c r="LLK1" s="159"/>
      <c r="LLL1" s="159"/>
      <c r="LLM1" s="159"/>
      <c r="LLN1" s="159"/>
      <c r="LLO1" s="159"/>
      <c r="LLP1" s="159"/>
      <c r="LLQ1" s="159"/>
      <c r="LLR1" s="159"/>
      <c r="LLS1" s="159"/>
      <c r="LLT1" s="159"/>
      <c r="LLU1" s="159"/>
      <c r="LLV1" s="159"/>
      <c r="LLW1" s="159"/>
      <c r="LLX1" s="159"/>
      <c r="LLY1" s="159"/>
      <c r="LLZ1" s="159"/>
      <c r="LMA1" s="159"/>
      <c r="LMB1" s="159"/>
      <c r="LMC1" s="159"/>
      <c r="LMD1" s="159"/>
      <c r="LME1" s="159"/>
      <c r="LMF1" s="159"/>
      <c r="LMG1" s="159"/>
      <c r="LMH1" s="159"/>
      <c r="LMI1" s="159"/>
      <c r="LMJ1" s="159"/>
      <c r="LMK1" s="159"/>
      <c r="LML1" s="159"/>
      <c r="LMM1" s="159"/>
      <c r="LMN1" s="159"/>
      <c r="LMO1" s="159"/>
      <c r="LMP1" s="159"/>
      <c r="LMQ1" s="159"/>
      <c r="LMR1" s="159"/>
      <c r="LMS1" s="159"/>
      <c r="LMT1" s="159"/>
      <c r="LMU1" s="159"/>
      <c r="LMV1" s="159"/>
      <c r="LMW1" s="159"/>
      <c r="LMX1" s="159"/>
      <c r="LMY1" s="159"/>
      <c r="LMZ1" s="159"/>
      <c r="LNA1" s="159"/>
      <c r="LNB1" s="159"/>
      <c r="LNC1" s="159"/>
      <c r="LND1" s="159"/>
      <c r="LNE1" s="159"/>
      <c r="LNF1" s="159"/>
      <c r="LNG1" s="159"/>
      <c r="LNH1" s="159"/>
      <c r="LNI1" s="159"/>
      <c r="LNJ1" s="159"/>
      <c r="LNK1" s="159"/>
      <c r="LNL1" s="159"/>
      <c r="LNM1" s="159"/>
      <c r="LNN1" s="159"/>
      <c r="LNO1" s="159"/>
      <c r="LNP1" s="159"/>
      <c r="LNQ1" s="159"/>
      <c r="LNR1" s="159"/>
      <c r="LNS1" s="159"/>
      <c r="LNT1" s="159"/>
      <c r="LNU1" s="159"/>
      <c r="LNV1" s="159"/>
      <c r="LNW1" s="159"/>
      <c r="LNX1" s="159"/>
      <c r="LNY1" s="159"/>
      <c r="LNZ1" s="159"/>
      <c r="LOA1" s="159"/>
      <c r="LOB1" s="159"/>
      <c r="LOC1" s="159"/>
      <c r="LOD1" s="159"/>
      <c r="LOE1" s="159"/>
      <c r="LOF1" s="159"/>
      <c r="LOG1" s="159"/>
      <c r="LOH1" s="159"/>
      <c r="LOI1" s="159"/>
      <c r="LOJ1" s="159"/>
      <c r="LOK1" s="159"/>
      <c r="LOL1" s="159"/>
      <c r="LOM1" s="159"/>
      <c r="LON1" s="159"/>
      <c r="LOO1" s="159"/>
      <c r="LOP1" s="159"/>
      <c r="LOQ1" s="159"/>
      <c r="LOR1" s="159"/>
      <c r="LOS1" s="159"/>
      <c r="LOT1" s="159"/>
      <c r="LOU1" s="159"/>
      <c r="LOV1" s="159"/>
      <c r="LOW1" s="159"/>
      <c r="LOX1" s="159"/>
      <c r="LOY1" s="159"/>
      <c r="LOZ1" s="159"/>
      <c r="LPA1" s="159"/>
      <c r="LPB1" s="159"/>
      <c r="LPC1" s="159"/>
      <c r="LPD1" s="159"/>
      <c r="LPE1" s="159"/>
      <c r="LPF1" s="159"/>
      <c r="LPG1" s="159"/>
      <c r="LPH1" s="159"/>
      <c r="LPI1" s="159"/>
      <c r="LPJ1" s="159"/>
      <c r="LPK1" s="159"/>
      <c r="LPL1" s="159"/>
      <c r="LPM1" s="159"/>
      <c r="LPN1" s="159"/>
      <c r="LPO1" s="159"/>
      <c r="LPP1" s="159"/>
      <c r="LPQ1" s="159"/>
      <c r="LPR1" s="159"/>
      <c r="LPS1" s="159"/>
      <c r="LPT1" s="159"/>
      <c r="LPU1" s="159"/>
      <c r="LPV1" s="159"/>
      <c r="LPW1" s="159"/>
      <c r="LPX1" s="159"/>
      <c r="LPY1" s="159"/>
      <c r="LPZ1" s="159"/>
      <c r="LQA1" s="159"/>
      <c r="LQB1" s="159"/>
      <c r="LQC1" s="159"/>
      <c r="LQD1" s="159"/>
      <c r="LQE1" s="159"/>
      <c r="LQF1" s="159"/>
      <c r="LQG1" s="159"/>
      <c r="LQH1" s="159"/>
      <c r="LQI1" s="159"/>
      <c r="LQJ1" s="159"/>
      <c r="LQK1" s="159"/>
      <c r="LQL1" s="159"/>
      <c r="LQM1" s="159"/>
      <c r="LQN1" s="159"/>
      <c r="LQO1" s="159"/>
      <c r="LQP1" s="159"/>
      <c r="LQQ1" s="159"/>
      <c r="LQR1" s="159"/>
      <c r="LQS1" s="159"/>
      <c r="LQT1" s="159"/>
      <c r="LQU1" s="159"/>
      <c r="LQV1" s="159"/>
      <c r="LQW1" s="159"/>
      <c r="LQX1" s="159"/>
      <c r="LQY1" s="159"/>
      <c r="LQZ1" s="159"/>
      <c r="LRA1" s="159"/>
      <c r="LRB1" s="159"/>
      <c r="LRC1" s="159"/>
      <c r="LRD1" s="159"/>
      <c r="LRE1" s="159"/>
      <c r="LRF1" s="159"/>
      <c r="LRG1" s="159"/>
      <c r="LRH1" s="159"/>
      <c r="LRI1" s="159"/>
      <c r="LRJ1" s="159"/>
      <c r="LRK1" s="159"/>
      <c r="LRL1" s="159"/>
      <c r="LRM1" s="159"/>
      <c r="LRN1" s="159"/>
      <c r="LRO1" s="159"/>
      <c r="LRP1" s="159"/>
      <c r="LRQ1" s="159"/>
      <c r="LRR1" s="159"/>
      <c r="LRS1" s="159"/>
      <c r="LRT1" s="159"/>
      <c r="LRU1" s="159"/>
      <c r="LRV1" s="159"/>
      <c r="LRW1" s="159"/>
      <c r="LRX1" s="159"/>
      <c r="LRY1" s="159"/>
      <c r="LRZ1" s="159"/>
      <c r="LSA1" s="159"/>
      <c r="LSB1" s="159"/>
      <c r="LSC1" s="159"/>
      <c r="LSD1" s="159"/>
      <c r="LSE1" s="159"/>
      <c r="LSF1" s="159"/>
      <c r="LSG1" s="159"/>
      <c r="LSH1" s="159"/>
      <c r="LSI1" s="159"/>
      <c r="LSJ1" s="159"/>
      <c r="LSK1" s="159"/>
      <c r="LSL1" s="159"/>
      <c r="LSM1" s="159"/>
      <c r="LSN1" s="159"/>
      <c r="LSO1" s="159"/>
      <c r="LSP1" s="159"/>
      <c r="LSQ1" s="159"/>
      <c r="LSR1" s="159"/>
      <c r="LSS1" s="159"/>
      <c r="LST1" s="159"/>
      <c r="LSU1" s="159"/>
      <c r="LSV1" s="159"/>
      <c r="LSW1" s="159"/>
      <c r="LSX1" s="159"/>
      <c r="LSY1" s="159"/>
      <c r="LSZ1" s="159"/>
      <c r="LTA1" s="159"/>
      <c r="LTB1" s="159"/>
      <c r="LTC1" s="159"/>
      <c r="LTD1" s="159"/>
      <c r="LTE1" s="159"/>
      <c r="LTF1" s="159"/>
      <c r="LTG1" s="159"/>
      <c r="LTH1" s="159"/>
      <c r="LTI1" s="159"/>
      <c r="LTJ1" s="159"/>
      <c r="LTK1" s="159"/>
      <c r="LTL1" s="159"/>
      <c r="LTM1" s="159"/>
      <c r="LTN1" s="159"/>
      <c r="LTO1" s="159"/>
      <c r="LTP1" s="159"/>
      <c r="LTQ1" s="159"/>
      <c r="LTR1" s="159"/>
      <c r="LTS1" s="159"/>
      <c r="LTT1" s="159"/>
      <c r="LTU1" s="159"/>
      <c r="LTV1" s="159"/>
      <c r="LTW1" s="159"/>
      <c r="LTX1" s="159"/>
      <c r="LTY1" s="159"/>
      <c r="LTZ1" s="159"/>
      <c r="LUA1" s="159"/>
      <c r="LUB1" s="159"/>
      <c r="LUC1" s="159"/>
      <c r="LUD1" s="159"/>
      <c r="LUE1" s="159"/>
      <c r="LUF1" s="159"/>
      <c r="LUG1" s="159"/>
      <c r="LUH1" s="159"/>
      <c r="LUI1" s="159"/>
      <c r="LUJ1" s="159"/>
      <c r="LUK1" s="159"/>
      <c r="LUL1" s="159"/>
      <c r="LUM1" s="159"/>
      <c r="LUN1" s="159"/>
      <c r="LUO1" s="159"/>
      <c r="LUP1" s="159"/>
      <c r="LUQ1" s="159"/>
      <c r="LUR1" s="159"/>
      <c r="LUS1" s="159"/>
      <c r="LUT1" s="159"/>
      <c r="LUU1" s="159"/>
      <c r="LUV1" s="159"/>
      <c r="LUW1" s="159"/>
      <c r="LUX1" s="159"/>
      <c r="LUY1" s="159"/>
      <c r="LUZ1" s="159"/>
      <c r="LVA1" s="159"/>
      <c r="LVB1" s="159"/>
      <c r="LVC1" s="159"/>
      <c r="LVD1" s="159"/>
      <c r="LVE1" s="159"/>
      <c r="LVF1" s="159"/>
      <c r="LVG1" s="159"/>
      <c r="LVH1" s="159"/>
      <c r="LVI1" s="159"/>
      <c r="LVJ1" s="159"/>
      <c r="LVK1" s="159"/>
      <c r="LVL1" s="159"/>
      <c r="LVM1" s="159"/>
      <c r="LVN1" s="159"/>
      <c r="LVO1" s="159"/>
      <c r="LVP1" s="159"/>
      <c r="LVQ1" s="159"/>
      <c r="LVR1" s="159"/>
      <c r="LVS1" s="159"/>
      <c r="LVT1" s="159"/>
      <c r="LVU1" s="159"/>
      <c r="LVV1" s="159"/>
      <c r="LVW1" s="159"/>
      <c r="LVX1" s="159"/>
      <c r="LVY1" s="159"/>
      <c r="LVZ1" s="159"/>
      <c r="LWA1" s="159"/>
      <c r="LWB1" s="159"/>
      <c r="LWC1" s="159"/>
      <c r="LWD1" s="159"/>
      <c r="LWE1" s="159"/>
      <c r="LWF1" s="159"/>
      <c r="LWG1" s="159"/>
      <c r="LWH1" s="159"/>
      <c r="LWI1" s="159"/>
      <c r="LWJ1" s="159"/>
      <c r="LWK1" s="159"/>
      <c r="LWL1" s="159"/>
      <c r="LWM1" s="159"/>
      <c r="LWN1" s="159"/>
      <c r="LWO1" s="159"/>
      <c r="LWP1" s="159"/>
      <c r="LWQ1" s="159"/>
      <c r="LWR1" s="159"/>
      <c r="LWS1" s="159"/>
      <c r="LWT1" s="159"/>
      <c r="LWU1" s="159"/>
      <c r="LWV1" s="159"/>
      <c r="LWW1" s="159"/>
      <c r="LWX1" s="159"/>
      <c r="LWY1" s="159"/>
      <c r="LWZ1" s="159"/>
      <c r="LXA1" s="159"/>
      <c r="LXB1" s="159"/>
      <c r="LXC1" s="159"/>
      <c r="LXD1" s="159"/>
      <c r="LXE1" s="159"/>
      <c r="LXF1" s="159"/>
      <c r="LXG1" s="159"/>
      <c r="LXH1" s="159"/>
      <c r="LXI1" s="159"/>
      <c r="LXJ1" s="159"/>
      <c r="LXK1" s="159"/>
      <c r="LXL1" s="159"/>
      <c r="LXM1" s="159"/>
      <c r="LXN1" s="159"/>
      <c r="LXO1" s="159"/>
      <c r="LXP1" s="159"/>
      <c r="LXQ1" s="159"/>
      <c r="LXR1" s="159"/>
      <c r="LXS1" s="159"/>
      <c r="LXT1" s="159"/>
      <c r="LXU1" s="159"/>
      <c r="LXV1" s="159"/>
      <c r="LXW1" s="159"/>
      <c r="LXX1" s="159"/>
      <c r="LXY1" s="159"/>
      <c r="LXZ1" s="159"/>
      <c r="LYA1" s="159"/>
      <c r="LYB1" s="159"/>
      <c r="LYC1" s="159"/>
      <c r="LYD1" s="159"/>
      <c r="LYE1" s="159"/>
      <c r="LYF1" s="159"/>
      <c r="LYG1" s="159"/>
      <c r="LYH1" s="159"/>
      <c r="LYI1" s="159"/>
      <c r="LYJ1" s="159"/>
      <c r="LYK1" s="159"/>
      <c r="LYL1" s="159"/>
      <c r="LYM1" s="159"/>
      <c r="LYN1" s="159"/>
      <c r="LYO1" s="159"/>
      <c r="LYP1" s="159"/>
      <c r="LYQ1" s="159"/>
      <c r="LYR1" s="159"/>
      <c r="LYS1" s="159"/>
      <c r="LYT1" s="159"/>
      <c r="LYU1" s="159"/>
      <c r="LYV1" s="159"/>
      <c r="LYW1" s="159"/>
      <c r="LYX1" s="159"/>
      <c r="LYY1" s="159"/>
      <c r="LYZ1" s="159"/>
      <c r="LZA1" s="159"/>
      <c r="LZB1" s="159"/>
      <c r="LZC1" s="159"/>
      <c r="LZD1" s="159"/>
      <c r="LZE1" s="159"/>
      <c r="LZF1" s="159"/>
      <c r="LZG1" s="159"/>
      <c r="LZH1" s="159"/>
      <c r="LZI1" s="159"/>
      <c r="LZJ1" s="159"/>
      <c r="LZK1" s="159"/>
      <c r="LZL1" s="159"/>
      <c r="LZM1" s="159"/>
      <c r="LZN1" s="159"/>
      <c r="LZO1" s="159"/>
      <c r="LZP1" s="159"/>
      <c r="LZQ1" s="159"/>
      <c r="LZR1" s="159"/>
      <c r="LZS1" s="159"/>
      <c r="LZT1" s="159"/>
      <c r="LZU1" s="159"/>
      <c r="LZV1" s="159"/>
      <c r="LZW1" s="159"/>
      <c r="LZX1" s="159"/>
      <c r="LZY1" s="159"/>
      <c r="LZZ1" s="159"/>
      <c r="MAA1" s="159"/>
      <c r="MAB1" s="159"/>
      <c r="MAC1" s="159"/>
      <c r="MAD1" s="159"/>
      <c r="MAE1" s="159"/>
      <c r="MAF1" s="159"/>
      <c r="MAG1" s="159"/>
      <c r="MAH1" s="159"/>
      <c r="MAI1" s="159"/>
      <c r="MAJ1" s="159"/>
      <c r="MAK1" s="159"/>
      <c r="MAL1" s="159"/>
      <c r="MAM1" s="159"/>
      <c r="MAN1" s="159"/>
      <c r="MAO1" s="159"/>
      <c r="MAP1" s="159"/>
      <c r="MAQ1" s="159"/>
      <c r="MAR1" s="159"/>
      <c r="MAS1" s="159"/>
      <c r="MAT1" s="159"/>
      <c r="MAU1" s="159"/>
      <c r="MAV1" s="159"/>
      <c r="MAW1" s="159"/>
      <c r="MAX1" s="159"/>
      <c r="MAY1" s="159"/>
      <c r="MAZ1" s="159"/>
      <c r="MBA1" s="159"/>
      <c r="MBB1" s="159"/>
      <c r="MBC1" s="159"/>
      <c r="MBD1" s="159"/>
      <c r="MBE1" s="159"/>
      <c r="MBF1" s="159"/>
      <c r="MBG1" s="159"/>
      <c r="MBH1" s="159"/>
      <c r="MBI1" s="159"/>
      <c r="MBJ1" s="159"/>
      <c r="MBK1" s="159"/>
      <c r="MBL1" s="159"/>
      <c r="MBM1" s="159"/>
      <c r="MBN1" s="159"/>
      <c r="MBO1" s="159"/>
      <c r="MBP1" s="159"/>
      <c r="MBQ1" s="159"/>
      <c r="MBR1" s="159"/>
      <c r="MBS1" s="159"/>
      <c r="MBT1" s="159"/>
      <c r="MBU1" s="159"/>
      <c r="MBV1" s="159"/>
      <c r="MBW1" s="159"/>
      <c r="MBX1" s="159"/>
      <c r="MBY1" s="159"/>
      <c r="MBZ1" s="159"/>
      <c r="MCA1" s="159"/>
      <c r="MCB1" s="159"/>
      <c r="MCC1" s="159"/>
      <c r="MCD1" s="159"/>
      <c r="MCE1" s="159"/>
      <c r="MCF1" s="159"/>
      <c r="MCG1" s="159"/>
      <c r="MCH1" s="159"/>
      <c r="MCI1" s="159"/>
      <c r="MCJ1" s="159"/>
      <c r="MCK1" s="159"/>
      <c r="MCL1" s="159"/>
      <c r="MCM1" s="159"/>
      <c r="MCN1" s="159"/>
      <c r="MCO1" s="159"/>
      <c r="MCP1" s="159"/>
      <c r="MCQ1" s="159"/>
      <c r="MCR1" s="159"/>
      <c r="MCS1" s="159"/>
      <c r="MCT1" s="159"/>
      <c r="MCU1" s="159"/>
      <c r="MCV1" s="159"/>
      <c r="MCW1" s="159"/>
      <c r="MCX1" s="159"/>
      <c r="MCY1" s="159"/>
      <c r="MCZ1" s="159"/>
      <c r="MDA1" s="159"/>
      <c r="MDB1" s="159"/>
      <c r="MDC1" s="159"/>
      <c r="MDD1" s="159"/>
      <c r="MDE1" s="159"/>
      <c r="MDF1" s="159"/>
      <c r="MDG1" s="159"/>
      <c r="MDH1" s="159"/>
      <c r="MDI1" s="159"/>
      <c r="MDJ1" s="159"/>
      <c r="MDK1" s="159"/>
      <c r="MDL1" s="159"/>
      <c r="MDM1" s="159"/>
      <c r="MDN1" s="159"/>
      <c r="MDO1" s="159"/>
      <c r="MDP1" s="159"/>
      <c r="MDQ1" s="159"/>
      <c r="MDR1" s="159"/>
      <c r="MDS1" s="159"/>
      <c r="MDT1" s="159"/>
      <c r="MDU1" s="159"/>
      <c r="MDV1" s="159"/>
      <c r="MDW1" s="159"/>
      <c r="MDX1" s="159"/>
      <c r="MDY1" s="159"/>
      <c r="MDZ1" s="159"/>
      <c r="MEA1" s="159"/>
      <c r="MEB1" s="159"/>
      <c r="MEC1" s="159"/>
      <c r="MED1" s="159"/>
      <c r="MEE1" s="159"/>
      <c r="MEF1" s="159"/>
      <c r="MEG1" s="159"/>
      <c r="MEH1" s="159"/>
      <c r="MEI1" s="159"/>
      <c r="MEJ1" s="159"/>
      <c r="MEK1" s="159"/>
      <c r="MEL1" s="159"/>
      <c r="MEM1" s="159"/>
      <c r="MEN1" s="159"/>
      <c r="MEO1" s="159"/>
      <c r="MEP1" s="159"/>
      <c r="MEQ1" s="159"/>
      <c r="MER1" s="159"/>
      <c r="MES1" s="159"/>
      <c r="MET1" s="159"/>
      <c r="MEU1" s="159"/>
      <c r="MEV1" s="159"/>
      <c r="MEW1" s="159"/>
      <c r="MEX1" s="159"/>
      <c r="MEY1" s="159"/>
      <c r="MEZ1" s="159"/>
      <c r="MFA1" s="159"/>
      <c r="MFB1" s="159"/>
      <c r="MFC1" s="159"/>
      <c r="MFD1" s="159"/>
      <c r="MFE1" s="159"/>
      <c r="MFF1" s="159"/>
      <c r="MFG1" s="159"/>
      <c r="MFH1" s="159"/>
      <c r="MFI1" s="159"/>
      <c r="MFJ1" s="159"/>
      <c r="MFK1" s="159"/>
      <c r="MFL1" s="159"/>
      <c r="MFM1" s="159"/>
      <c r="MFN1" s="159"/>
      <c r="MFO1" s="159"/>
      <c r="MFP1" s="159"/>
      <c r="MFQ1" s="159"/>
      <c r="MFR1" s="159"/>
      <c r="MFS1" s="159"/>
      <c r="MFT1" s="159"/>
      <c r="MFU1" s="159"/>
      <c r="MFV1" s="159"/>
      <c r="MFW1" s="159"/>
      <c r="MFX1" s="159"/>
      <c r="MFY1" s="159"/>
      <c r="MFZ1" s="159"/>
      <c r="MGA1" s="159"/>
      <c r="MGB1" s="159"/>
      <c r="MGC1" s="159"/>
      <c r="MGD1" s="159"/>
      <c r="MGE1" s="159"/>
      <c r="MGF1" s="159"/>
      <c r="MGG1" s="159"/>
      <c r="MGH1" s="159"/>
      <c r="MGI1" s="159"/>
      <c r="MGJ1" s="159"/>
      <c r="MGK1" s="159"/>
      <c r="MGL1" s="159"/>
      <c r="MGM1" s="159"/>
      <c r="MGN1" s="159"/>
      <c r="MGO1" s="159"/>
      <c r="MGP1" s="159"/>
      <c r="MGQ1" s="159"/>
      <c r="MGR1" s="159"/>
      <c r="MGS1" s="159"/>
      <c r="MGT1" s="159"/>
      <c r="MGU1" s="159"/>
      <c r="MGV1" s="159"/>
      <c r="MGW1" s="159"/>
      <c r="MGX1" s="159"/>
      <c r="MGY1" s="159"/>
      <c r="MGZ1" s="159"/>
      <c r="MHA1" s="159"/>
      <c r="MHB1" s="159"/>
      <c r="MHC1" s="159"/>
      <c r="MHD1" s="159"/>
      <c r="MHE1" s="159"/>
      <c r="MHF1" s="159"/>
      <c r="MHG1" s="159"/>
      <c r="MHH1" s="159"/>
      <c r="MHI1" s="159"/>
      <c r="MHJ1" s="159"/>
      <c r="MHK1" s="159"/>
      <c r="MHL1" s="159"/>
      <c r="MHM1" s="159"/>
      <c r="MHN1" s="159"/>
      <c r="MHO1" s="159"/>
      <c r="MHP1" s="159"/>
      <c r="MHQ1" s="159"/>
      <c r="MHR1" s="159"/>
      <c r="MHS1" s="159"/>
      <c r="MHT1" s="159"/>
      <c r="MHU1" s="159"/>
      <c r="MHV1" s="159"/>
      <c r="MHW1" s="159"/>
      <c r="MHX1" s="159"/>
      <c r="MHY1" s="159"/>
      <c r="MHZ1" s="159"/>
      <c r="MIA1" s="159"/>
      <c r="MIB1" s="159"/>
      <c r="MIC1" s="159"/>
      <c r="MID1" s="159"/>
      <c r="MIE1" s="159"/>
      <c r="MIF1" s="159"/>
      <c r="MIG1" s="159"/>
      <c r="MIH1" s="159"/>
      <c r="MII1" s="159"/>
      <c r="MIJ1" s="159"/>
      <c r="MIK1" s="159"/>
      <c r="MIL1" s="159"/>
      <c r="MIM1" s="159"/>
      <c r="MIN1" s="159"/>
      <c r="MIO1" s="159"/>
      <c r="MIP1" s="159"/>
      <c r="MIQ1" s="159"/>
      <c r="MIR1" s="159"/>
      <c r="MIS1" s="159"/>
      <c r="MIT1" s="159"/>
      <c r="MIU1" s="159"/>
      <c r="MIV1" s="159"/>
      <c r="MIW1" s="159"/>
      <c r="MIX1" s="159"/>
      <c r="MIY1" s="159"/>
      <c r="MIZ1" s="159"/>
      <c r="MJA1" s="159"/>
      <c r="MJB1" s="159"/>
      <c r="MJC1" s="159"/>
      <c r="MJD1" s="159"/>
      <c r="MJE1" s="159"/>
      <c r="MJF1" s="159"/>
      <c r="MJG1" s="159"/>
      <c r="MJH1" s="159"/>
      <c r="MJI1" s="159"/>
      <c r="MJJ1" s="159"/>
      <c r="MJK1" s="159"/>
      <c r="MJL1" s="159"/>
      <c r="MJM1" s="159"/>
      <c r="MJN1" s="159"/>
      <c r="MJO1" s="159"/>
      <c r="MJP1" s="159"/>
      <c r="MJQ1" s="159"/>
      <c r="MJR1" s="159"/>
      <c r="MJS1" s="159"/>
      <c r="MJT1" s="159"/>
      <c r="MJU1" s="159"/>
      <c r="MJV1" s="159"/>
      <c r="MJW1" s="159"/>
      <c r="MJX1" s="159"/>
      <c r="MJY1" s="159"/>
      <c r="MJZ1" s="159"/>
      <c r="MKA1" s="159"/>
      <c r="MKB1" s="159"/>
      <c r="MKC1" s="159"/>
      <c r="MKD1" s="159"/>
      <c r="MKE1" s="159"/>
      <c r="MKF1" s="159"/>
      <c r="MKG1" s="159"/>
      <c r="MKH1" s="159"/>
      <c r="MKI1" s="159"/>
      <c r="MKJ1" s="159"/>
      <c r="MKK1" s="159"/>
      <c r="MKL1" s="159"/>
      <c r="MKM1" s="159"/>
      <c r="MKN1" s="159"/>
      <c r="MKO1" s="159"/>
      <c r="MKP1" s="159"/>
      <c r="MKQ1" s="159"/>
      <c r="MKR1" s="159"/>
      <c r="MKS1" s="159"/>
      <c r="MKT1" s="159"/>
      <c r="MKU1" s="159"/>
      <c r="MKV1" s="159"/>
      <c r="MKW1" s="159"/>
      <c r="MKX1" s="159"/>
      <c r="MKY1" s="159"/>
      <c r="MKZ1" s="159"/>
      <c r="MLA1" s="159"/>
      <c r="MLB1" s="159"/>
      <c r="MLC1" s="159"/>
      <c r="MLD1" s="159"/>
      <c r="MLE1" s="159"/>
      <c r="MLF1" s="159"/>
      <c r="MLG1" s="159"/>
      <c r="MLH1" s="159"/>
      <c r="MLI1" s="159"/>
      <c r="MLJ1" s="159"/>
      <c r="MLK1" s="159"/>
      <c r="MLL1" s="159"/>
      <c r="MLM1" s="159"/>
      <c r="MLN1" s="159"/>
      <c r="MLO1" s="159"/>
      <c r="MLP1" s="159"/>
      <c r="MLQ1" s="159"/>
      <c r="MLR1" s="159"/>
      <c r="MLS1" s="159"/>
      <c r="MLT1" s="159"/>
      <c r="MLU1" s="159"/>
      <c r="MLV1" s="159"/>
      <c r="MLW1" s="159"/>
      <c r="MLX1" s="159"/>
      <c r="MLY1" s="159"/>
      <c r="MLZ1" s="159"/>
      <c r="MMA1" s="159"/>
      <c r="MMB1" s="159"/>
      <c r="MMC1" s="159"/>
      <c r="MMD1" s="159"/>
      <c r="MME1" s="159"/>
      <c r="MMF1" s="159"/>
      <c r="MMG1" s="159"/>
      <c r="MMH1" s="159"/>
      <c r="MMI1" s="159"/>
      <c r="MMJ1" s="159"/>
      <c r="MMK1" s="159"/>
      <c r="MML1" s="159"/>
      <c r="MMM1" s="159"/>
      <c r="MMN1" s="159"/>
      <c r="MMO1" s="159"/>
      <c r="MMP1" s="159"/>
      <c r="MMQ1" s="159"/>
      <c r="MMR1" s="159"/>
      <c r="MMS1" s="159"/>
      <c r="MMT1" s="159"/>
      <c r="MMU1" s="159"/>
      <c r="MMV1" s="159"/>
      <c r="MMW1" s="159"/>
      <c r="MMX1" s="159"/>
      <c r="MMY1" s="159"/>
      <c r="MMZ1" s="159"/>
      <c r="MNA1" s="159"/>
      <c r="MNB1" s="159"/>
      <c r="MNC1" s="159"/>
      <c r="MND1" s="159"/>
      <c r="MNE1" s="159"/>
      <c r="MNF1" s="159"/>
      <c r="MNG1" s="159"/>
      <c r="MNH1" s="159"/>
      <c r="MNI1" s="159"/>
      <c r="MNJ1" s="159"/>
      <c r="MNK1" s="159"/>
      <c r="MNL1" s="159"/>
      <c r="MNM1" s="159"/>
      <c r="MNN1" s="159"/>
      <c r="MNO1" s="159"/>
      <c r="MNP1" s="159"/>
      <c r="MNQ1" s="159"/>
      <c r="MNR1" s="159"/>
      <c r="MNS1" s="159"/>
      <c r="MNT1" s="159"/>
      <c r="MNU1" s="159"/>
      <c r="MNV1" s="159"/>
      <c r="MNW1" s="159"/>
      <c r="MNX1" s="159"/>
      <c r="MNY1" s="159"/>
      <c r="MNZ1" s="159"/>
      <c r="MOA1" s="159"/>
      <c r="MOB1" s="159"/>
      <c r="MOC1" s="159"/>
      <c r="MOD1" s="159"/>
      <c r="MOE1" s="159"/>
      <c r="MOF1" s="159"/>
      <c r="MOG1" s="159"/>
      <c r="MOH1" s="159"/>
      <c r="MOI1" s="159"/>
      <c r="MOJ1" s="159"/>
      <c r="MOK1" s="159"/>
      <c r="MOL1" s="159"/>
      <c r="MOM1" s="159"/>
      <c r="MON1" s="159"/>
      <c r="MOO1" s="159"/>
      <c r="MOP1" s="159"/>
      <c r="MOQ1" s="159"/>
      <c r="MOR1" s="159"/>
      <c r="MOS1" s="159"/>
      <c r="MOT1" s="159"/>
      <c r="MOU1" s="159"/>
      <c r="MOV1" s="159"/>
      <c r="MOW1" s="159"/>
      <c r="MOX1" s="159"/>
      <c r="MOY1" s="159"/>
      <c r="MOZ1" s="159"/>
      <c r="MPA1" s="159"/>
      <c r="MPB1" s="159"/>
      <c r="MPC1" s="159"/>
      <c r="MPD1" s="159"/>
      <c r="MPE1" s="159"/>
      <c r="MPF1" s="159"/>
      <c r="MPG1" s="159"/>
      <c r="MPH1" s="159"/>
      <c r="MPI1" s="159"/>
      <c r="MPJ1" s="159"/>
      <c r="MPK1" s="159"/>
      <c r="MPL1" s="159"/>
      <c r="MPM1" s="159"/>
      <c r="MPN1" s="159"/>
      <c r="MPO1" s="159"/>
      <c r="MPP1" s="159"/>
      <c r="MPQ1" s="159"/>
      <c r="MPR1" s="159"/>
      <c r="MPS1" s="159"/>
      <c r="MPT1" s="159"/>
      <c r="MPU1" s="159"/>
      <c r="MPV1" s="159"/>
      <c r="MPW1" s="159"/>
      <c r="MPX1" s="159"/>
      <c r="MPY1" s="159"/>
      <c r="MPZ1" s="159"/>
      <c r="MQA1" s="159"/>
      <c r="MQB1" s="159"/>
      <c r="MQC1" s="159"/>
      <c r="MQD1" s="159"/>
      <c r="MQE1" s="159"/>
      <c r="MQF1" s="159"/>
      <c r="MQG1" s="159"/>
      <c r="MQH1" s="159"/>
      <c r="MQI1" s="159"/>
      <c r="MQJ1" s="159"/>
      <c r="MQK1" s="159"/>
      <c r="MQL1" s="159"/>
      <c r="MQM1" s="159"/>
      <c r="MQN1" s="159"/>
      <c r="MQO1" s="159"/>
      <c r="MQP1" s="159"/>
      <c r="MQQ1" s="159"/>
      <c r="MQR1" s="159"/>
      <c r="MQS1" s="159"/>
      <c r="MQT1" s="159"/>
      <c r="MQU1" s="159"/>
      <c r="MQV1" s="159"/>
      <c r="MQW1" s="159"/>
      <c r="MQX1" s="159"/>
      <c r="MQY1" s="159"/>
      <c r="MQZ1" s="159"/>
      <c r="MRA1" s="159"/>
      <c r="MRB1" s="159"/>
      <c r="MRC1" s="159"/>
      <c r="MRD1" s="159"/>
      <c r="MRE1" s="159"/>
      <c r="MRF1" s="159"/>
      <c r="MRG1" s="159"/>
      <c r="MRH1" s="159"/>
      <c r="MRI1" s="159"/>
      <c r="MRJ1" s="159"/>
      <c r="MRK1" s="159"/>
      <c r="MRL1" s="159"/>
      <c r="MRM1" s="159"/>
      <c r="MRN1" s="159"/>
      <c r="MRO1" s="159"/>
      <c r="MRP1" s="159"/>
      <c r="MRQ1" s="159"/>
      <c r="MRR1" s="159"/>
      <c r="MRS1" s="159"/>
      <c r="MRT1" s="159"/>
      <c r="MRU1" s="159"/>
      <c r="MRV1" s="159"/>
      <c r="MRW1" s="159"/>
      <c r="MRX1" s="159"/>
      <c r="MRY1" s="159"/>
      <c r="MRZ1" s="159"/>
      <c r="MSA1" s="159"/>
      <c r="MSB1" s="159"/>
      <c r="MSC1" s="159"/>
      <c r="MSD1" s="159"/>
      <c r="MSE1" s="159"/>
      <c r="MSF1" s="159"/>
      <c r="MSG1" s="159"/>
      <c r="MSH1" s="159"/>
      <c r="MSI1" s="159"/>
      <c r="MSJ1" s="159"/>
      <c r="MSK1" s="159"/>
      <c r="MSL1" s="159"/>
      <c r="MSM1" s="159"/>
      <c r="MSN1" s="159"/>
      <c r="MSO1" s="159"/>
      <c r="MSP1" s="159"/>
      <c r="MSQ1" s="159"/>
      <c r="MSR1" s="159"/>
      <c r="MSS1" s="159"/>
      <c r="MST1" s="159"/>
      <c r="MSU1" s="159"/>
      <c r="MSV1" s="159"/>
      <c r="MSW1" s="159"/>
      <c r="MSX1" s="159"/>
      <c r="MSY1" s="159"/>
      <c r="MSZ1" s="159"/>
      <c r="MTA1" s="159"/>
      <c r="MTB1" s="159"/>
      <c r="MTC1" s="159"/>
      <c r="MTD1" s="159"/>
      <c r="MTE1" s="159"/>
      <c r="MTF1" s="159"/>
      <c r="MTG1" s="159"/>
      <c r="MTH1" s="159"/>
      <c r="MTI1" s="159"/>
      <c r="MTJ1" s="159"/>
      <c r="MTK1" s="159"/>
      <c r="MTL1" s="159"/>
      <c r="MTM1" s="159"/>
      <c r="MTN1" s="159"/>
      <c r="MTO1" s="159"/>
      <c r="MTP1" s="159"/>
      <c r="MTQ1" s="159"/>
      <c r="MTR1" s="159"/>
      <c r="MTS1" s="159"/>
      <c r="MTT1" s="159"/>
      <c r="MTU1" s="159"/>
      <c r="MTV1" s="159"/>
      <c r="MTW1" s="159"/>
      <c r="MTX1" s="159"/>
      <c r="MTY1" s="159"/>
      <c r="MTZ1" s="159"/>
      <c r="MUA1" s="159"/>
      <c r="MUB1" s="159"/>
      <c r="MUC1" s="159"/>
      <c r="MUD1" s="159"/>
      <c r="MUE1" s="159"/>
      <c r="MUF1" s="159"/>
      <c r="MUG1" s="159"/>
      <c r="MUH1" s="159"/>
      <c r="MUI1" s="159"/>
      <c r="MUJ1" s="159"/>
      <c r="MUK1" s="159"/>
      <c r="MUL1" s="159"/>
      <c r="MUM1" s="159"/>
      <c r="MUN1" s="159"/>
      <c r="MUO1" s="159"/>
      <c r="MUP1" s="159"/>
      <c r="MUQ1" s="159"/>
      <c r="MUR1" s="159"/>
      <c r="MUS1" s="159"/>
      <c r="MUT1" s="159"/>
      <c r="MUU1" s="159"/>
      <c r="MUV1" s="159"/>
      <c r="MUW1" s="159"/>
      <c r="MUX1" s="159"/>
      <c r="MUY1" s="159"/>
      <c r="MUZ1" s="159"/>
      <c r="MVA1" s="159"/>
      <c r="MVB1" s="159"/>
      <c r="MVC1" s="159"/>
      <c r="MVD1" s="159"/>
      <c r="MVE1" s="159"/>
      <c r="MVF1" s="159"/>
      <c r="MVG1" s="159"/>
      <c r="MVH1" s="159"/>
      <c r="MVI1" s="159"/>
      <c r="MVJ1" s="159"/>
      <c r="MVK1" s="159"/>
      <c r="MVL1" s="159"/>
      <c r="MVM1" s="159"/>
      <c r="MVN1" s="159"/>
      <c r="MVO1" s="159"/>
      <c r="MVP1" s="159"/>
      <c r="MVQ1" s="159"/>
      <c r="MVR1" s="159"/>
      <c r="MVS1" s="159"/>
      <c r="MVT1" s="159"/>
      <c r="MVU1" s="159"/>
      <c r="MVV1" s="159"/>
      <c r="MVW1" s="159"/>
      <c r="MVX1" s="159"/>
      <c r="MVY1" s="159"/>
      <c r="MVZ1" s="159"/>
      <c r="MWA1" s="159"/>
      <c r="MWB1" s="159"/>
      <c r="MWC1" s="159"/>
      <c r="MWD1" s="159"/>
      <c r="MWE1" s="159"/>
      <c r="MWF1" s="159"/>
      <c r="MWG1" s="159"/>
      <c r="MWH1" s="159"/>
      <c r="MWI1" s="159"/>
      <c r="MWJ1" s="159"/>
      <c r="MWK1" s="159"/>
      <c r="MWL1" s="159"/>
      <c r="MWM1" s="159"/>
      <c r="MWN1" s="159"/>
      <c r="MWO1" s="159"/>
      <c r="MWP1" s="159"/>
      <c r="MWQ1" s="159"/>
      <c r="MWR1" s="159"/>
      <c r="MWS1" s="159"/>
      <c r="MWT1" s="159"/>
      <c r="MWU1" s="159"/>
      <c r="MWV1" s="159"/>
      <c r="MWW1" s="159"/>
      <c r="MWX1" s="159"/>
      <c r="MWY1" s="159"/>
      <c r="MWZ1" s="159"/>
      <c r="MXA1" s="159"/>
      <c r="MXB1" s="159"/>
      <c r="MXC1" s="159"/>
      <c r="MXD1" s="159"/>
      <c r="MXE1" s="159"/>
      <c r="MXF1" s="159"/>
      <c r="MXG1" s="159"/>
      <c r="MXH1" s="159"/>
      <c r="MXI1" s="159"/>
      <c r="MXJ1" s="159"/>
      <c r="MXK1" s="159"/>
      <c r="MXL1" s="159"/>
      <c r="MXM1" s="159"/>
      <c r="MXN1" s="159"/>
      <c r="MXO1" s="159"/>
      <c r="MXP1" s="159"/>
      <c r="MXQ1" s="159"/>
      <c r="MXR1" s="159"/>
      <c r="MXS1" s="159"/>
      <c r="MXT1" s="159"/>
      <c r="MXU1" s="159"/>
      <c r="MXV1" s="159"/>
      <c r="MXW1" s="159"/>
      <c r="MXX1" s="159"/>
      <c r="MXY1" s="159"/>
      <c r="MXZ1" s="159"/>
      <c r="MYA1" s="159"/>
      <c r="MYB1" s="159"/>
      <c r="MYC1" s="159"/>
      <c r="MYD1" s="159"/>
      <c r="MYE1" s="159"/>
      <c r="MYF1" s="159"/>
      <c r="MYG1" s="159"/>
      <c r="MYH1" s="159"/>
      <c r="MYI1" s="159"/>
      <c r="MYJ1" s="159"/>
      <c r="MYK1" s="159"/>
      <c r="MYL1" s="159"/>
      <c r="MYM1" s="159"/>
      <c r="MYN1" s="159"/>
      <c r="MYO1" s="159"/>
      <c r="MYP1" s="159"/>
      <c r="MYQ1" s="159"/>
      <c r="MYR1" s="159"/>
      <c r="MYS1" s="159"/>
      <c r="MYT1" s="159"/>
      <c r="MYU1" s="159"/>
      <c r="MYV1" s="159"/>
      <c r="MYW1" s="159"/>
      <c r="MYX1" s="159"/>
      <c r="MYY1" s="159"/>
      <c r="MYZ1" s="159"/>
      <c r="MZA1" s="159"/>
      <c r="MZB1" s="159"/>
      <c r="MZC1" s="159"/>
      <c r="MZD1" s="159"/>
      <c r="MZE1" s="159"/>
      <c r="MZF1" s="159"/>
      <c r="MZG1" s="159"/>
      <c r="MZH1" s="159"/>
      <c r="MZI1" s="159"/>
      <c r="MZJ1" s="159"/>
      <c r="MZK1" s="159"/>
      <c r="MZL1" s="159"/>
      <c r="MZM1" s="159"/>
      <c r="MZN1" s="159"/>
      <c r="MZO1" s="159"/>
      <c r="MZP1" s="159"/>
      <c r="MZQ1" s="159"/>
      <c r="MZR1" s="159"/>
      <c r="MZS1" s="159"/>
      <c r="MZT1" s="159"/>
      <c r="MZU1" s="159"/>
      <c r="MZV1" s="159"/>
      <c r="MZW1" s="159"/>
      <c r="MZX1" s="159"/>
      <c r="MZY1" s="159"/>
      <c r="MZZ1" s="159"/>
      <c r="NAA1" s="159"/>
      <c r="NAB1" s="159"/>
      <c r="NAC1" s="159"/>
      <c r="NAD1" s="159"/>
      <c r="NAE1" s="159"/>
      <c r="NAF1" s="159"/>
      <c r="NAG1" s="159"/>
      <c r="NAH1" s="159"/>
      <c r="NAI1" s="159"/>
      <c r="NAJ1" s="159"/>
      <c r="NAK1" s="159"/>
      <c r="NAL1" s="159"/>
      <c r="NAM1" s="159"/>
      <c r="NAN1" s="159"/>
      <c r="NAO1" s="159"/>
      <c r="NAP1" s="159"/>
      <c r="NAQ1" s="159"/>
      <c r="NAR1" s="159"/>
      <c r="NAS1" s="159"/>
      <c r="NAT1" s="159"/>
      <c r="NAU1" s="159"/>
      <c r="NAV1" s="159"/>
      <c r="NAW1" s="159"/>
      <c r="NAX1" s="159"/>
      <c r="NAY1" s="159"/>
      <c r="NAZ1" s="159"/>
      <c r="NBA1" s="159"/>
      <c r="NBB1" s="159"/>
      <c r="NBC1" s="159"/>
      <c r="NBD1" s="159"/>
      <c r="NBE1" s="159"/>
      <c r="NBF1" s="159"/>
      <c r="NBG1" s="159"/>
      <c r="NBH1" s="159"/>
      <c r="NBI1" s="159"/>
      <c r="NBJ1" s="159"/>
      <c r="NBK1" s="159"/>
      <c r="NBL1" s="159"/>
      <c r="NBM1" s="159"/>
      <c r="NBN1" s="159"/>
      <c r="NBO1" s="159"/>
      <c r="NBP1" s="159"/>
      <c r="NBQ1" s="159"/>
      <c r="NBR1" s="159"/>
      <c r="NBS1" s="159"/>
      <c r="NBT1" s="159"/>
      <c r="NBU1" s="159"/>
      <c r="NBV1" s="159"/>
      <c r="NBW1" s="159"/>
      <c r="NBX1" s="159"/>
      <c r="NBY1" s="159"/>
      <c r="NBZ1" s="159"/>
      <c r="NCA1" s="159"/>
      <c r="NCB1" s="159"/>
      <c r="NCC1" s="159"/>
      <c r="NCD1" s="159"/>
      <c r="NCE1" s="159"/>
      <c r="NCF1" s="159"/>
      <c r="NCG1" s="159"/>
      <c r="NCH1" s="159"/>
      <c r="NCI1" s="159"/>
      <c r="NCJ1" s="159"/>
      <c r="NCK1" s="159"/>
      <c r="NCL1" s="159"/>
      <c r="NCM1" s="159"/>
      <c r="NCN1" s="159"/>
      <c r="NCO1" s="159"/>
      <c r="NCP1" s="159"/>
      <c r="NCQ1" s="159"/>
      <c r="NCR1" s="159"/>
      <c r="NCS1" s="159"/>
      <c r="NCT1" s="159"/>
      <c r="NCU1" s="159"/>
      <c r="NCV1" s="159"/>
      <c r="NCW1" s="159"/>
      <c r="NCX1" s="159"/>
      <c r="NCY1" s="159"/>
      <c r="NCZ1" s="159"/>
      <c r="NDA1" s="159"/>
      <c r="NDB1" s="159"/>
      <c r="NDC1" s="159"/>
      <c r="NDD1" s="159"/>
      <c r="NDE1" s="159"/>
      <c r="NDF1" s="159"/>
      <c r="NDG1" s="159"/>
      <c r="NDH1" s="159"/>
      <c r="NDI1" s="159"/>
      <c r="NDJ1" s="159"/>
      <c r="NDK1" s="159"/>
      <c r="NDL1" s="159"/>
      <c r="NDM1" s="159"/>
      <c r="NDN1" s="159"/>
      <c r="NDO1" s="159"/>
      <c r="NDP1" s="159"/>
      <c r="NDQ1" s="159"/>
      <c r="NDR1" s="159"/>
      <c r="NDS1" s="159"/>
      <c r="NDT1" s="159"/>
      <c r="NDU1" s="159"/>
      <c r="NDV1" s="159"/>
      <c r="NDW1" s="159"/>
      <c r="NDX1" s="159"/>
      <c r="NDY1" s="159"/>
      <c r="NDZ1" s="159"/>
      <c r="NEA1" s="159"/>
      <c r="NEB1" s="159"/>
      <c r="NEC1" s="159"/>
      <c r="NED1" s="159"/>
      <c r="NEE1" s="159"/>
      <c r="NEF1" s="159"/>
      <c r="NEG1" s="159"/>
      <c r="NEH1" s="159"/>
      <c r="NEI1" s="159"/>
      <c r="NEJ1" s="159"/>
      <c r="NEK1" s="159"/>
      <c r="NEL1" s="159"/>
      <c r="NEM1" s="159"/>
      <c r="NEN1" s="159"/>
      <c r="NEO1" s="159"/>
      <c r="NEP1" s="159"/>
      <c r="NEQ1" s="159"/>
      <c r="NER1" s="159"/>
      <c r="NES1" s="159"/>
      <c r="NET1" s="159"/>
      <c r="NEU1" s="159"/>
      <c r="NEV1" s="159"/>
      <c r="NEW1" s="159"/>
      <c r="NEX1" s="159"/>
      <c r="NEY1" s="159"/>
      <c r="NEZ1" s="159"/>
      <c r="NFA1" s="159"/>
      <c r="NFB1" s="159"/>
      <c r="NFC1" s="159"/>
      <c r="NFD1" s="159"/>
      <c r="NFE1" s="159"/>
      <c r="NFF1" s="159"/>
      <c r="NFG1" s="159"/>
      <c r="NFH1" s="159"/>
      <c r="NFI1" s="159"/>
      <c r="NFJ1" s="159"/>
      <c r="NFK1" s="159"/>
      <c r="NFL1" s="159"/>
      <c r="NFM1" s="159"/>
      <c r="NFN1" s="159"/>
      <c r="NFO1" s="159"/>
      <c r="NFP1" s="159"/>
      <c r="NFQ1" s="159"/>
      <c r="NFR1" s="159"/>
      <c r="NFS1" s="159"/>
      <c r="NFT1" s="159"/>
      <c r="NFU1" s="159"/>
      <c r="NFV1" s="159"/>
      <c r="NFW1" s="159"/>
      <c r="NFX1" s="159"/>
      <c r="NFY1" s="159"/>
      <c r="NFZ1" s="159"/>
      <c r="NGA1" s="159"/>
      <c r="NGB1" s="159"/>
      <c r="NGC1" s="159"/>
      <c r="NGD1" s="159"/>
      <c r="NGE1" s="159"/>
      <c r="NGF1" s="159"/>
      <c r="NGG1" s="159"/>
      <c r="NGH1" s="159"/>
      <c r="NGI1" s="159"/>
      <c r="NGJ1" s="159"/>
      <c r="NGK1" s="159"/>
      <c r="NGL1" s="159"/>
      <c r="NGM1" s="159"/>
      <c r="NGN1" s="159"/>
      <c r="NGO1" s="159"/>
      <c r="NGP1" s="159"/>
      <c r="NGQ1" s="159"/>
      <c r="NGR1" s="159"/>
      <c r="NGS1" s="159"/>
      <c r="NGT1" s="159"/>
      <c r="NGU1" s="159"/>
      <c r="NGV1" s="159"/>
      <c r="NGW1" s="159"/>
      <c r="NGX1" s="159"/>
      <c r="NGY1" s="159"/>
      <c r="NGZ1" s="159"/>
      <c r="NHA1" s="159"/>
      <c r="NHB1" s="159"/>
      <c r="NHC1" s="159"/>
      <c r="NHD1" s="159"/>
      <c r="NHE1" s="159"/>
      <c r="NHF1" s="159"/>
      <c r="NHG1" s="159"/>
      <c r="NHH1" s="159"/>
      <c r="NHI1" s="159"/>
      <c r="NHJ1" s="159"/>
      <c r="NHK1" s="159"/>
      <c r="NHL1" s="159"/>
      <c r="NHM1" s="159"/>
      <c r="NHN1" s="159"/>
      <c r="NHO1" s="159"/>
      <c r="NHP1" s="159"/>
      <c r="NHQ1" s="159"/>
      <c r="NHR1" s="159"/>
      <c r="NHS1" s="159"/>
      <c r="NHT1" s="159"/>
      <c r="NHU1" s="159"/>
      <c r="NHV1" s="159"/>
      <c r="NHW1" s="159"/>
      <c r="NHX1" s="159"/>
      <c r="NHY1" s="159"/>
      <c r="NHZ1" s="159"/>
      <c r="NIA1" s="159"/>
      <c r="NIB1" s="159"/>
      <c r="NIC1" s="159"/>
      <c r="NID1" s="159"/>
      <c r="NIE1" s="159"/>
      <c r="NIF1" s="159"/>
      <c r="NIG1" s="159"/>
      <c r="NIH1" s="159"/>
      <c r="NII1" s="159"/>
      <c r="NIJ1" s="159"/>
      <c r="NIK1" s="159"/>
      <c r="NIL1" s="159"/>
      <c r="NIM1" s="159"/>
      <c r="NIN1" s="159"/>
      <c r="NIO1" s="159"/>
      <c r="NIP1" s="159"/>
      <c r="NIQ1" s="159"/>
      <c r="NIR1" s="159"/>
      <c r="NIS1" s="159"/>
      <c r="NIT1" s="159"/>
      <c r="NIU1" s="159"/>
      <c r="NIV1" s="159"/>
      <c r="NIW1" s="159"/>
      <c r="NIX1" s="159"/>
      <c r="NIY1" s="159"/>
      <c r="NIZ1" s="159"/>
      <c r="NJA1" s="159"/>
      <c r="NJB1" s="159"/>
      <c r="NJC1" s="159"/>
      <c r="NJD1" s="159"/>
      <c r="NJE1" s="159"/>
      <c r="NJF1" s="159"/>
      <c r="NJG1" s="159"/>
      <c r="NJH1" s="159"/>
      <c r="NJI1" s="159"/>
      <c r="NJJ1" s="159"/>
      <c r="NJK1" s="159"/>
      <c r="NJL1" s="159"/>
      <c r="NJM1" s="159"/>
      <c r="NJN1" s="159"/>
      <c r="NJO1" s="159"/>
      <c r="NJP1" s="159"/>
      <c r="NJQ1" s="159"/>
      <c r="NJR1" s="159"/>
      <c r="NJS1" s="159"/>
      <c r="NJT1" s="159"/>
      <c r="NJU1" s="159"/>
      <c r="NJV1" s="159"/>
      <c r="NJW1" s="159"/>
      <c r="NJX1" s="159"/>
      <c r="NJY1" s="159"/>
      <c r="NJZ1" s="159"/>
      <c r="NKA1" s="159"/>
      <c r="NKB1" s="159"/>
      <c r="NKC1" s="159"/>
      <c r="NKD1" s="159"/>
      <c r="NKE1" s="159"/>
      <c r="NKF1" s="159"/>
      <c r="NKG1" s="159"/>
      <c r="NKH1" s="159"/>
      <c r="NKI1" s="159"/>
      <c r="NKJ1" s="159"/>
      <c r="NKK1" s="159"/>
      <c r="NKL1" s="159"/>
      <c r="NKM1" s="159"/>
      <c r="NKN1" s="159"/>
      <c r="NKO1" s="159"/>
      <c r="NKP1" s="159"/>
      <c r="NKQ1" s="159"/>
      <c r="NKR1" s="159"/>
      <c r="NKS1" s="159"/>
      <c r="NKT1" s="159"/>
      <c r="NKU1" s="159"/>
      <c r="NKV1" s="159"/>
      <c r="NKW1" s="159"/>
      <c r="NKX1" s="159"/>
      <c r="NKY1" s="159"/>
      <c r="NKZ1" s="159"/>
      <c r="NLA1" s="159"/>
      <c r="NLB1" s="159"/>
      <c r="NLC1" s="159"/>
      <c r="NLD1" s="159"/>
      <c r="NLE1" s="159"/>
      <c r="NLF1" s="159"/>
      <c r="NLG1" s="159"/>
      <c r="NLH1" s="159"/>
      <c r="NLI1" s="159"/>
      <c r="NLJ1" s="159"/>
      <c r="NLK1" s="159"/>
      <c r="NLL1" s="159"/>
      <c r="NLM1" s="159"/>
      <c r="NLN1" s="159"/>
      <c r="NLO1" s="159"/>
      <c r="NLP1" s="159"/>
      <c r="NLQ1" s="159"/>
      <c r="NLR1" s="159"/>
      <c r="NLS1" s="159"/>
      <c r="NLT1" s="159"/>
      <c r="NLU1" s="159"/>
      <c r="NLV1" s="159"/>
      <c r="NLW1" s="159"/>
      <c r="NLX1" s="159"/>
      <c r="NLY1" s="159"/>
      <c r="NLZ1" s="159"/>
      <c r="NMA1" s="159"/>
      <c r="NMB1" s="159"/>
      <c r="NMC1" s="159"/>
      <c r="NMD1" s="159"/>
      <c r="NME1" s="159"/>
      <c r="NMF1" s="159"/>
      <c r="NMG1" s="159"/>
      <c r="NMH1" s="159"/>
      <c r="NMI1" s="159"/>
      <c r="NMJ1" s="159"/>
      <c r="NMK1" s="159"/>
      <c r="NML1" s="159"/>
      <c r="NMM1" s="159"/>
      <c r="NMN1" s="159"/>
      <c r="NMO1" s="159"/>
      <c r="NMP1" s="159"/>
      <c r="NMQ1" s="159"/>
      <c r="NMR1" s="159"/>
      <c r="NMS1" s="159"/>
      <c r="NMT1" s="159"/>
      <c r="NMU1" s="159"/>
      <c r="NMV1" s="159"/>
      <c r="NMW1" s="159"/>
      <c r="NMX1" s="159"/>
      <c r="NMY1" s="159"/>
      <c r="NMZ1" s="159"/>
      <c r="NNA1" s="159"/>
      <c r="NNB1" s="159"/>
      <c r="NNC1" s="159"/>
      <c r="NND1" s="159"/>
      <c r="NNE1" s="159"/>
      <c r="NNF1" s="159"/>
      <c r="NNG1" s="159"/>
      <c r="NNH1" s="159"/>
      <c r="NNI1" s="159"/>
      <c r="NNJ1" s="159"/>
      <c r="NNK1" s="159"/>
      <c r="NNL1" s="159"/>
      <c r="NNM1" s="159"/>
      <c r="NNN1" s="159"/>
      <c r="NNO1" s="159"/>
      <c r="NNP1" s="159"/>
      <c r="NNQ1" s="159"/>
      <c r="NNR1" s="159"/>
      <c r="NNS1" s="159"/>
      <c r="NNT1" s="159"/>
      <c r="NNU1" s="159"/>
      <c r="NNV1" s="159"/>
      <c r="NNW1" s="159"/>
      <c r="NNX1" s="159"/>
      <c r="NNY1" s="159"/>
      <c r="NNZ1" s="159"/>
      <c r="NOA1" s="159"/>
      <c r="NOB1" s="159"/>
      <c r="NOC1" s="159"/>
      <c r="NOD1" s="159"/>
      <c r="NOE1" s="159"/>
      <c r="NOF1" s="159"/>
      <c r="NOG1" s="159"/>
      <c r="NOH1" s="159"/>
      <c r="NOI1" s="159"/>
      <c r="NOJ1" s="159"/>
      <c r="NOK1" s="159"/>
      <c r="NOL1" s="159"/>
      <c r="NOM1" s="159"/>
      <c r="NON1" s="159"/>
      <c r="NOO1" s="159"/>
      <c r="NOP1" s="159"/>
      <c r="NOQ1" s="159"/>
      <c r="NOR1" s="159"/>
      <c r="NOS1" s="159"/>
      <c r="NOT1" s="159"/>
      <c r="NOU1" s="159"/>
      <c r="NOV1" s="159"/>
      <c r="NOW1" s="159"/>
      <c r="NOX1" s="159"/>
      <c r="NOY1" s="159"/>
      <c r="NOZ1" s="159"/>
      <c r="NPA1" s="159"/>
      <c r="NPB1" s="159"/>
      <c r="NPC1" s="159"/>
      <c r="NPD1" s="159"/>
      <c r="NPE1" s="159"/>
      <c r="NPF1" s="159"/>
      <c r="NPG1" s="159"/>
      <c r="NPH1" s="159"/>
      <c r="NPI1" s="159"/>
      <c r="NPJ1" s="159"/>
      <c r="NPK1" s="159"/>
      <c r="NPL1" s="159"/>
      <c r="NPM1" s="159"/>
      <c r="NPN1" s="159"/>
      <c r="NPO1" s="159"/>
      <c r="NPP1" s="159"/>
      <c r="NPQ1" s="159"/>
      <c r="NPR1" s="159"/>
      <c r="NPS1" s="159"/>
      <c r="NPT1" s="159"/>
      <c r="NPU1" s="159"/>
      <c r="NPV1" s="159"/>
      <c r="NPW1" s="159"/>
      <c r="NPX1" s="159"/>
      <c r="NPY1" s="159"/>
      <c r="NPZ1" s="159"/>
      <c r="NQA1" s="159"/>
      <c r="NQB1" s="159"/>
      <c r="NQC1" s="159"/>
      <c r="NQD1" s="159"/>
      <c r="NQE1" s="159"/>
      <c r="NQF1" s="159"/>
      <c r="NQG1" s="159"/>
      <c r="NQH1" s="159"/>
      <c r="NQI1" s="159"/>
      <c r="NQJ1" s="159"/>
      <c r="NQK1" s="159"/>
      <c r="NQL1" s="159"/>
      <c r="NQM1" s="159"/>
      <c r="NQN1" s="159"/>
      <c r="NQO1" s="159"/>
      <c r="NQP1" s="159"/>
      <c r="NQQ1" s="159"/>
      <c r="NQR1" s="159"/>
      <c r="NQS1" s="159"/>
      <c r="NQT1" s="159"/>
      <c r="NQU1" s="159"/>
      <c r="NQV1" s="159"/>
      <c r="NQW1" s="159"/>
      <c r="NQX1" s="159"/>
      <c r="NQY1" s="159"/>
      <c r="NQZ1" s="159"/>
      <c r="NRA1" s="159"/>
      <c r="NRB1" s="159"/>
      <c r="NRC1" s="159"/>
      <c r="NRD1" s="159"/>
      <c r="NRE1" s="159"/>
      <c r="NRF1" s="159"/>
      <c r="NRG1" s="159"/>
      <c r="NRH1" s="159"/>
      <c r="NRI1" s="159"/>
      <c r="NRJ1" s="159"/>
      <c r="NRK1" s="159"/>
      <c r="NRL1" s="159"/>
      <c r="NRM1" s="159"/>
      <c r="NRN1" s="159"/>
      <c r="NRO1" s="159"/>
      <c r="NRP1" s="159"/>
      <c r="NRQ1" s="159"/>
      <c r="NRR1" s="159"/>
      <c r="NRS1" s="159"/>
      <c r="NRT1" s="159"/>
      <c r="NRU1" s="159"/>
      <c r="NRV1" s="159"/>
      <c r="NRW1" s="159"/>
      <c r="NRX1" s="159"/>
      <c r="NRY1" s="159"/>
      <c r="NRZ1" s="159"/>
      <c r="NSA1" s="159"/>
      <c r="NSB1" s="159"/>
      <c r="NSC1" s="159"/>
      <c r="NSD1" s="159"/>
      <c r="NSE1" s="159"/>
      <c r="NSF1" s="159"/>
      <c r="NSG1" s="159"/>
      <c r="NSH1" s="159"/>
      <c r="NSI1" s="159"/>
      <c r="NSJ1" s="159"/>
      <c r="NSK1" s="159"/>
      <c r="NSL1" s="159"/>
      <c r="NSM1" s="159"/>
      <c r="NSN1" s="159"/>
      <c r="NSO1" s="159"/>
      <c r="NSP1" s="159"/>
      <c r="NSQ1" s="159"/>
      <c r="NSR1" s="159"/>
      <c r="NSS1" s="159"/>
      <c r="NST1" s="159"/>
      <c r="NSU1" s="159"/>
      <c r="NSV1" s="159"/>
      <c r="NSW1" s="159"/>
      <c r="NSX1" s="159"/>
      <c r="NSY1" s="159"/>
      <c r="NSZ1" s="159"/>
      <c r="NTA1" s="159"/>
      <c r="NTB1" s="159"/>
      <c r="NTC1" s="159"/>
      <c r="NTD1" s="159"/>
      <c r="NTE1" s="159"/>
      <c r="NTF1" s="159"/>
      <c r="NTG1" s="159"/>
      <c r="NTH1" s="159"/>
      <c r="NTI1" s="159"/>
      <c r="NTJ1" s="159"/>
      <c r="NTK1" s="159"/>
      <c r="NTL1" s="159"/>
      <c r="NTM1" s="159"/>
      <c r="NTN1" s="159"/>
      <c r="NTO1" s="159"/>
      <c r="NTP1" s="159"/>
      <c r="NTQ1" s="159"/>
      <c r="NTR1" s="159"/>
      <c r="NTS1" s="159"/>
      <c r="NTT1" s="159"/>
      <c r="NTU1" s="159"/>
      <c r="NTV1" s="159"/>
      <c r="NTW1" s="159"/>
      <c r="NTX1" s="159"/>
      <c r="NTY1" s="159"/>
      <c r="NTZ1" s="159"/>
      <c r="NUA1" s="159"/>
      <c r="NUB1" s="159"/>
      <c r="NUC1" s="159"/>
      <c r="NUD1" s="159"/>
      <c r="NUE1" s="159"/>
      <c r="NUF1" s="159"/>
      <c r="NUG1" s="159"/>
      <c r="NUH1" s="159"/>
      <c r="NUI1" s="159"/>
      <c r="NUJ1" s="159"/>
      <c r="NUK1" s="159"/>
      <c r="NUL1" s="159"/>
      <c r="NUM1" s="159"/>
      <c r="NUN1" s="159"/>
      <c r="NUO1" s="159"/>
      <c r="NUP1" s="159"/>
      <c r="NUQ1" s="159"/>
      <c r="NUR1" s="159"/>
      <c r="NUS1" s="159"/>
      <c r="NUT1" s="159"/>
      <c r="NUU1" s="159"/>
      <c r="NUV1" s="159"/>
      <c r="NUW1" s="159"/>
      <c r="NUX1" s="159"/>
      <c r="NUY1" s="159"/>
      <c r="NUZ1" s="159"/>
      <c r="NVA1" s="159"/>
      <c r="NVB1" s="159"/>
      <c r="NVC1" s="159"/>
      <c r="NVD1" s="159"/>
      <c r="NVE1" s="159"/>
      <c r="NVF1" s="159"/>
      <c r="NVG1" s="159"/>
      <c r="NVH1" s="159"/>
      <c r="NVI1" s="159"/>
      <c r="NVJ1" s="159"/>
      <c r="NVK1" s="159"/>
      <c r="NVL1" s="159"/>
      <c r="NVM1" s="159"/>
      <c r="NVN1" s="159"/>
      <c r="NVO1" s="159"/>
      <c r="NVP1" s="159"/>
      <c r="NVQ1" s="159"/>
      <c r="NVR1" s="159"/>
      <c r="NVS1" s="159"/>
      <c r="NVT1" s="159"/>
      <c r="NVU1" s="159"/>
      <c r="NVV1" s="159"/>
      <c r="NVW1" s="159"/>
      <c r="NVX1" s="159"/>
      <c r="NVY1" s="159"/>
      <c r="NVZ1" s="159"/>
      <c r="NWA1" s="159"/>
      <c r="NWB1" s="159"/>
      <c r="NWC1" s="159"/>
      <c r="NWD1" s="159"/>
      <c r="NWE1" s="159"/>
      <c r="NWF1" s="159"/>
      <c r="NWG1" s="159"/>
      <c r="NWH1" s="159"/>
      <c r="NWI1" s="159"/>
      <c r="NWJ1" s="159"/>
      <c r="NWK1" s="159"/>
      <c r="NWL1" s="159"/>
      <c r="NWM1" s="159"/>
      <c r="NWN1" s="159"/>
      <c r="NWO1" s="159"/>
      <c r="NWP1" s="159"/>
      <c r="NWQ1" s="159"/>
      <c r="NWR1" s="159"/>
      <c r="NWS1" s="159"/>
      <c r="NWT1" s="159"/>
      <c r="NWU1" s="159"/>
      <c r="NWV1" s="159"/>
      <c r="NWW1" s="159"/>
      <c r="NWX1" s="159"/>
      <c r="NWY1" s="159"/>
      <c r="NWZ1" s="159"/>
      <c r="NXA1" s="159"/>
      <c r="NXB1" s="159"/>
      <c r="NXC1" s="159"/>
      <c r="NXD1" s="159"/>
      <c r="NXE1" s="159"/>
      <c r="NXF1" s="159"/>
      <c r="NXG1" s="159"/>
      <c r="NXH1" s="159"/>
      <c r="NXI1" s="159"/>
      <c r="NXJ1" s="159"/>
      <c r="NXK1" s="159"/>
      <c r="NXL1" s="159"/>
      <c r="NXM1" s="159"/>
      <c r="NXN1" s="159"/>
      <c r="NXO1" s="159"/>
      <c r="NXP1" s="159"/>
      <c r="NXQ1" s="159"/>
      <c r="NXR1" s="159"/>
      <c r="NXS1" s="159"/>
      <c r="NXT1" s="159"/>
      <c r="NXU1" s="159"/>
      <c r="NXV1" s="159"/>
      <c r="NXW1" s="159"/>
      <c r="NXX1" s="159"/>
      <c r="NXY1" s="159"/>
      <c r="NXZ1" s="159"/>
      <c r="NYA1" s="159"/>
      <c r="NYB1" s="159"/>
      <c r="NYC1" s="159"/>
      <c r="NYD1" s="159"/>
      <c r="NYE1" s="159"/>
      <c r="NYF1" s="159"/>
      <c r="NYG1" s="159"/>
      <c r="NYH1" s="159"/>
      <c r="NYI1" s="159"/>
      <c r="NYJ1" s="159"/>
      <c r="NYK1" s="159"/>
      <c r="NYL1" s="159"/>
      <c r="NYM1" s="159"/>
      <c r="NYN1" s="159"/>
      <c r="NYO1" s="159"/>
      <c r="NYP1" s="159"/>
      <c r="NYQ1" s="159"/>
      <c r="NYR1" s="159"/>
      <c r="NYS1" s="159"/>
      <c r="NYT1" s="159"/>
      <c r="NYU1" s="159"/>
      <c r="NYV1" s="159"/>
      <c r="NYW1" s="159"/>
      <c r="NYX1" s="159"/>
      <c r="NYY1" s="159"/>
      <c r="NYZ1" s="159"/>
      <c r="NZA1" s="159"/>
      <c r="NZB1" s="159"/>
      <c r="NZC1" s="159"/>
      <c r="NZD1" s="159"/>
      <c r="NZE1" s="159"/>
      <c r="NZF1" s="159"/>
      <c r="NZG1" s="159"/>
      <c r="NZH1" s="159"/>
      <c r="NZI1" s="159"/>
      <c r="NZJ1" s="159"/>
      <c r="NZK1" s="159"/>
      <c r="NZL1" s="159"/>
      <c r="NZM1" s="159"/>
      <c r="NZN1" s="159"/>
      <c r="NZO1" s="159"/>
      <c r="NZP1" s="159"/>
      <c r="NZQ1" s="159"/>
      <c r="NZR1" s="159"/>
      <c r="NZS1" s="159"/>
      <c r="NZT1" s="159"/>
      <c r="NZU1" s="159"/>
      <c r="NZV1" s="159"/>
      <c r="NZW1" s="159"/>
      <c r="NZX1" s="159"/>
      <c r="NZY1" s="159"/>
      <c r="NZZ1" s="159"/>
      <c r="OAA1" s="159"/>
      <c r="OAB1" s="159"/>
      <c r="OAC1" s="159"/>
      <c r="OAD1" s="159"/>
      <c r="OAE1" s="159"/>
      <c r="OAF1" s="159"/>
      <c r="OAG1" s="159"/>
      <c r="OAH1" s="159"/>
      <c r="OAI1" s="159"/>
      <c r="OAJ1" s="159"/>
      <c r="OAK1" s="159"/>
      <c r="OAL1" s="159"/>
      <c r="OAM1" s="159"/>
      <c r="OAN1" s="159"/>
      <c r="OAO1" s="159"/>
      <c r="OAP1" s="159"/>
      <c r="OAQ1" s="159"/>
      <c r="OAR1" s="159"/>
      <c r="OAS1" s="159"/>
      <c r="OAT1" s="159"/>
      <c r="OAU1" s="159"/>
      <c r="OAV1" s="159"/>
      <c r="OAW1" s="159"/>
      <c r="OAX1" s="159"/>
      <c r="OAY1" s="159"/>
      <c r="OAZ1" s="159"/>
      <c r="OBA1" s="159"/>
      <c r="OBB1" s="159"/>
      <c r="OBC1" s="159"/>
      <c r="OBD1" s="159"/>
      <c r="OBE1" s="159"/>
      <c r="OBF1" s="159"/>
      <c r="OBG1" s="159"/>
      <c r="OBH1" s="159"/>
      <c r="OBI1" s="159"/>
      <c r="OBJ1" s="159"/>
      <c r="OBK1" s="159"/>
      <c r="OBL1" s="159"/>
      <c r="OBM1" s="159"/>
      <c r="OBN1" s="159"/>
      <c r="OBO1" s="159"/>
      <c r="OBP1" s="159"/>
      <c r="OBQ1" s="159"/>
      <c r="OBR1" s="159"/>
      <c r="OBS1" s="159"/>
      <c r="OBT1" s="159"/>
      <c r="OBU1" s="159"/>
      <c r="OBV1" s="159"/>
      <c r="OBW1" s="159"/>
      <c r="OBX1" s="159"/>
      <c r="OBY1" s="159"/>
      <c r="OBZ1" s="159"/>
      <c r="OCA1" s="159"/>
      <c r="OCB1" s="159"/>
      <c r="OCC1" s="159"/>
      <c r="OCD1" s="159"/>
      <c r="OCE1" s="159"/>
      <c r="OCF1" s="159"/>
      <c r="OCG1" s="159"/>
      <c r="OCH1" s="159"/>
      <c r="OCI1" s="159"/>
      <c r="OCJ1" s="159"/>
      <c r="OCK1" s="159"/>
      <c r="OCL1" s="159"/>
      <c r="OCM1" s="159"/>
      <c r="OCN1" s="159"/>
      <c r="OCO1" s="159"/>
      <c r="OCP1" s="159"/>
      <c r="OCQ1" s="159"/>
      <c r="OCR1" s="159"/>
      <c r="OCS1" s="159"/>
      <c r="OCT1" s="159"/>
      <c r="OCU1" s="159"/>
      <c r="OCV1" s="159"/>
      <c r="OCW1" s="159"/>
      <c r="OCX1" s="159"/>
      <c r="OCY1" s="159"/>
      <c r="OCZ1" s="159"/>
      <c r="ODA1" s="159"/>
      <c r="ODB1" s="159"/>
      <c r="ODC1" s="159"/>
      <c r="ODD1" s="159"/>
      <c r="ODE1" s="159"/>
      <c r="ODF1" s="159"/>
      <c r="ODG1" s="159"/>
      <c r="ODH1" s="159"/>
      <c r="ODI1" s="159"/>
      <c r="ODJ1" s="159"/>
      <c r="ODK1" s="159"/>
      <c r="ODL1" s="159"/>
      <c r="ODM1" s="159"/>
      <c r="ODN1" s="159"/>
      <c r="ODO1" s="159"/>
      <c r="ODP1" s="159"/>
      <c r="ODQ1" s="159"/>
      <c r="ODR1" s="159"/>
      <c r="ODS1" s="159"/>
      <c r="ODT1" s="159"/>
      <c r="ODU1" s="159"/>
      <c r="ODV1" s="159"/>
      <c r="ODW1" s="159"/>
      <c r="ODX1" s="159"/>
      <c r="ODY1" s="159"/>
      <c r="ODZ1" s="159"/>
      <c r="OEA1" s="159"/>
      <c r="OEB1" s="159"/>
      <c r="OEC1" s="159"/>
      <c r="OED1" s="159"/>
      <c r="OEE1" s="159"/>
      <c r="OEF1" s="159"/>
      <c r="OEG1" s="159"/>
      <c r="OEH1" s="159"/>
      <c r="OEI1" s="159"/>
      <c r="OEJ1" s="159"/>
      <c r="OEK1" s="159"/>
      <c r="OEL1" s="159"/>
      <c r="OEM1" s="159"/>
      <c r="OEN1" s="159"/>
      <c r="OEO1" s="159"/>
      <c r="OEP1" s="159"/>
      <c r="OEQ1" s="159"/>
      <c r="OER1" s="159"/>
      <c r="OES1" s="159"/>
      <c r="OET1" s="159"/>
      <c r="OEU1" s="159"/>
      <c r="OEV1" s="159"/>
      <c r="OEW1" s="159"/>
      <c r="OEX1" s="159"/>
      <c r="OEY1" s="159"/>
      <c r="OEZ1" s="159"/>
      <c r="OFA1" s="159"/>
      <c r="OFB1" s="159"/>
      <c r="OFC1" s="159"/>
      <c r="OFD1" s="159"/>
      <c r="OFE1" s="159"/>
      <c r="OFF1" s="159"/>
      <c r="OFG1" s="159"/>
      <c r="OFH1" s="159"/>
      <c r="OFI1" s="159"/>
      <c r="OFJ1" s="159"/>
      <c r="OFK1" s="159"/>
      <c r="OFL1" s="159"/>
      <c r="OFM1" s="159"/>
      <c r="OFN1" s="159"/>
      <c r="OFO1" s="159"/>
      <c r="OFP1" s="159"/>
      <c r="OFQ1" s="159"/>
      <c r="OFR1" s="159"/>
      <c r="OFS1" s="159"/>
      <c r="OFT1" s="159"/>
      <c r="OFU1" s="159"/>
      <c r="OFV1" s="159"/>
      <c r="OFW1" s="159"/>
      <c r="OFX1" s="159"/>
      <c r="OFY1" s="159"/>
      <c r="OFZ1" s="159"/>
      <c r="OGA1" s="159"/>
      <c r="OGB1" s="159"/>
      <c r="OGC1" s="159"/>
      <c r="OGD1" s="159"/>
      <c r="OGE1" s="159"/>
      <c r="OGF1" s="159"/>
      <c r="OGG1" s="159"/>
      <c r="OGH1" s="159"/>
      <c r="OGI1" s="159"/>
      <c r="OGJ1" s="159"/>
      <c r="OGK1" s="159"/>
      <c r="OGL1" s="159"/>
      <c r="OGM1" s="159"/>
      <c r="OGN1" s="159"/>
      <c r="OGO1" s="159"/>
      <c r="OGP1" s="159"/>
      <c r="OGQ1" s="159"/>
      <c r="OGR1" s="159"/>
      <c r="OGS1" s="159"/>
      <c r="OGT1" s="159"/>
      <c r="OGU1" s="159"/>
      <c r="OGV1" s="159"/>
      <c r="OGW1" s="159"/>
      <c r="OGX1" s="159"/>
      <c r="OGY1" s="159"/>
      <c r="OGZ1" s="159"/>
      <c r="OHA1" s="159"/>
      <c r="OHB1" s="159"/>
      <c r="OHC1" s="159"/>
      <c r="OHD1" s="159"/>
      <c r="OHE1" s="159"/>
      <c r="OHF1" s="159"/>
      <c r="OHG1" s="159"/>
      <c r="OHH1" s="159"/>
      <c r="OHI1" s="159"/>
      <c r="OHJ1" s="159"/>
      <c r="OHK1" s="159"/>
      <c r="OHL1" s="159"/>
      <c r="OHM1" s="159"/>
      <c r="OHN1" s="159"/>
      <c r="OHO1" s="159"/>
      <c r="OHP1" s="159"/>
      <c r="OHQ1" s="159"/>
      <c r="OHR1" s="159"/>
      <c r="OHS1" s="159"/>
      <c r="OHT1" s="159"/>
      <c r="OHU1" s="159"/>
      <c r="OHV1" s="159"/>
      <c r="OHW1" s="159"/>
      <c r="OHX1" s="159"/>
      <c r="OHY1" s="159"/>
      <c r="OHZ1" s="159"/>
      <c r="OIA1" s="159"/>
      <c r="OIB1" s="159"/>
      <c r="OIC1" s="159"/>
      <c r="OID1" s="159"/>
      <c r="OIE1" s="159"/>
      <c r="OIF1" s="159"/>
      <c r="OIG1" s="159"/>
      <c r="OIH1" s="159"/>
      <c r="OII1" s="159"/>
      <c r="OIJ1" s="159"/>
      <c r="OIK1" s="159"/>
      <c r="OIL1" s="159"/>
      <c r="OIM1" s="159"/>
      <c r="OIN1" s="159"/>
      <c r="OIO1" s="159"/>
      <c r="OIP1" s="159"/>
      <c r="OIQ1" s="159"/>
      <c r="OIR1" s="159"/>
      <c r="OIS1" s="159"/>
      <c r="OIT1" s="159"/>
      <c r="OIU1" s="159"/>
      <c r="OIV1" s="159"/>
      <c r="OIW1" s="159"/>
      <c r="OIX1" s="159"/>
      <c r="OIY1" s="159"/>
      <c r="OIZ1" s="159"/>
      <c r="OJA1" s="159"/>
      <c r="OJB1" s="159"/>
      <c r="OJC1" s="159"/>
      <c r="OJD1" s="159"/>
      <c r="OJE1" s="159"/>
      <c r="OJF1" s="159"/>
      <c r="OJG1" s="159"/>
      <c r="OJH1" s="159"/>
      <c r="OJI1" s="159"/>
      <c r="OJJ1" s="159"/>
      <c r="OJK1" s="159"/>
      <c r="OJL1" s="159"/>
      <c r="OJM1" s="159"/>
      <c r="OJN1" s="159"/>
      <c r="OJO1" s="159"/>
      <c r="OJP1" s="159"/>
      <c r="OJQ1" s="159"/>
      <c r="OJR1" s="159"/>
      <c r="OJS1" s="159"/>
      <c r="OJT1" s="159"/>
      <c r="OJU1" s="159"/>
      <c r="OJV1" s="159"/>
      <c r="OJW1" s="159"/>
      <c r="OJX1" s="159"/>
      <c r="OJY1" s="159"/>
      <c r="OJZ1" s="159"/>
      <c r="OKA1" s="159"/>
      <c r="OKB1" s="159"/>
      <c r="OKC1" s="159"/>
      <c r="OKD1" s="159"/>
      <c r="OKE1" s="159"/>
      <c r="OKF1" s="159"/>
      <c r="OKG1" s="159"/>
      <c r="OKH1" s="159"/>
      <c r="OKI1" s="159"/>
      <c r="OKJ1" s="159"/>
      <c r="OKK1" s="159"/>
      <c r="OKL1" s="159"/>
      <c r="OKM1" s="159"/>
      <c r="OKN1" s="159"/>
      <c r="OKO1" s="159"/>
      <c r="OKP1" s="159"/>
      <c r="OKQ1" s="159"/>
      <c r="OKR1" s="159"/>
      <c r="OKS1" s="159"/>
      <c r="OKT1" s="159"/>
      <c r="OKU1" s="159"/>
      <c r="OKV1" s="159"/>
      <c r="OKW1" s="159"/>
      <c r="OKX1" s="159"/>
      <c r="OKY1" s="159"/>
      <c r="OKZ1" s="159"/>
      <c r="OLA1" s="159"/>
      <c r="OLB1" s="159"/>
      <c r="OLC1" s="159"/>
      <c r="OLD1" s="159"/>
      <c r="OLE1" s="159"/>
      <c r="OLF1" s="159"/>
      <c r="OLG1" s="159"/>
      <c r="OLH1" s="159"/>
      <c r="OLI1" s="159"/>
      <c r="OLJ1" s="159"/>
      <c r="OLK1" s="159"/>
      <c r="OLL1" s="159"/>
      <c r="OLM1" s="159"/>
      <c r="OLN1" s="159"/>
      <c r="OLO1" s="159"/>
      <c r="OLP1" s="159"/>
      <c r="OLQ1" s="159"/>
      <c r="OLR1" s="159"/>
      <c r="OLS1" s="159"/>
      <c r="OLT1" s="159"/>
      <c r="OLU1" s="159"/>
      <c r="OLV1" s="159"/>
      <c r="OLW1" s="159"/>
      <c r="OLX1" s="159"/>
      <c r="OLY1" s="159"/>
      <c r="OLZ1" s="159"/>
      <c r="OMA1" s="159"/>
      <c r="OMB1" s="159"/>
      <c r="OMC1" s="159"/>
      <c r="OMD1" s="159"/>
      <c r="OME1" s="159"/>
      <c r="OMF1" s="159"/>
      <c r="OMG1" s="159"/>
      <c r="OMH1" s="159"/>
      <c r="OMI1" s="159"/>
      <c r="OMJ1" s="159"/>
      <c r="OMK1" s="159"/>
      <c r="OML1" s="159"/>
      <c r="OMM1" s="159"/>
      <c r="OMN1" s="159"/>
      <c r="OMO1" s="159"/>
      <c r="OMP1" s="159"/>
      <c r="OMQ1" s="159"/>
      <c r="OMR1" s="159"/>
      <c r="OMS1" s="159"/>
      <c r="OMT1" s="159"/>
      <c r="OMU1" s="159"/>
      <c r="OMV1" s="159"/>
      <c r="OMW1" s="159"/>
      <c r="OMX1" s="159"/>
      <c r="OMY1" s="159"/>
      <c r="OMZ1" s="159"/>
      <c r="ONA1" s="159"/>
      <c r="ONB1" s="159"/>
      <c r="ONC1" s="159"/>
      <c r="OND1" s="159"/>
      <c r="ONE1" s="159"/>
      <c r="ONF1" s="159"/>
      <c r="ONG1" s="159"/>
      <c r="ONH1" s="159"/>
      <c r="ONI1" s="159"/>
      <c r="ONJ1" s="159"/>
      <c r="ONK1" s="159"/>
      <c r="ONL1" s="159"/>
      <c r="ONM1" s="159"/>
      <c r="ONN1" s="159"/>
      <c r="ONO1" s="159"/>
      <c r="ONP1" s="159"/>
      <c r="ONQ1" s="159"/>
      <c r="ONR1" s="159"/>
      <c r="ONS1" s="159"/>
      <c r="ONT1" s="159"/>
      <c r="ONU1" s="159"/>
      <c r="ONV1" s="159"/>
      <c r="ONW1" s="159"/>
      <c r="ONX1" s="159"/>
      <c r="ONY1" s="159"/>
      <c r="ONZ1" s="159"/>
      <c r="OOA1" s="159"/>
      <c r="OOB1" s="159"/>
      <c r="OOC1" s="159"/>
      <c r="OOD1" s="159"/>
      <c r="OOE1" s="159"/>
      <c r="OOF1" s="159"/>
      <c r="OOG1" s="159"/>
      <c r="OOH1" s="159"/>
      <c r="OOI1" s="159"/>
      <c r="OOJ1" s="159"/>
      <c r="OOK1" s="159"/>
      <c r="OOL1" s="159"/>
      <c r="OOM1" s="159"/>
      <c r="OON1" s="159"/>
      <c r="OOO1" s="159"/>
      <c r="OOP1" s="159"/>
      <c r="OOQ1" s="159"/>
      <c r="OOR1" s="159"/>
      <c r="OOS1" s="159"/>
      <c r="OOT1" s="159"/>
      <c r="OOU1" s="159"/>
      <c r="OOV1" s="159"/>
      <c r="OOW1" s="159"/>
      <c r="OOX1" s="159"/>
      <c r="OOY1" s="159"/>
      <c r="OOZ1" s="159"/>
      <c r="OPA1" s="159"/>
      <c r="OPB1" s="159"/>
      <c r="OPC1" s="159"/>
      <c r="OPD1" s="159"/>
      <c r="OPE1" s="159"/>
      <c r="OPF1" s="159"/>
      <c r="OPG1" s="159"/>
      <c r="OPH1" s="159"/>
      <c r="OPI1" s="159"/>
      <c r="OPJ1" s="159"/>
      <c r="OPK1" s="159"/>
      <c r="OPL1" s="159"/>
      <c r="OPM1" s="159"/>
      <c r="OPN1" s="159"/>
      <c r="OPO1" s="159"/>
      <c r="OPP1" s="159"/>
      <c r="OPQ1" s="159"/>
      <c r="OPR1" s="159"/>
      <c r="OPS1" s="159"/>
      <c r="OPT1" s="159"/>
      <c r="OPU1" s="159"/>
      <c r="OPV1" s="159"/>
      <c r="OPW1" s="159"/>
      <c r="OPX1" s="159"/>
      <c r="OPY1" s="159"/>
      <c r="OPZ1" s="159"/>
      <c r="OQA1" s="159"/>
      <c r="OQB1" s="159"/>
      <c r="OQC1" s="159"/>
      <c r="OQD1" s="159"/>
      <c r="OQE1" s="159"/>
      <c r="OQF1" s="159"/>
      <c r="OQG1" s="159"/>
      <c r="OQH1" s="159"/>
      <c r="OQI1" s="159"/>
      <c r="OQJ1" s="159"/>
      <c r="OQK1" s="159"/>
      <c r="OQL1" s="159"/>
      <c r="OQM1" s="159"/>
      <c r="OQN1" s="159"/>
      <c r="OQO1" s="159"/>
      <c r="OQP1" s="159"/>
      <c r="OQQ1" s="159"/>
      <c r="OQR1" s="159"/>
      <c r="OQS1" s="159"/>
      <c r="OQT1" s="159"/>
      <c r="OQU1" s="159"/>
      <c r="OQV1" s="159"/>
      <c r="OQW1" s="159"/>
      <c r="OQX1" s="159"/>
      <c r="OQY1" s="159"/>
      <c r="OQZ1" s="159"/>
      <c r="ORA1" s="159"/>
      <c r="ORB1" s="159"/>
      <c r="ORC1" s="159"/>
      <c r="ORD1" s="159"/>
      <c r="ORE1" s="159"/>
      <c r="ORF1" s="159"/>
      <c r="ORG1" s="159"/>
      <c r="ORH1" s="159"/>
      <c r="ORI1" s="159"/>
      <c r="ORJ1" s="159"/>
      <c r="ORK1" s="159"/>
      <c r="ORL1" s="159"/>
      <c r="ORM1" s="159"/>
      <c r="ORN1" s="159"/>
      <c r="ORO1" s="159"/>
      <c r="ORP1" s="159"/>
      <c r="ORQ1" s="159"/>
      <c r="ORR1" s="159"/>
      <c r="ORS1" s="159"/>
      <c r="ORT1" s="159"/>
      <c r="ORU1" s="159"/>
      <c r="ORV1" s="159"/>
      <c r="ORW1" s="159"/>
      <c r="ORX1" s="159"/>
      <c r="ORY1" s="159"/>
      <c r="ORZ1" s="159"/>
      <c r="OSA1" s="159"/>
      <c r="OSB1" s="159"/>
      <c r="OSC1" s="159"/>
      <c r="OSD1" s="159"/>
      <c r="OSE1" s="159"/>
      <c r="OSF1" s="159"/>
      <c r="OSG1" s="159"/>
      <c r="OSH1" s="159"/>
      <c r="OSI1" s="159"/>
      <c r="OSJ1" s="159"/>
      <c r="OSK1" s="159"/>
      <c r="OSL1" s="159"/>
      <c r="OSM1" s="159"/>
      <c r="OSN1" s="159"/>
      <c r="OSO1" s="159"/>
      <c r="OSP1" s="159"/>
      <c r="OSQ1" s="159"/>
      <c r="OSR1" s="159"/>
      <c r="OSS1" s="159"/>
      <c r="OST1" s="159"/>
      <c r="OSU1" s="159"/>
      <c r="OSV1" s="159"/>
      <c r="OSW1" s="159"/>
      <c r="OSX1" s="159"/>
      <c r="OSY1" s="159"/>
      <c r="OSZ1" s="159"/>
      <c r="OTA1" s="159"/>
      <c r="OTB1" s="159"/>
      <c r="OTC1" s="159"/>
      <c r="OTD1" s="159"/>
      <c r="OTE1" s="159"/>
      <c r="OTF1" s="159"/>
      <c r="OTG1" s="159"/>
      <c r="OTH1" s="159"/>
      <c r="OTI1" s="159"/>
      <c r="OTJ1" s="159"/>
      <c r="OTK1" s="159"/>
      <c r="OTL1" s="159"/>
      <c r="OTM1" s="159"/>
      <c r="OTN1" s="159"/>
      <c r="OTO1" s="159"/>
      <c r="OTP1" s="159"/>
      <c r="OTQ1" s="159"/>
      <c r="OTR1" s="159"/>
      <c r="OTS1" s="159"/>
      <c r="OTT1" s="159"/>
      <c r="OTU1" s="159"/>
      <c r="OTV1" s="159"/>
      <c r="OTW1" s="159"/>
      <c r="OTX1" s="159"/>
      <c r="OTY1" s="159"/>
      <c r="OTZ1" s="159"/>
      <c r="OUA1" s="159"/>
      <c r="OUB1" s="159"/>
      <c r="OUC1" s="159"/>
      <c r="OUD1" s="159"/>
      <c r="OUE1" s="159"/>
      <c r="OUF1" s="159"/>
      <c r="OUG1" s="159"/>
      <c r="OUH1" s="159"/>
      <c r="OUI1" s="159"/>
      <c r="OUJ1" s="159"/>
      <c r="OUK1" s="159"/>
      <c r="OUL1" s="159"/>
      <c r="OUM1" s="159"/>
      <c r="OUN1" s="159"/>
      <c r="OUO1" s="159"/>
      <c r="OUP1" s="159"/>
      <c r="OUQ1" s="159"/>
      <c r="OUR1" s="159"/>
      <c r="OUS1" s="159"/>
      <c r="OUT1" s="159"/>
      <c r="OUU1" s="159"/>
      <c r="OUV1" s="159"/>
      <c r="OUW1" s="159"/>
      <c r="OUX1" s="159"/>
      <c r="OUY1" s="159"/>
      <c r="OUZ1" s="159"/>
      <c r="OVA1" s="159"/>
      <c r="OVB1" s="159"/>
      <c r="OVC1" s="159"/>
      <c r="OVD1" s="159"/>
      <c r="OVE1" s="159"/>
      <c r="OVF1" s="159"/>
      <c r="OVG1" s="159"/>
      <c r="OVH1" s="159"/>
      <c r="OVI1" s="159"/>
      <c r="OVJ1" s="159"/>
      <c r="OVK1" s="159"/>
      <c r="OVL1" s="159"/>
      <c r="OVM1" s="159"/>
      <c r="OVN1" s="159"/>
      <c r="OVO1" s="159"/>
      <c r="OVP1" s="159"/>
      <c r="OVQ1" s="159"/>
      <c r="OVR1" s="159"/>
      <c r="OVS1" s="159"/>
      <c r="OVT1" s="159"/>
      <c r="OVU1" s="159"/>
      <c r="OVV1" s="159"/>
      <c r="OVW1" s="159"/>
      <c r="OVX1" s="159"/>
      <c r="OVY1" s="159"/>
      <c r="OVZ1" s="159"/>
      <c r="OWA1" s="159"/>
      <c r="OWB1" s="159"/>
      <c r="OWC1" s="159"/>
      <c r="OWD1" s="159"/>
      <c r="OWE1" s="159"/>
      <c r="OWF1" s="159"/>
      <c r="OWG1" s="159"/>
      <c r="OWH1" s="159"/>
      <c r="OWI1" s="159"/>
      <c r="OWJ1" s="159"/>
      <c r="OWK1" s="159"/>
      <c r="OWL1" s="159"/>
      <c r="OWM1" s="159"/>
      <c r="OWN1" s="159"/>
      <c r="OWO1" s="159"/>
      <c r="OWP1" s="159"/>
      <c r="OWQ1" s="159"/>
      <c r="OWR1" s="159"/>
      <c r="OWS1" s="159"/>
      <c r="OWT1" s="159"/>
      <c r="OWU1" s="159"/>
      <c r="OWV1" s="159"/>
      <c r="OWW1" s="159"/>
      <c r="OWX1" s="159"/>
      <c r="OWY1" s="159"/>
      <c r="OWZ1" s="159"/>
      <c r="OXA1" s="159"/>
      <c r="OXB1" s="159"/>
      <c r="OXC1" s="159"/>
      <c r="OXD1" s="159"/>
      <c r="OXE1" s="159"/>
      <c r="OXF1" s="159"/>
      <c r="OXG1" s="159"/>
      <c r="OXH1" s="159"/>
      <c r="OXI1" s="159"/>
      <c r="OXJ1" s="159"/>
      <c r="OXK1" s="159"/>
      <c r="OXL1" s="159"/>
      <c r="OXM1" s="159"/>
      <c r="OXN1" s="159"/>
      <c r="OXO1" s="159"/>
      <c r="OXP1" s="159"/>
      <c r="OXQ1" s="159"/>
      <c r="OXR1" s="159"/>
      <c r="OXS1" s="159"/>
      <c r="OXT1" s="159"/>
      <c r="OXU1" s="159"/>
      <c r="OXV1" s="159"/>
      <c r="OXW1" s="159"/>
      <c r="OXX1" s="159"/>
      <c r="OXY1" s="159"/>
      <c r="OXZ1" s="159"/>
      <c r="OYA1" s="159"/>
      <c r="OYB1" s="159"/>
      <c r="OYC1" s="159"/>
      <c r="OYD1" s="159"/>
      <c r="OYE1" s="159"/>
      <c r="OYF1" s="159"/>
      <c r="OYG1" s="159"/>
      <c r="OYH1" s="159"/>
      <c r="OYI1" s="159"/>
      <c r="OYJ1" s="159"/>
      <c r="OYK1" s="159"/>
      <c r="OYL1" s="159"/>
      <c r="OYM1" s="159"/>
      <c r="OYN1" s="159"/>
      <c r="OYO1" s="159"/>
      <c r="OYP1" s="159"/>
      <c r="OYQ1" s="159"/>
      <c r="OYR1" s="159"/>
      <c r="OYS1" s="159"/>
      <c r="OYT1" s="159"/>
      <c r="OYU1" s="159"/>
      <c r="OYV1" s="159"/>
      <c r="OYW1" s="159"/>
      <c r="OYX1" s="159"/>
      <c r="OYY1" s="159"/>
      <c r="OYZ1" s="159"/>
      <c r="OZA1" s="159"/>
      <c r="OZB1" s="159"/>
      <c r="OZC1" s="159"/>
      <c r="OZD1" s="159"/>
      <c r="OZE1" s="159"/>
      <c r="OZF1" s="159"/>
      <c r="OZG1" s="159"/>
      <c r="OZH1" s="159"/>
      <c r="OZI1" s="159"/>
      <c r="OZJ1" s="159"/>
      <c r="OZK1" s="159"/>
      <c r="OZL1" s="159"/>
      <c r="OZM1" s="159"/>
      <c r="OZN1" s="159"/>
      <c r="OZO1" s="159"/>
      <c r="OZP1" s="159"/>
      <c r="OZQ1" s="159"/>
      <c r="OZR1" s="159"/>
      <c r="OZS1" s="159"/>
      <c r="OZT1" s="159"/>
      <c r="OZU1" s="159"/>
      <c r="OZV1" s="159"/>
      <c r="OZW1" s="159"/>
      <c r="OZX1" s="159"/>
      <c r="OZY1" s="159"/>
      <c r="OZZ1" s="159"/>
      <c r="PAA1" s="159"/>
      <c r="PAB1" s="159"/>
      <c r="PAC1" s="159"/>
      <c r="PAD1" s="159"/>
      <c r="PAE1" s="159"/>
      <c r="PAF1" s="159"/>
      <c r="PAG1" s="159"/>
      <c r="PAH1" s="159"/>
      <c r="PAI1" s="159"/>
      <c r="PAJ1" s="159"/>
      <c r="PAK1" s="159"/>
      <c r="PAL1" s="159"/>
      <c r="PAM1" s="159"/>
      <c r="PAN1" s="159"/>
      <c r="PAO1" s="159"/>
      <c r="PAP1" s="159"/>
      <c r="PAQ1" s="159"/>
      <c r="PAR1" s="159"/>
      <c r="PAS1" s="159"/>
      <c r="PAT1" s="159"/>
      <c r="PAU1" s="159"/>
      <c r="PAV1" s="159"/>
      <c r="PAW1" s="159"/>
      <c r="PAX1" s="159"/>
      <c r="PAY1" s="159"/>
      <c r="PAZ1" s="159"/>
      <c r="PBA1" s="159"/>
      <c r="PBB1" s="159"/>
      <c r="PBC1" s="159"/>
      <c r="PBD1" s="159"/>
      <c r="PBE1" s="159"/>
      <c r="PBF1" s="159"/>
      <c r="PBG1" s="159"/>
      <c r="PBH1" s="159"/>
      <c r="PBI1" s="159"/>
      <c r="PBJ1" s="159"/>
      <c r="PBK1" s="159"/>
      <c r="PBL1" s="159"/>
      <c r="PBM1" s="159"/>
      <c r="PBN1" s="159"/>
      <c r="PBO1" s="159"/>
      <c r="PBP1" s="159"/>
      <c r="PBQ1" s="159"/>
      <c r="PBR1" s="159"/>
      <c r="PBS1" s="159"/>
      <c r="PBT1" s="159"/>
      <c r="PBU1" s="159"/>
      <c r="PBV1" s="159"/>
      <c r="PBW1" s="159"/>
      <c r="PBX1" s="159"/>
      <c r="PBY1" s="159"/>
      <c r="PBZ1" s="159"/>
      <c r="PCA1" s="159"/>
      <c r="PCB1" s="159"/>
      <c r="PCC1" s="159"/>
      <c r="PCD1" s="159"/>
      <c r="PCE1" s="159"/>
      <c r="PCF1" s="159"/>
      <c r="PCG1" s="159"/>
      <c r="PCH1" s="159"/>
      <c r="PCI1" s="159"/>
      <c r="PCJ1" s="159"/>
      <c r="PCK1" s="159"/>
      <c r="PCL1" s="159"/>
      <c r="PCM1" s="159"/>
      <c r="PCN1" s="159"/>
      <c r="PCO1" s="159"/>
      <c r="PCP1" s="159"/>
      <c r="PCQ1" s="159"/>
      <c r="PCR1" s="159"/>
      <c r="PCS1" s="159"/>
      <c r="PCT1" s="159"/>
      <c r="PCU1" s="159"/>
      <c r="PCV1" s="159"/>
      <c r="PCW1" s="159"/>
      <c r="PCX1" s="159"/>
      <c r="PCY1" s="159"/>
      <c r="PCZ1" s="159"/>
      <c r="PDA1" s="159"/>
      <c r="PDB1" s="159"/>
      <c r="PDC1" s="159"/>
      <c r="PDD1" s="159"/>
      <c r="PDE1" s="159"/>
      <c r="PDF1" s="159"/>
      <c r="PDG1" s="159"/>
      <c r="PDH1" s="159"/>
      <c r="PDI1" s="159"/>
      <c r="PDJ1" s="159"/>
      <c r="PDK1" s="159"/>
      <c r="PDL1" s="159"/>
      <c r="PDM1" s="159"/>
      <c r="PDN1" s="159"/>
      <c r="PDO1" s="159"/>
      <c r="PDP1" s="159"/>
      <c r="PDQ1" s="159"/>
      <c r="PDR1" s="159"/>
      <c r="PDS1" s="159"/>
      <c r="PDT1" s="159"/>
      <c r="PDU1" s="159"/>
      <c r="PDV1" s="159"/>
      <c r="PDW1" s="159"/>
      <c r="PDX1" s="159"/>
      <c r="PDY1" s="159"/>
      <c r="PDZ1" s="159"/>
      <c r="PEA1" s="159"/>
      <c r="PEB1" s="159"/>
      <c r="PEC1" s="159"/>
      <c r="PED1" s="159"/>
      <c r="PEE1" s="159"/>
      <c r="PEF1" s="159"/>
      <c r="PEG1" s="159"/>
      <c r="PEH1" s="159"/>
      <c r="PEI1" s="159"/>
      <c r="PEJ1" s="159"/>
      <c r="PEK1" s="159"/>
      <c r="PEL1" s="159"/>
      <c r="PEM1" s="159"/>
      <c r="PEN1" s="159"/>
      <c r="PEO1" s="159"/>
      <c r="PEP1" s="159"/>
      <c r="PEQ1" s="159"/>
      <c r="PER1" s="159"/>
      <c r="PES1" s="159"/>
      <c r="PET1" s="159"/>
      <c r="PEU1" s="159"/>
      <c r="PEV1" s="159"/>
      <c r="PEW1" s="159"/>
      <c r="PEX1" s="159"/>
      <c r="PEY1" s="159"/>
      <c r="PEZ1" s="159"/>
      <c r="PFA1" s="159"/>
      <c r="PFB1" s="159"/>
      <c r="PFC1" s="159"/>
      <c r="PFD1" s="159"/>
      <c r="PFE1" s="159"/>
      <c r="PFF1" s="159"/>
      <c r="PFG1" s="159"/>
      <c r="PFH1" s="159"/>
      <c r="PFI1" s="159"/>
      <c r="PFJ1" s="159"/>
      <c r="PFK1" s="159"/>
      <c r="PFL1" s="159"/>
      <c r="PFM1" s="159"/>
      <c r="PFN1" s="159"/>
      <c r="PFO1" s="159"/>
      <c r="PFP1" s="159"/>
      <c r="PFQ1" s="159"/>
      <c r="PFR1" s="159"/>
      <c r="PFS1" s="159"/>
      <c r="PFT1" s="159"/>
      <c r="PFU1" s="159"/>
      <c r="PFV1" s="159"/>
      <c r="PFW1" s="159"/>
      <c r="PFX1" s="159"/>
      <c r="PFY1" s="159"/>
      <c r="PFZ1" s="159"/>
      <c r="PGA1" s="159"/>
      <c r="PGB1" s="159"/>
      <c r="PGC1" s="159"/>
      <c r="PGD1" s="159"/>
      <c r="PGE1" s="159"/>
      <c r="PGF1" s="159"/>
      <c r="PGG1" s="159"/>
      <c r="PGH1" s="159"/>
      <c r="PGI1" s="159"/>
      <c r="PGJ1" s="159"/>
      <c r="PGK1" s="159"/>
      <c r="PGL1" s="159"/>
      <c r="PGM1" s="159"/>
      <c r="PGN1" s="159"/>
      <c r="PGO1" s="159"/>
      <c r="PGP1" s="159"/>
      <c r="PGQ1" s="159"/>
      <c r="PGR1" s="159"/>
      <c r="PGS1" s="159"/>
      <c r="PGT1" s="159"/>
      <c r="PGU1" s="159"/>
      <c r="PGV1" s="159"/>
      <c r="PGW1" s="159"/>
      <c r="PGX1" s="159"/>
      <c r="PGY1" s="159"/>
      <c r="PGZ1" s="159"/>
      <c r="PHA1" s="159"/>
      <c r="PHB1" s="159"/>
      <c r="PHC1" s="159"/>
      <c r="PHD1" s="159"/>
      <c r="PHE1" s="159"/>
      <c r="PHF1" s="159"/>
      <c r="PHG1" s="159"/>
      <c r="PHH1" s="159"/>
      <c r="PHI1" s="159"/>
      <c r="PHJ1" s="159"/>
      <c r="PHK1" s="159"/>
      <c r="PHL1" s="159"/>
      <c r="PHM1" s="159"/>
      <c r="PHN1" s="159"/>
      <c r="PHO1" s="159"/>
      <c r="PHP1" s="159"/>
      <c r="PHQ1" s="159"/>
      <c r="PHR1" s="159"/>
      <c r="PHS1" s="159"/>
      <c r="PHT1" s="159"/>
      <c r="PHU1" s="159"/>
      <c r="PHV1" s="159"/>
      <c r="PHW1" s="159"/>
      <c r="PHX1" s="159"/>
      <c r="PHY1" s="159"/>
      <c r="PHZ1" s="159"/>
      <c r="PIA1" s="159"/>
      <c r="PIB1" s="159"/>
      <c r="PIC1" s="159"/>
      <c r="PID1" s="159"/>
      <c r="PIE1" s="159"/>
      <c r="PIF1" s="159"/>
      <c r="PIG1" s="159"/>
      <c r="PIH1" s="159"/>
      <c r="PII1" s="159"/>
      <c r="PIJ1" s="159"/>
      <c r="PIK1" s="159"/>
      <c r="PIL1" s="159"/>
      <c r="PIM1" s="159"/>
      <c r="PIN1" s="159"/>
      <c r="PIO1" s="159"/>
      <c r="PIP1" s="159"/>
      <c r="PIQ1" s="159"/>
      <c r="PIR1" s="159"/>
      <c r="PIS1" s="159"/>
      <c r="PIT1" s="159"/>
      <c r="PIU1" s="159"/>
      <c r="PIV1" s="159"/>
      <c r="PIW1" s="159"/>
      <c r="PIX1" s="159"/>
      <c r="PIY1" s="159"/>
      <c r="PIZ1" s="159"/>
      <c r="PJA1" s="159"/>
      <c r="PJB1" s="159"/>
      <c r="PJC1" s="159"/>
      <c r="PJD1" s="159"/>
      <c r="PJE1" s="159"/>
      <c r="PJF1" s="159"/>
      <c r="PJG1" s="159"/>
      <c r="PJH1" s="159"/>
      <c r="PJI1" s="159"/>
      <c r="PJJ1" s="159"/>
      <c r="PJK1" s="159"/>
      <c r="PJL1" s="159"/>
      <c r="PJM1" s="159"/>
      <c r="PJN1" s="159"/>
      <c r="PJO1" s="159"/>
      <c r="PJP1" s="159"/>
      <c r="PJQ1" s="159"/>
      <c r="PJR1" s="159"/>
      <c r="PJS1" s="159"/>
      <c r="PJT1" s="159"/>
      <c r="PJU1" s="159"/>
      <c r="PJV1" s="159"/>
      <c r="PJW1" s="159"/>
      <c r="PJX1" s="159"/>
      <c r="PJY1" s="159"/>
      <c r="PJZ1" s="159"/>
      <c r="PKA1" s="159"/>
      <c r="PKB1" s="159"/>
      <c r="PKC1" s="159"/>
      <c r="PKD1" s="159"/>
      <c r="PKE1" s="159"/>
      <c r="PKF1" s="159"/>
      <c r="PKG1" s="159"/>
      <c r="PKH1" s="159"/>
      <c r="PKI1" s="159"/>
      <c r="PKJ1" s="159"/>
      <c r="PKK1" s="159"/>
      <c r="PKL1" s="159"/>
      <c r="PKM1" s="159"/>
      <c r="PKN1" s="159"/>
      <c r="PKO1" s="159"/>
      <c r="PKP1" s="159"/>
      <c r="PKQ1" s="159"/>
      <c r="PKR1" s="159"/>
      <c r="PKS1" s="159"/>
      <c r="PKT1" s="159"/>
      <c r="PKU1" s="159"/>
      <c r="PKV1" s="159"/>
      <c r="PKW1" s="159"/>
      <c r="PKX1" s="159"/>
      <c r="PKY1" s="159"/>
      <c r="PKZ1" s="159"/>
      <c r="PLA1" s="159"/>
      <c r="PLB1" s="159"/>
      <c r="PLC1" s="159"/>
      <c r="PLD1" s="159"/>
      <c r="PLE1" s="159"/>
      <c r="PLF1" s="159"/>
      <c r="PLG1" s="159"/>
      <c r="PLH1" s="159"/>
      <c r="PLI1" s="159"/>
      <c r="PLJ1" s="159"/>
      <c r="PLK1" s="159"/>
      <c r="PLL1" s="159"/>
      <c r="PLM1" s="159"/>
      <c r="PLN1" s="159"/>
      <c r="PLO1" s="159"/>
      <c r="PLP1" s="159"/>
      <c r="PLQ1" s="159"/>
      <c r="PLR1" s="159"/>
      <c r="PLS1" s="159"/>
      <c r="PLT1" s="159"/>
      <c r="PLU1" s="159"/>
      <c r="PLV1" s="159"/>
      <c r="PLW1" s="159"/>
      <c r="PLX1" s="159"/>
      <c r="PLY1" s="159"/>
      <c r="PLZ1" s="159"/>
      <c r="PMA1" s="159"/>
      <c r="PMB1" s="159"/>
      <c r="PMC1" s="159"/>
      <c r="PMD1" s="159"/>
      <c r="PME1" s="159"/>
      <c r="PMF1" s="159"/>
      <c r="PMG1" s="159"/>
      <c r="PMH1" s="159"/>
      <c r="PMI1" s="159"/>
      <c r="PMJ1" s="159"/>
      <c r="PMK1" s="159"/>
      <c r="PML1" s="159"/>
      <c r="PMM1" s="159"/>
      <c r="PMN1" s="159"/>
      <c r="PMO1" s="159"/>
      <c r="PMP1" s="159"/>
      <c r="PMQ1" s="159"/>
      <c r="PMR1" s="159"/>
      <c r="PMS1" s="159"/>
      <c r="PMT1" s="159"/>
      <c r="PMU1" s="159"/>
      <c r="PMV1" s="159"/>
      <c r="PMW1" s="159"/>
      <c r="PMX1" s="159"/>
      <c r="PMY1" s="159"/>
      <c r="PMZ1" s="159"/>
      <c r="PNA1" s="159"/>
      <c r="PNB1" s="159"/>
      <c r="PNC1" s="159"/>
      <c r="PND1" s="159"/>
      <c r="PNE1" s="159"/>
      <c r="PNF1" s="159"/>
      <c r="PNG1" s="159"/>
      <c r="PNH1" s="159"/>
      <c r="PNI1" s="159"/>
      <c r="PNJ1" s="159"/>
      <c r="PNK1" s="159"/>
      <c r="PNL1" s="159"/>
      <c r="PNM1" s="159"/>
      <c r="PNN1" s="159"/>
      <c r="PNO1" s="159"/>
      <c r="PNP1" s="159"/>
      <c r="PNQ1" s="159"/>
      <c r="PNR1" s="159"/>
      <c r="PNS1" s="159"/>
      <c r="PNT1" s="159"/>
      <c r="PNU1" s="159"/>
      <c r="PNV1" s="159"/>
      <c r="PNW1" s="159"/>
      <c r="PNX1" s="159"/>
      <c r="PNY1" s="159"/>
      <c r="PNZ1" s="159"/>
      <c r="POA1" s="159"/>
      <c r="POB1" s="159"/>
      <c r="POC1" s="159"/>
      <c r="POD1" s="159"/>
      <c r="POE1" s="159"/>
      <c r="POF1" s="159"/>
      <c r="POG1" s="159"/>
      <c r="POH1" s="159"/>
      <c r="POI1" s="159"/>
      <c r="POJ1" s="159"/>
      <c r="POK1" s="159"/>
      <c r="POL1" s="159"/>
      <c r="POM1" s="159"/>
      <c r="PON1" s="159"/>
      <c r="POO1" s="159"/>
      <c r="POP1" s="159"/>
      <c r="POQ1" s="159"/>
      <c r="POR1" s="159"/>
      <c r="POS1" s="159"/>
      <c r="POT1" s="159"/>
      <c r="POU1" s="159"/>
      <c r="POV1" s="159"/>
      <c r="POW1" s="159"/>
      <c r="POX1" s="159"/>
      <c r="POY1" s="159"/>
      <c r="POZ1" s="159"/>
      <c r="PPA1" s="159"/>
      <c r="PPB1" s="159"/>
      <c r="PPC1" s="159"/>
      <c r="PPD1" s="159"/>
      <c r="PPE1" s="159"/>
      <c r="PPF1" s="159"/>
      <c r="PPG1" s="159"/>
      <c r="PPH1" s="159"/>
      <c r="PPI1" s="159"/>
      <c r="PPJ1" s="159"/>
      <c r="PPK1" s="159"/>
      <c r="PPL1" s="159"/>
      <c r="PPM1" s="159"/>
      <c r="PPN1" s="159"/>
      <c r="PPO1" s="159"/>
      <c r="PPP1" s="159"/>
      <c r="PPQ1" s="159"/>
      <c r="PPR1" s="159"/>
      <c r="PPS1" s="159"/>
      <c r="PPT1" s="159"/>
      <c r="PPU1" s="159"/>
      <c r="PPV1" s="159"/>
      <c r="PPW1" s="159"/>
      <c r="PPX1" s="159"/>
      <c r="PPY1" s="159"/>
      <c r="PPZ1" s="159"/>
      <c r="PQA1" s="159"/>
      <c r="PQB1" s="159"/>
      <c r="PQC1" s="159"/>
      <c r="PQD1" s="159"/>
      <c r="PQE1" s="159"/>
      <c r="PQF1" s="159"/>
      <c r="PQG1" s="159"/>
      <c r="PQH1" s="159"/>
      <c r="PQI1" s="159"/>
      <c r="PQJ1" s="159"/>
      <c r="PQK1" s="159"/>
      <c r="PQL1" s="159"/>
      <c r="PQM1" s="159"/>
      <c r="PQN1" s="159"/>
      <c r="PQO1" s="159"/>
      <c r="PQP1" s="159"/>
      <c r="PQQ1" s="159"/>
      <c r="PQR1" s="159"/>
      <c r="PQS1" s="159"/>
      <c r="PQT1" s="159"/>
      <c r="PQU1" s="159"/>
      <c r="PQV1" s="159"/>
      <c r="PQW1" s="159"/>
      <c r="PQX1" s="159"/>
      <c r="PQY1" s="159"/>
      <c r="PQZ1" s="159"/>
      <c r="PRA1" s="159"/>
      <c r="PRB1" s="159"/>
      <c r="PRC1" s="159"/>
      <c r="PRD1" s="159"/>
      <c r="PRE1" s="159"/>
      <c r="PRF1" s="159"/>
      <c r="PRG1" s="159"/>
      <c r="PRH1" s="159"/>
      <c r="PRI1" s="159"/>
      <c r="PRJ1" s="159"/>
      <c r="PRK1" s="159"/>
      <c r="PRL1" s="159"/>
      <c r="PRM1" s="159"/>
      <c r="PRN1" s="159"/>
      <c r="PRO1" s="159"/>
      <c r="PRP1" s="159"/>
      <c r="PRQ1" s="159"/>
      <c r="PRR1" s="159"/>
      <c r="PRS1" s="159"/>
      <c r="PRT1" s="159"/>
      <c r="PRU1" s="159"/>
      <c r="PRV1" s="159"/>
      <c r="PRW1" s="159"/>
      <c r="PRX1" s="159"/>
      <c r="PRY1" s="159"/>
      <c r="PRZ1" s="159"/>
      <c r="PSA1" s="159"/>
      <c r="PSB1" s="159"/>
      <c r="PSC1" s="159"/>
      <c r="PSD1" s="159"/>
      <c r="PSE1" s="159"/>
      <c r="PSF1" s="159"/>
      <c r="PSG1" s="159"/>
      <c r="PSH1" s="159"/>
      <c r="PSI1" s="159"/>
      <c r="PSJ1" s="159"/>
      <c r="PSK1" s="159"/>
      <c r="PSL1" s="159"/>
      <c r="PSM1" s="159"/>
      <c r="PSN1" s="159"/>
      <c r="PSO1" s="159"/>
      <c r="PSP1" s="159"/>
      <c r="PSQ1" s="159"/>
      <c r="PSR1" s="159"/>
      <c r="PSS1" s="159"/>
      <c r="PST1" s="159"/>
      <c r="PSU1" s="159"/>
      <c r="PSV1" s="159"/>
      <c r="PSW1" s="159"/>
      <c r="PSX1" s="159"/>
      <c r="PSY1" s="159"/>
      <c r="PSZ1" s="159"/>
      <c r="PTA1" s="159"/>
      <c r="PTB1" s="159"/>
      <c r="PTC1" s="159"/>
      <c r="PTD1" s="159"/>
      <c r="PTE1" s="159"/>
      <c r="PTF1" s="159"/>
      <c r="PTG1" s="159"/>
      <c r="PTH1" s="159"/>
      <c r="PTI1" s="159"/>
      <c r="PTJ1" s="159"/>
      <c r="PTK1" s="159"/>
      <c r="PTL1" s="159"/>
      <c r="PTM1" s="159"/>
      <c r="PTN1" s="159"/>
      <c r="PTO1" s="159"/>
      <c r="PTP1" s="159"/>
      <c r="PTQ1" s="159"/>
      <c r="PTR1" s="159"/>
      <c r="PTS1" s="159"/>
      <c r="PTT1" s="159"/>
      <c r="PTU1" s="159"/>
      <c r="PTV1" s="159"/>
      <c r="PTW1" s="159"/>
      <c r="PTX1" s="159"/>
      <c r="PTY1" s="159"/>
      <c r="PTZ1" s="159"/>
      <c r="PUA1" s="159"/>
      <c r="PUB1" s="159"/>
      <c r="PUC1" s="159"/>
      <c r="PUD1" s="159"/>
      <c r="PUE1" s="159"/>
      <c r="PUF1" s="159"/>
      <c r="PUG1" s="159"/>
      <c r="PUH1" s="159"/>
      <c r="PUI1" s="159"/>
      <c r="PUJ1" s="159"/>
      <c r="PUK1" s="159"/>
      <c r="PUL1" s="159"/>
      <c r="PUM1" s="159"/>
      <c r="PUN1" s="159"/>
      <c r="PUO1" s="159"/>
      <c r="PUP1" s="159"/>
      <c r="PUQ1" s="159"/>
      <c r="PUR1" s="159"/>
      <c r="PUS1" s="159"/>
      <c r="PUT1" s="159"/>
      <c r="PUU1" s="159"/>
      <c r="PUV1" s="159"/>
      <c r="PUW1" s="159"/>
      <c r="PUX1" s="159"/>
      <c r="PUY1" s="159"/>
      <c r="PUZ1" s="159"/>
      <c r="PVA1" s="159"/>
      <c r="PVB1" s="159"/>
      <c r="PVC1" s="159"/>
      <c r="PVD1" s="159"/>
      <c r="PVE1" s="159"/>
      <c r="PVF1" s="159"/>
      <c r="PVG1" s="159"/>
      <c r="PVH1" s="159"/>
      <c r="PVI1" s="159"/>
      <c r="PVJ1" s="159"/>
      <c r="PVK1" s="159"/>
      <c r="PVL1" s="159"/>
      <c r="PVM1" s="159"/>
      <c r="PVN1" s="159"/>
      <c r="PVO1" s="159"/>
      <c r="PVP1" s="159"/>
      <c r="PVQ1" s="159"/>
      <c r="PVR1" s="159"/>
      <c r="PVS1" s="159"/>
      <c r="PVT1" s="159"/>
      <c r="PVU1" s="159"/>
      <c r="PVV1" s="159"/>
      <c r="PVW1" s="159"/>
      <c r="PVX1" s="159"/>
      <c r="PVY1" s="159"/>
      <c r="PVZ1" s="159"/>
      <c r="PWA1" s="159"/>
      <c r="PWB1" s="159"/>
      <c r="PWC1" s="159"/>
      <c r="PWD1" s="159"/>
      <c r="PWE1" s="159"/>
      <c r="PWF1" s="159"/>
      <c r="PWG1" s="159"/>
      <c r="PWH1" s="159"/>
      <c r="PWI1" s="159"/>
      <c r="PWJ1" s="159"/>
      <c r="PWK1" s="159"/>
      <c r="PWL1" s="159"/>
      <c r="PWM1" s="159"/>
      <c r="PWN1" s="159"/>
      <c r="PWO1" s="159"/>
      <c r="PWP1" s="159"/>
      <c r="PWQ1" s="159"/>
      <c r="PWR1" s="159"/>
      <c r="PWS1" s="159"/>
      <c r="PWT1" s="159"/>
      <c r="PWU1" s="159"/>
      <c r="PWV1" s="159"/>
      <c r="PWW1" s="159"/>
      <c r="PWX1" s="159"/>
      <c r="PWY1" s="159"/>
      <c r="PWZ1" s="159"/>
      <c r="PXA1" s="159"/>
      <c r="PXB1" s="159"/>
      <c r="PXC1" s="159"/>
      <c r="PXD1" s="159"/>
      <c r="PXE1" s="159"/>
      <c r="PXF1" s="159"/>
      <c r="PXG1" s="159"/>
      <c r="PXH1" s="159"/>
      <c r="PXI1" s="159"/>
      <c r="PXJ1" s="159"/>
      <c r="PXK1" s="159"/>
      <c r="PXL1" s="159"/>
      <c r="PXM1" s="159"/>
      <c r="PXN1" s="159"/>
      <c r="PXO1" s="159"/>
      <c r="PXP1" s="159"/>
      <c r="PXQ1" s="159"/>
      <c r="PXR1" s="159"/>
      <c r="PXS1" s="159"/>
      <c r="PXT1" s="159"/>
      <c r="PXU1" s="159"/>
      <c r="PXV1" s="159"/>
      <c r="PXW1" s="159"/>
      <c r="PXX1" s="159"/>
      <c r="PXY1" s="159"/>
      <c r="PXZ1" s="159"/>
      <c r="PYA1" s="159"/>
      <c r="PYB1" s="159"/>
      <c r="PYC1" s="159"/>
      <c r="PYD1" s="159"/>
      <c r="PYE1" s="159"/>
      <c r="PYF1" s="159"/>
      <c r="PYG1" s="159"/>
      <c r="PYH1" s="159"/>
      <c r="PYI1" s="159"/>
      <c r="PYJ1" s="159"/>
      <c r="PYK1" s="159"/>
      <c r="PYL1" s="159"/>
      <c r="PYM1" s="159"/>
      <c r="PYN1" s="159"/>
      <c r="PYO1" s="159"/>
      <c r="PYP1" s="159"/>
      <c r="PYQ1" s="159"/>
      <c r="PYR1" s="159"/>
      <c r="PYS1" s="159"/>
      <c r="PYT1" s="159"/>
      <c r="PYU1" s="159"/>
      <c r="PYV1" s="159"/>
      <c r="PYW1" s="159"/>
      <c r="PYX1" s="159"/>
      <c r="PYY1" s="159"/>
      <c r="PYZ1" s="159"/>
      <c r="PZA1" s="159"/>
      <c r="PZB1" s="159"/>
      <c r="PZC1" s="159"/>
      <c r="PZD1" s="159"/>
      <c r="PZE1" s="159"/>
      <c r="PZF1" s="159"/>
      <c r="PZG1" s="159"/>
      <c r="PZH1" s="159"/>
      <c r="PZI1" s="159"/>
      <c r="PZJ1" s="159"/>
      <c r="PZK1" s="159"/>
      <c r="PZL1" s="159"/>
      <c r="PZM1" s="159"/>
      <c r="PZN1" s="159"/>
      <c r="PZO1" s="159"/>
      <c r="PZP1" s="159"/>
      <c r="PZQ1" s="159"/>
      <c r="PZR1" s="159"/>
      <c r="PZS1" s="159"/>
      <c r="PZT1" s="159"/>
      <c r="PZU1" s="159"/>
      <c r="PZV1" s="159"/>
      <c r="PZW1" s="159"/>
      <c r="PZX1" s="159"/>
      <c r="PZY1" s="159"/>
      <c r="PZZ1" s="159"/>
      <c r="QAA1" s="159"/>
      <c r="QAB1" s="159"/>
      <c r="QAC1" s="159"/>
      <c r="QAD1" s="159"/>
      <c r="QAE1" s="159"/>
      <c r="QAF1" s="159"/>
      <c r="QAG1" s="159"/>
      <c r="QAH1" s="159"/>
      <c r="QAI1" s="159"/>
      <c r="QAJ1" s="159"/>
      <c r="QAK1" s="159"/>
      <c r="QAL1" s="159"/>
      <c r="QAM1" s="159"/>
      <c r="QAN1" s="159"/>
      <c r="QAO1" s="159"/>
      <c r="QAP1" s="159"/>
      <c r="QAQ1" s="159"/>
      <c r="QAR1" s="159"/>
      <c r="QAS1" s="159"/>
      <c r="QAT1" s="159"/>
      <c r="QAU1" s="159"/>
      <c r="QAV1" s="159"/>
      <c r="QAW1" s="159"/>
      <c r="QAX1" s="159"/>
      <c r="QAY1" s="159"/>
      <c r="QAZ1" s="159"/>
      <c r="QBA1" s="159"/>
      <c r="QBB1" s="159"/>
      <c r="QBC1" s="159"/>
      <c r="QBD1" s="159"/>
      <c r="QBE1" s="159"/>
      <c r="QBF1" s="159"/>
      <c r="QBG1" s="159"/>
      <c r="QBH1" s="159"/>
      <c r="QBI1" s="159"/>
      <c r="QBJ1" s="159"/>
      <c r="QBK1" s="159"/>
      <c r="QBL1" s="159"/>
      <c r="QBM1" s="159"/>
      <c r="QBN1" s="159"/>
      <c r="QBO1" s="159"/>
      <c r="QBP1" s="159"/>
      <c r="QBQ1" s="159"/>
      <c r="QBR1" s="159"/>
      <c r="QBS1" s="159"/>
      <c r="QBT1" s="159"/>
      <c r="QBU1" s="159"/>
      <c r="QBV1" s="159"/>
      <c r="QBW1" s="159"/>
      <c r="QBX1" s="159"/>
      <c r="QBY1" s="159"/>
      <c r="QBZ1" s="159"/>
      <c r="QCA1" s="159"/>
      <c r="QCB1" s="159"/>
      <c r="QCC1" s="159"/>
      <c r="QCD1" s="159"/>
      <c r="QCE1" s="159"/>
      <c r="QCF1" s="159"/>
      <c r="QCG1" s="159"/>
      <c r="QCH1" s="159"/>
      <c r="QCI1" s="159"/>
      <c r="QCJ1" s="159"/>
      <c r="QCK1" s="159"/>
      <c r="QCL1" s="159"/>
      <c r="QCM1" s="159"/>
      <c r="QCN1" s="159"/>
      <c r="QCO1" s="159"/>
      <c r="QCP1" s="159"/>
      <c r="QCQ1" s="159"/>
      <c r="QCR1" s="159"/>
      <c r="QCS1" s="159"/>
      <c r="QCT1" s="159"/>
      <c r="QCU1" s="159"/>
      <c r="QCV1" s="159"/>
      <c r="QCW1" s="159"/>
      <c r="QCX1" s="159"/>
      <c r="QCY1" s="159"/>
      <c r="QCZ1" s="159"/>
      <c r="QDA1" s="159"/>
      <c r="QDB1" s="159"/>
      <c r="QDC1" s="159"/>
      <c r="QDD1" s="159"/>
      <c r="QDE1" s="159"/>
      <c r="QDF1" s="159"/>
      <c r="QDG1" s="159"/>
      <c r="QDH1" s="159"/>
      <c r="QDI1" s="159"/>
      <c r="QDJ1" s="159"/>
      <c r="QDK1" s="159"/>
      <c r="QDL1" s="159"/>
      <c r="QDM1" s="159"/>
      <c r="QDN1" s="159"/>
      <c r="QDO1" s="159"/>
      <c r="QDP1" s="159"/>
      <c r="QDQ1" s="159"/>
      <c r="QDR1" s="159"/>
      <c r="QDS1" s="159"/>
      <c r="QDT1" s="159"/>
      <c r="QDU1" s="159"/>
      <c r="QDV1" s="159"/>
      <c r="QDW1" s="159"/>
      <c r="QDX1" s="159"/>
      <c r="QDY1" s="159"/>
      <c r="QDZ1" s="159"/>
      <c r="QEA1" s="159"/>
      <c r="QEB1" s="159"/>
      <c r="QEC1" s="159"/>
      <c r="QED1" s="159"/>
      <c r="QEE1" s="159"/>
      <c r="QEF1" s="159"/>
      <c r="QEG1" s="159"/>
      <c r="QEH1" s="159"/>
      <c r="QEI1" s="159"/>
      <c r="QEJ1" s="159"/>
      <c r="QEK1" s="159"/>
      <c r="QEL1" s="159"/>
      <c r="QEM1" s="159"/>
      <c r="QEN1" s="159"/>
      <c r="QEO1" s="159"/>
      <c r="QEP1" s="159"/>
      <c r="QEQ1" s="159"/>
      <c r="QER1" s="159"/>
      <c r="QES1" s="159"/>
      <c r="QET1" s="159"/>
      <c r="QEU1" s="159"/>
      <c r="QEV1" s="159"/>
      <c r="QEW1" s="159"/>
      <c r="QEX1" s="159"/>
      <c r="QEY1" s="159"/>
      <c r="QEZ1" s="159"/>
      <c r="QFA1" s="159"/>
      <c r="QFB1" s="159"/>
      <c r="QFC1" s="159"/>
      <c r="QFD1" s="159"/>
      <c r="QFE1" s="159"/>
      <c r="QFF1" s="159"/>
      <c r="QFG1" s="159"/>
      <c r="QFH1" s="159"/>
      <c r="QFI1" s="159"/>
      <c r="QFJ1" s="159"/>
      <c r="QFK1" s="159"/>
      <c r="QFL1" s="159"/>
      <c r="QFM1" s="159"/>
      <c r="QFN1" s="159"/>
      <c r="QFO1" s="159"/>
      <c r="QFP1" s="159"/>
      <c r="QFQ1" s="159"/>
      <c r="QFR1" s="159"/>
      <c r="QFS1" s="159"/>
      <c r="QFT1" s="159"/>
      <c r="QFU1" s="159"/>
      <c r="QFV1" s="159"/>
      <c r="QFW1" s="159"/>
      <c r="QFX1" s="159"/>
      <c r="QFY1" s="159"/>
      <c r="QFZ1" s="159"/>
      <c r="QGA1" s="159"/>
      <c r="QGB1" s="159"/>
      <c r="QGC1" s="159"/>
      <c r="QGD1" s="159"/>
      <c r="QGE1" s="159"/>
      <c r="QGF1" s="159"/>
      <c r="QGG1" s="159"/>
      <c r="QGH1" s="159"/>
      <c r="QGI1" s="159"/>
      <c r="QGJ1" s="159"/>
      <c r="QGK1" s="159"/>
      <c r="QGL1" s="159"/>
      <c r="QGM1" s="159"/>
      <c r="QGN1" s="159"/>
      <c r="QGO1" s="159"/>
      <c r="QGP1" s="159"/>
      <c r="QGQ1" s="159"/>
      <c r="QGR1" s="159"/>
      <c r="QGS1" s="159"/>
      <c r="QGT1" s="159"/>
      <c r="QGU1" s="159"/>
      <c r="QGV1" s="159"/>
      <c r="QGW1" s="159"/>
      <c r="QGX1" s="159"/>
      <c r="QGY1" s="159"/>
      <c r="QGZ1" s="159"/>
      <c r="QHA1" s="159"/>
      <c r="QHB1" s="159"/>
      <c r="QHC1" s="159"/>
      <c r="QHD1" s="159"/>
      <c r="QHE1" s="159"/>
      <c r="QHF1" s="159"/>
      <c r="QHG1" s="159"/>
      <c r="QHH1" s="159"/>
      <c r="QHI1" s="159"/>
      <c r="QHJ1" s="159"/>
      <c r="QHK1" s="159"/>
      <c r="QHL1" s="159"/>
      <c r="QHM1" s="159"/>
      <c r="QHN1" s="159"/>
      <c r="QHO1" s="159"/>
      <c r="QHP1" s="159"/>
      <c r="QHQ1" s="159"/>
      <c r="QHR1" s="159"/>
      <c r="QHS1" s="159"/>
      <c r="QHT1" s="159"/>
      <c r="QHU1" s="159"/>
      <c r="QHV1" s="159"/>
      <c r="QHW1" s="159"/>
      <c r="QHX1" s="159"/>
      <c r="QHY1" s="159"/>
      <c r="QHZ1" s="159"/>
      <c r="QIA1" s="159"/>
      <c r="QIB1" s="159"/>
      <c r="QIC1" s="159"/>
      <c r="QID1" s="159"/>
      <c r="QIE1" s="159"/>
      <c r="QIF1" s="159"/>
      <c r="QIG1" s="159"/>
      <c r="QIH1" s="159"/>
      <c r="QII1" s="159"/>
      <c r="QIJ1" s="159"/>
      <c r="QIK1" s="159"/>
      <c r="QIL1" s="159"/>
      <c r="QIM1" s="159"/>
      <c r="QIN1" s="159"/>
      <c r="QIO1" s="159"/>
      <c r="QIP1" s="159"/>
      <c r="QIQ1" s="159"/>
      <c r="QIR1" s="159"/>
      <c r="QIS1" s="159"/>
      <c r="QIT1" s="159"/>
      <c r="QIU1" s="159"/>
      <c r="QIV1" s="159"/>
      <c r="QIW1" s="159"/>
      <c r="QIX1" s="159"/>
      <c r="QIY1" s="159"/>
      <c r="QIZ1" s="159"/>
      <c r="QJA1" s="159"/>
      <c r="QJB1" s="159"/>
      <c r="QJC1" s="159"/>
      <c r="QJD1" s="159"/>
      <c r="QJE1" s="159"/>
      <c r="QJF1" s="159"/>
      <c r="QJG1" s="159"/>
      <c r="QJH1" s="159"/>
      <c r="QJI1" s="159"/>
      <c r="QJJ1" s="159"/>
      <c r="QJK1" s="159"/>
      <c r="QJL1" s="159"/>
      <c r="QJM1" s="159"/>
      <c r="QJN1" s="159"/>
      <c r="QJO1" s="159"/>
      <c r="QJP1" s="159"/>
      <c r="QJQ1" s="159"/>
      <c r="QJR1" s="159"/>
      <c r="QJS1" s="159"/>
      <c r="QJT1" s="159"/>
      <c r="QJU1" s="159"/>
      <c r="QJV1" s="159"/>
      <c r="QJW1" s="159"/>
      <c r="QJX1" s="159"/>
      <c r="QJY1" s="159"/>
      <c r="QJZ1" s="159"/>
      <c r="QKA1" s="159"/>
      <c r="QKB1" s="159"/>
      <c r="QKC1" s="159"/>
      <c r="QKD1" s="159"/>
      <c r="QKE1" s="159"/>
      <c r="QKF1" s="159"/>
      <c r="QKG1" s="159"/>
      <c r="QKH1" s="159"/>
      <c r="QKI1" s="159"/>
      <c r="QKJ1" s="159"/>
      <c r="QKK1" s="159"/>
      <c r="QKL1" s="159"/>
      <c r="QKM1" s="159"/>
      <c r="QKN1" s="159"/>
      <c r="QKO1" s="159"/>
      <c r="QKP1" s="159"/>
      <c r="QKQ1" s="159"/>
      <c r="QKR1" s="159"/>
      <c r="QKS1" s="159"/>
      <c r="QKT1" s="159"/>
      <c r="QKU1" s="159"/>
      <c r="QKV1" s="159"/>
      <c r="QKW1" s="159"/>
      <c r="QKX1" s="159"/>
      <c r="QKY1" s="159"/>
      <c r="QKZ1" s="159"/>
      <c r="QLA1" s="159"/>
      <c r="QLB1" s="159"/>
      <c r="QLC1" s="159"/>
      <c r="QLD1" s="159"/>
      <c r="QLE1" s="159"/>
      <c r="QLF1" s="159"/>
      <c r="QLG1" s="159"/>
      <c r="QLH1" s="159"/>
      <c r="QLI1" s="159"/>
      <c r="QLJ1" s="159"/>
      <c r="QLK1" s="159"/>
      <c r="QLL1" s="159"/>
      <c r="QLM1" s="159"/>
      <c r="QLN1" s="159"/>
      <c r="QLO1" s="159"/>
      <c r="QLP1" s="159"/>
      <c r="QLQ1" s="159"/>
      <c r="QLR1" s="159"/>
      <c r="QLS1" s="159"/>
      <c r="QLT1" s="159"/>
      <c r="QLU1" s="159"/>
      <c r="QLV1" s="159"/>
      <c r="QLW1" s="159"/>
      <c r="QLX1" s="159"/>
      <c r="QLY1" s="159"/>
      <c r="QLZ1" s="159"/>
      <c r="QMA1" s="159"/>
      <c r="QMB1" s="159"/>
      <c r="QMC1" s="159"/>
      <c r="QMD1" s="159"/>
      <c r="QME1" s="159"/>
      <c r="QMF1" s="159"/>
      <c r="QMG1" s="159"/>
      <c r="QMH1" s="159"/>
      <c r="QMI1" s="159"/>
      <c r="QMJ1" s="159"/>
      <c r="QMK1" s="159"/>
      <c r="QML1" s="159"/>
      <c r="QMM1" s="159"/>
      <c r="QMN1" s="159"/>
      <c r="QMO1" s="159"/>
      <c r="QMP1" s="159"/>
      <c r="QMQ1" s="159"/>
      <c r="QMR1" s="159"/>
      <c r="QMS1" s="159"/>
      <c r="QMT1" s="159"/>
      <c r="QMU1" s="159"/>
      <c r="QMV1" s="159"/>
      <c r="QMW1" s="159"/>
      <c r="QMX1" s="159"/>
      <c r="QMY1" s="159"/>
      <c r="QMZ1" s="159"/>
      <c r="QNA1" s="159"/>
      <c r="QNB1" s="159"/>
      <c r="QNC1" s="159"/>
      <c r="QND1" s="159"/>
      <c r="QNE1" s="159"/>
      <c r="QNF1" s="159"/>
      <c r="QNG1" s="159"/>
      <c r="QNH1" s="159"/>
      <c r="QNI1" s="159"/>
      <c r="QNJ1" s="159"/>
      <c r="QNK1" s="159"/>
      <c r="QNL1" s="159"/>
      <c r="QNM1" s="159"/>
      <c r="QNN1" s="159"/>
      <c r="QNO1" s="159"/>
      <c r="QNP1" s="159"/>
      <c r="QNQ1" s="159"/>
      <c r="QNR1" s="159"/>
      <c r="QNS1" s="159"/>
      <c r="QNT1" s="159"/>
      <c r="QNU1" s="159"/>
      <c r="QNV1" s="159"/>
      <c r="QNW1" s="159"/>
      <c r="QNX1" s="159"/>
      <c r="QNY1" s="159"/>
      <c r="QNZ1" s="159"/>
      <c r="QOA1" s="159"/>
      <c r="QOB1" s="159"/>
      <c r="QOC1" s="159"/>
      <c r="QOD1" s="159"/>
      <c r="QOE1" s="159"/>
      <c r="QOF1" s="159"/>
      <c r="QOG1" s="159"/>
      <c r="QOH1" s="159"/>
      <c r="QOI1" s="159"/>
      <c r="QOJ1" s="159"/>
      <c r="QOK1" s="159"/>
      <c r="QOL1" s="159"/>
      <c r="QOM1" s="159"/>
      <c r="QON1" s="159"/>
      <c r="QOO1" s="159"/>
      <c r="QOP1" s="159"/>
      <c r="QOQ1" s="159"/>
      <c r="QOR1" s="159"/>
      <c r="QOS1" s="159"/>
      <c r="QOT1" s="159"/>
      <c r="QOU1" s="159"/>
      <c r="QOV1" s="159"/>
      <c r="QOW1" s="159"/>
      <c r="QOX1" s="159"/>
      <c r="QOY1" s="159"/>
      <c r="QOZ1" s="159"/>
      <c r="QPA1" s="159"/>
      <c r="QPB1" s="159"/>
      <c r="QPC1" s="159"/>
      <c r="QPD1" s="159"/>
      <c r="QPE1" s="159"/>
      <c r="QPF1" s="159"/>
      <c r="QPG1" s="159"/>
      <c r="QPH1" s="159"/>
      <c r="QPI1" s="159"/>
      <c r="QPJ1" s="159"/>
      <c r="QPK1" s="159"/>
      <c r="QPL1" s="159"/>
      <c r="QPM1" s="159"/>
      <c r="QPN1" s="159"/>
      <c r="QPO1" s="159"/>
      <c r="QPP1" s="159"/>
      <c r="QPQ1" s="159"/>
      <c r="QPR1" s="159"/>
      <c r="QPS1" s="159"/>
      <c r="QPT1" s="159"/>
      <c r="QPU1" s="159"/>
      <c r="QPV1" s="159"/>
      <c r="QPW1" s="159"/>
      <c r="QPX1" s="159"/>
      <c r="QPY1" s="159"/>
      <c r="QPZ1" s="159"/>
      <c r="QQA1" s="159"/>
      <c r="QQB1" s="159"/>
      <c r="QQC1" s="159"/>
      <c r="QQD1" s="159"/>
      <c r="QQE1" s="159"/>
      <c r="QQF1" s="159"/>
      <c r="QQG1" s="159"/>
      <c r="QQH1" s="159"/>
      <c r="QQI1" s="159"/>
      <c r="QQJ1" s="159"/>
      <c r="QQK1" s="159"/>
      <c r="QQL1" s="159"/>
      <c r="QQM1" s="159"/>
      <c r="QQN1" s="159"/>
      <c r="QQO1" s="159"/>
      <c r="QQP1" s="159"/>
      <c r="QQQ1" s="159"/>
      <c r="QQR1" s="159"/>
      <c r="QQS1" s="159"/>
      <c r="QQT1" s="159"/>
      <c r="QQU1" s="159"/>
      <c r="QQV1" s="159"/>
      <c r="QQW1" s="159"/>
      <c r="QQX1" s="159"/>
      <c r="QQY1" s="159"/>
      <c r="QQZ1" s="159"/>
      <c r="QRA1" s="159"/>
      <c r="QRB1" s="159"/>
      <c r="QRC1" s="159"/>
      <c r="QRD1" s="159"/>
      <c r="QRE1" s="159"/>
      <c r="QRF1" s="159"/>
      <c r="QRG1" s="159"/>
      <c r="QRH1" s="159"/>
      <c r="QRI1" s="159"/>
      <c r="QRJ1" s="159"/>
      <c r="QRK1" s="159"/>
      <c r="QRL1" s="159"/>
      <c r="QRM1" s="159"/>
      <c r="QRN1" s="159"/>
      <c r="QRO1" s="159"/>
      <c r="QRP1" s="159"/>
      <c r="QRQ1" s="159"/>
      <c r="QRR1" s="159"/>
      <c r="QRS1" s="159"/>
      <c r="QRT1" s="159"/>
      <c r="QRU1" s="159"/>
      <c r="QRV1" s="159"/>
      <c r="QRW1" s="159"/>
      <c r="QRX1" s="159"/>
      <c r="QRY1" s="159"/>
      <c r="QRZ1" s="159"/>
      <c r="QSA1" s="159"/>
      <c r="QSB1" s="159"/>
      <c r="QSC1" s="159"/>
      <c r="QSD1" s="159"/>
      <c r="QSE1" s="159"/>
      <c r="QSF1" s="159"/>
      <c r="QSG1" s="159"/>
      <c r="QSH1" s="159"/>
      <c r="QSI1" s="159"/>
      <c r="QSJ1" s="159"/>
      <c r="QSK1" s="159"/>
      <c r="QSL1" s="159"/>
      <c r="QSM1" s="159"/>
      <c r="QSN1" s="159"/>
      <c r="QSO1" s="159"/>
      <c r="QSP1" s="159"/>
      <c r="QSQ1" s="159"/>
      <c r="QSR1" s="159"/>
      <c r="QSS1" s="159"/>
      <c r="QST1" s="159"/>
      <c r="QSU1" s="159"/>
      <c r="QSV1" s="159"/>
      <c r="QSW1" s="159"/>
      <c r="QSX1" s="159"/>
      <c r="QSY1" s="159"/>
      <c r="QSZ1" s="159"/>
      <c r="QTA1" s="159"/>
      <c r="QTB1" s="159"/>
      <c r="QTC1" s="159"/>
      <c r="QTD1" s="159"/>
      <c r="QTE1" s="159"/>
      <c r="QTF1" s="159"/>
      <c r="QTG1" s="159"/>
      <c r="QTH1" s="159"/>
      <c r="QTI1" s="159"/>
      <c r="QTJ1" s="159"/>
      <c r="QTK1" s="159"/>
      <c r="QTL1" s="159"/>
      <c r="QTM1" s="159"/>
      <c r="QTN1" s="159"/>
      <c r="QTO1" s="159"/>
      <c r="QTP1" s="159"/>
      <c r="QTQ1" s="159"/>
      <c r="QTR1" s="159"/>
      <c r="QTS1" s="159"/>
      <c r="QTT1" s="159"/>
      <c r="QTU1" s="159"/>
      <c r="QTV1" s="159"/>
      <c r="QTW1" s="159"/>
      <c r="QTX1" s="159"/>
      <c r="QTY1" s="159"/>
      <c r="QTZ1" s="159"/>
      <c r="QUA1" s="159"/>
      <c r="QUB1" s="159"/>
      <c r="QUC1" s="159"/>
      <c r="QUD1" s="159"/>
      <c r="QUE1" s="159"/>
      <c r="QUF1" s="159"/>
      <c r="QUG1" s="159"/>
      <c r="QUH1" s="159"/>
      <c r="QUI1" s="159"/>
      <c r="QUJ1" s="159"/>
      <c r="QUK1" s="159"/>
      <c r="QUL1" s="159"/>
      <c r="QUM1" s="159"/>
      <c r="QUN1" s="159"/>
      <c r="QUO1" s="159"/>
      <c r="QUP1" s="159"/>
      <c r="QUQ1" s="159"/>
      <c r="QUR1" s="159"/>
      <c r="QUS1" s="159"/>
      <c r="QUT1" s="159"/>
      <c r="QUU1" s="159"/>
      <c r="QUV1" s="159"/>
      <c r="QUW1" s="159"/>
      <c r="QUX1" s="159"/>
      <c r="QUY1" s="159"/>
      <c r="QUZ1" s="159"/>
      <c r="QVA1" s="159"/>
      <c r="QVB1" s="159"/>
      <c r="QVC1" s="159"/>
      <c r="QVD1" s="159"/>
      <c r="QVE1" s="159"/>
      <c r="QVF1" s="159"/>
      <c r="QVG1" s="159"/>
      <c r="QVH1" s="159"/>
      <c r="QVI1" s="159"/>
      <c r="QVJ1" s="159"/>
      <c r="QVK1" s="159"/>
      <c r="QVL1" s="159"/>
      <c r="QVM1" s="159"/>
      <c r="QVN1" s="159"/>
      <c r="QVO1" s="159"/>
      <c r="QVP1" s="159"/>
      <c r="QVQ1" s="159"/>
      <c r="QVR1" s="159"/>
      <c r="QVS1" s="159"/>
      <c r="QVT1" s="159"/>
      <c r="QVU1" s="159"/>
      <c r="QVV1" s="159"/>
      <c r="QVW1" s="159"/>
      <c r="QVX1" s="159"/>
      <c r="QVY1" s="159"/>
      <c r="QVZ1" s="159"/>
      <c r="QWA1" s="159"/>
      <c r="QWB1" s="159"/>
      <c r="QWC1" s="159"/>
      <c r="QWD1" s="159"/>
      <c r="QWE1" s="159"/>
      <c r="QWF1" s="159"/>
      <c r="QWG1" s="159"/>
      <c r="QWH1" s="159"/>
      <c r="QWI1" s="159"/>
      <c r="QWJ1" s="159"/>
      <c r="QWK1" s="159"/>
      <c r="QWL1" s="159"/>
      <c r="QWM1" s="159"/>
      <c r="QWN1" s="159"/>
      <c r="QWO1" s="159"/>
      <c r="QWP1" s="159"/>
      <c r="QWQ1" s="159"/>
      <c r="QWR1" s="159"/>
      <c r="QWS1" s="159"/>
      <c r="QWT1" s="159"/>
      <c r="QWU1" s="159"/>
      <c r="QWV1" s="159"/>
      <c r="QWW1" s="159"/>
      <c r="QWX1" s="159"/>
      <c r="QWY1" s="159"/>
      <c r="QWZ1" s="159"/>
      <c r="QXA1" s="159"/>
      <c r="QXB1" s="159"/>
      <c r="QXC1" s="159"/>
      <c r="QXD1" s="159"/>
      <c r="QXE1" s="159"/>
      <c r="QXF1" s="159"/>
      <c r="QXG1" s="159"/>
      <c r="QXH1" s="159"/>
      <c r="QXI1" s="159"/>
      <c r="QXJ1" s="159"/>
      <c r="QXK1" s="159"/>
      <c r="QXL1" s="159"/>
      <c r="QXM1" s="159"/>
      <c r="QXN1" s="159"/>
      <c r="QXO1" s="159"/>
      <c r="QXP1" s="159"/>
      <c r="QXQ1" s="159"/>
      <c r="QXR1" s="159"/>
      <c r="QXS1" s="159"/>
      <c r="QXT1" s="159"/>
      <c r="QXU1" s="159"/>
      <c r="QXV1" s="159"/>
      <c r="QXW1" s="159"/>
      <c r="QXX1" s="159"/>
      <c r="QXY1" s="159"/>
      <c r="QXZ1" s="159"/>
      <c r="QYA1" s="159"/>
      <c r="QYB1" s="159"/>
      <c r="QYC1" s="159"/>
      <c r="QYD1" s="159"/>
      <c r="QYE1" s="159"/>
      <c r="QYF1" s="159"/>
      <c r="QYG1" s="159"/>
      <c r="QYH1" s="159"/>
      <c r="QYI1" s="159"/>
      <c r="QYJ1" s="159"/>
      <c r="QYK1" s="159"/>
      <c r="QYL1" s="159"/>
      <c r="QYM1" s="159"/>
      <c r="QYN1" s="159"/>
      <c r="QYO1" s="159"/>
      <c r="QYP1" s="159"/>
      <c r="QYQ1" s="159"/>
      <c r="QYR1" s="159"/>
      <c r="QYS1" s="159"/>
      <c r="QYT1" s="159"/>
      <c r="QYU1" s="159"/>
      <c r="QYV1" s="159"/>
      <c r="QYW1" s="159"/>
      <c r="QYX1" s="159"/>
      <c r="QYY1" s="159"/>
      <c r="QYZ1" s="159"/>
      <c r="QZA1" s="159"/>
      <c r="QZB1" s="159"/>
      <c r="QZC1" s="159"/>
      <c r="QZD1" s="159"/>
      <c r="QZE1" s="159"/>
      <c r="QZF1" s="159"/>
      <c r="QZG1" s="159"/>
      <c r="QZH1" s="159"/>
      <c r="QZI1" s="159"/>
      <c r="QZJ1" s="159"/>
      <c r="QZK1" s="159"/>
      <c r="QZL1" s="159"/>
      <c r="QZM1" s="159"/>
      <c r="QZN1" s="159"/>
      <c r="QZO1" s="159"/>
      <c r="QZP1" s="159"/>
      <c r="QZQ1" s="159"/>
      <c r="QZR1" s="159"/>
      <c r="QZS1" s="159"/>
      <c r="QZT1" s="159"/>
      <c r="QZU1" s="159"/>
      <c r="QZV1" s="159"/>
      <c r="QZW1" s="159"/>
      <c r="QZX1" s="159"/>
      <c r="QZY1" s="159"/>
      <c r="QZZ1" s="159"/>
      <c r="RAA1" s="159"/>
      <c r="RAB1" s="159"/>
      <c r="RAC1" s="159"/>
      <c r="RAD1" s="159"/>
      <c r="RAE1" s="159"/>
      <c r="RAF1" s="159"/>
      <c r="RAG1" s="159"/>
      <c r="RAH1" s="159"/>
      <c r="RAI1" s="159"/>
      <c r="RAJ1" s="159"/>
      <c r="RAK1" s="159"/>
      <c r="RAL1" s="159"/>
      <c r="RAM1" s="159"/>
      <c r="RAN1" s="159"/>
      <c r="RAO1" s="159"/>
      <c r="RAP1" s="159"/>
      <c r="RAQ1" s="159"/>
      <c r="RAR1" s="159"/>
      <c r="RAS1" s="159"/>
      <c r="RAT1" s="159"/>
      <c r="RAU1" s="159"/>
      <c r="RAV1" s="159"/>
      <c r="RAW1" s="159"/>
      <c r="RAX1" s="159"/>
      <c r="RAY1" s="159"/>
      <c r="RAZ1" s="159"/>
      <c r="RBA1" s="159"/>
      <c r="RBB1" s="159"/>
      <c r="RBC1" s="159"/>
      <c r="RBD1" s="159"/>
      <c r="RBE1" s="159"/>
      <c r="RBF1" s="159"/>
      <c r="RBG1" s="159"/>
      <c r="RBH1" s="159"/>
      <c r="RBI1" s="159"/>
      <c r="RBJ1" s="159"/>
      <c r="RBK1" s="159"/>
      <c r="RBL1" s="159"/>
      <c r="RBM1" s="159"/>
      <c r="RBN1" s="159"/>
      <c r="RBO1" s="159"/>
      <c r="RBP1" s="159"/>
      <c r="RBQ1" s="159"/>
      <c r="RBR1" s="159"/>
      <c r="RBS1" s="159"/>
      <c r="RBT1" s="159"/>
      <c r="RBU1" s="159"/>
      <c r="RBV1" s="159"/>
      <c r="RBW1" s="159"/>
      <c r="RBX1" s="159"/>
      <c r="RBY1" s="159"/>
      <c r="RBZ1" s="159"/>
      <c r="RCA1" s="159"/>
      <c r="RCB1" s="159"/>
      <c r="RCC1" s="159"/>
      <c r="RCD1" s="159"/>
      <c r="RCE1" s="159"/>
      <c r="RCF1" s="159"/>
      <c r="RCG1" s="159"/>
      <c r="RCH1" s="159"/>
      <c r="RCI1" s="159"/>
      <c r="RCJ1" s="159"/>
      <c r="RCK1" s="159"/>
      <c r="RCL1" s="159"/>
      <c r="RCM1" s="159"/>
      <c r="RCN1" s="159"/>
      <c r="RCO1" s="159"/>
      <c r="RCP1" s="159"/>
      <c r="RCQ1" s="159"/>
      <c r="RCR1" s="159"/>
      <c r="RCS1" s="159"/>
      <c r="RCT1" s="159"/>
      <c r="RCU1" s="159"/>
      <c r="RCV1" s="159"/>
      <c r="RCW1" s="159"/>
      <c r="RCX1" s="159"/>
      <c r="RCY1" s="159"/>
      <c r="RCZ1" s="159"/>
      <c r="RDA1" s="159"/>
      <c r="RDB1" s="159"/>
      <c r="RDC1" s="159"/>
      <c r="RDD1" s="159"/>
      <c r="RDE1" s="159"/>
      <c r="RDF1" s="159"/>
      <c r="RDG1" s="159"/>
      <c r="RDH1" s="159"/>
      <c r="RDI1" s="159"/>
      <c r="RDJ1" s="159"/>
      <c r="RDK1" s="159"/>
      <c r="RDL1" s="159"/>
      <c r="RDM1" s="159"/>
      <c r="RDN1" s="159"/>
      <c r="RDO1" s="159"/>
      <c r="RDP1" s="159"/>
      <c r="RDQ1" s="159"/>
      <c r="RDR1" s="159"/>
      <c r="RDS1" s="159"/>
      <c r="RDT1" s="159"/>
      <c r="RDU1" s="159"/>
      <c r="RDV1" s="159"/>
      <c r="RDW1" s="159"/>
      <c r="RDX1" s="159"/>
      <c r="RDY1" s="159"/>
      <c r="RDZ1" s="159"/>
      <c r="REA1" s="159"/>
      <c r="REB1" s="159"/>
      <c r="REC1" s="159"/>
      <c r="RED1" s="159"/>
      <c r="REE1" s="159"/>
      <c r="REF1" s="159"/>
      <c r="REG1" s="159"/>
      <c r="REH1" s="159"/>
      <c r="REI1" s="159"/>
      <c r="REJ1" s="159"/>
      <c r="REK1" s="159"/>
      <c r="REL1" s="159"/>
      <c r="REM1" s="159"/>
      <c r="REN1" s="159"/>
      <c r="REO1" s="159"/>
      <c r="REP1" s="159"/>
      <c r="REQ1" s="159"/>
      <c r="RER1" s="159"/>
      <c r="RES1" s="159"/>
      <c r="RET1" s="159"/>
      <c r="REU1" s="159"/>
      <c r="REV1" s="159"/>
      <c r="REW1" s="159"/>
      <c r="REX1" s="159"/>
      <c r="REY1" s="159"/>
      <c r="REZ1" s="159"/>
      <c r="RFA1" s="159"/>
      <c r="RFB1" s="159"/>
      <c r="RFC1" s="159"/>
      <c r="RFD1" s="159"/>
      <c r="RFE1" s="159"/>
      <c r="RFF1" s="159"/>
      <c r="RFG1" s="159"/>
      <c r="RFH1" s="159"/>
      <c r="RFI1" s="159"/>
      <c r="RFJ1" s="159"/>
      <c r="RFK1" s="159"/>
      <c r="RFL1" s="159"/>
      <c r="RFM1" s="159"/>
      <c r="RFN1" s="159"/>
      <c r="RFO1" s="159"/>
      <c r="RFP1" s="159"/>
      <c r="RFQ1" s="159"/>
      <c r="RFR1" s="159"/>
      <c r="RFS1" s="159"/>
      <c r="RFT1" s="159"/>
      <c r="RFU1" s="159"/>
      <c r="RFV1" s="159"/>
      <c r="RFW1" s="159"/>
      <c r="RFX1" s="159"/>
      <c r="RFY1" s="159"/>
      <c r="RFZ1" s="159"/>
      <c r="RGA1" s="159"/>
      <c r="RGB1" s="159"/>
      <c r="RGC1" s="159"/>
      <c r="RGD1" s="159"/>
      <c r="RGE1" s="159"/>
      <c r="RGF1" s="159"/>
      <c r="RGG1" s="159"/>
      <c r="RGH1" s="159"/>
      <c r="RGI1" s="159"/>
      <c r="RGJ1" s="159"/>
      <c r="RGK1" s="159"/>
      <c r="RGL1" s="159"/>
      <c r="RGM1" s="159"/>
      <c r="RGN1" s="159"/>
      <c r="RGO1" s="159"/>
      <c r="RGP1" s="159"/>
      <c r="RGQ1" s="159"/>
      <c r="RGR1" s="159"/>
      <c r="RGS1" s="159"/>
      <c r="RGT1" s="159"/>
      <c r="RGU1" s="159"/>
      <c r="RGV1" s="159"/>
      <c r="RGW1" s="159"/>
      <c r="RGX1" s="159"/>
      <c r="RGY1" s="159"/>
      <c r="RGZ1" s="159"/>
      <c r="RHA1" s="159"/>
      <c r="RHB1" s="159"/>
      <c r="RHC1" s="159"/>
      <c r="RHD1" s="159"/>
      <c r="RHE1" s="159"/>
      <c r="RHF1" s="159"/>
      <c r="RHG1" s="159"/>
      <c r="RHH1" s="159"/>
      <c r="RHI1" s="159"/>
      <c r="RHJ1" s="159"/>
      <c r="RHK1" s="159"/>
      <c r="RHL1" s="159"/>
      <c r="RHM1" s="159"/>
      <c r="RHN1" s="159"/>
      <c r="RHO1" s="159"/>
      <c r="RHP1" s="159"/>
      <c r="RHQ1" s="159"/>
      <c r="RHR1" s="159"/>
      <c r="RHS1" s="159"/>
      <c r="RHT1" s="159"/>
      <c r="RHU1" s="159"/>
      <c r="RHV1" s="159"/>
      <c r="RHW1" s="159"/>
      <c r="RHX1" s="159"/>
      <c r="RHY1" s="159"/>
      <c r="RHZ1" s="159"/>
      <c r="RIA1" s="159"/>
      <c r="RIB1" s="159"/>
      <c r="RIC1" s="159"/>
      <c r="RID1" s="159"/>
      <c r="RIE1" s="159"/>
      <c r="RIF1" s="159"/>
      <c r="RIG1" s="159"/>
      <c r="RIH1" s="159"/>
      <c r="RII1" s="159"/>
      <c r="RIJ1" s="159"/>
      <c r="RIK1" s="159"/>
      <c r="RIL1" s="159"/>
      <c r="RIM1" s="159"/>
      <c r="RIN1" s="159"/>
      <c r="RIO1" s="159"/>
      <c r="RIP1" s="159"/>
      <c r="RIQ1" s="159"/>
      <c r="RIR1" s="159"/>
      <c r="RIS1" s="159"/>
      <c r="RIT1" s="159"/>
      <c r="RIU1" s="159"/>
      <c r="RIV1" s="159"/>
      <c r="RIW1" s="159"/>
      <c r="RIX1" s="159"/>
      <c r="RIY1" s="159"/>
      <c r="RIZ1" s="159"/>
      <c r="RJA1" s="159"/>
      <c r="RJB1" s="159"/>
      <c r="RJC1" s="159"/>
      <c r="RJD1" s="159"/>
      <c r="RJE1" s="159"/>
      <c r="RJF1" s="159"/>
      <c r="RJG1" s="159"/>
      <c r="RJH1" s="159"/>
      <c r="RJI1" s="159"/>
      <c r="RJJ1" s="159"/>
      <c r="RJK1" s="159"/>
      <c r="RJL1" s="159"/>
      <c r="RJM1" s="159"/>
      <c r="RJN1" s="159"/>
      <c r="RJO1" s="159"/>
      <c r="RJP1" s="159"/>
      <c r="RJQ1" s="159"/>
      <c r="RJR1" s="159"/>
      <c r="RJS1" s="159"/>
      <c r="RJT1" s="159"/>
      <c r="RJU1" s="159"/>
      <c r="RJV1" s="159"/>
      <c r="RJW1" s="159"/>
      <c r="RJX1" s="159"/>
      <c r="RJY1" s="159"/>
      <c r="RJZ1" s="159"/>
      <c r="RKA1" s="159"/>
      <c r="RKB1" s="159"/>
      <c r="RKC1" s="159"/>
      <c r="RKD1" s="159"/>
      <c r="RKE1" s="159"/>
      <c r="RKF1" s="159"/>
      <c r="RKG1" s="159"/>
      <c r="RKH1" s="159"/>
      <c r="RKI1" s="159"/>
      <c r="RKJ1" s="159"/>
      <c r="RKK1" s="159"/>
      <c r="RKL1" s="159"/>
      <c r="RKM1" s="159"/>
      <c r="RKN1" s="159"/>
      <c r="RKO1" s="159"/>
      <c r="RKP1" s="159"/>
      <c r="RKQ1" s="159"/>
      <c r="RKR1" s="159"/>
      <c r="RKS1" s="159"/>
      <c r="RKT1" s="159"/>
      <c r="RKU1" s="159"/>
      <c r="RKV1" s="159"/>
      <c r="RKW1" s="159"/>
      <c r="RKX1" s="159"/>
      <c r="RKY1" s="159"/>
      <c r="RKZ1" s="159"/>
      <c r="RLA1" s="159"/>
      <c r="RLB1" s="159"/>
      <c r="RLC1" s="159"/>
      <c r="RLD1" s="159"/>
      <c r="RLE1" s="159"/>
      <c r="RLF1" s="159"/>
      <c r="RLG1" s="159"/>
      <c r="RLH1" s="159"/>
      <c r="RLI1" s="159"/>
      <c r="RLJ1" s="159"/>
      <c r="RLK1" s="159"/>
      <c r="RLL1" s="159"/>
      <c r="RLM1" s="159"/>
      <c r="RLN1" s="159"/>
      <c r="RLO1" s="159"/>
      <c r="RLP1" s="159"/>
      <c r="RLQ1" s="159"/>
      <c r="RLR1" s="159"/>
      <c r="RLS1" s="159"/>
      <c r="RLT1" s="159"/>
      <c r="RLU1" s="159"/>
      <c r="RLV1" s="159"/>
      <c r="RLW1" s="159"/>
      <c r="RLX1" s="159"/>
      <c r="RLY1" s="159"/>
      <c r="RLZ1" s="159"/>
      <c r="RMA1" s="159"/>
      <c r="RMB1" s="159"/>
      <c r="RMC1" s="159"/>
      <c r="RMD1" s="159"/>
      <c r="RME1" s="159"/>
      <c r="RMF1" s="159"/>
      <c r="RMG1" s="159"/>
      <c r="RMH1" s="159"/>
      <c r="RMI1" s="159"/>
      <c r="RMJ1" s="159"/>
      <c r="RMK1" s="159"/>
      <c r="RML1" s="159"/>
      <c r="RMM1" s="159"/>
      <c r="RMN1" s="159"/>
      <c r="RMO1" s="159"/>
      <c r="RMP1" s="159"/>
      <c r="RMQ1" s="159"/>
      <c r="RMR1" s="159"/>
      <c r="RMS1" s="159"/>
      <c r="RMT1" s="159"/>
      <c r="RMU1" s="159"/>
      <c r="RMV1" s="159"/>
      <c r="RMW1" s="159"/>
      <c r="RMX1" s="159"/>
      <c r="RMY1" s="159"/>
      <c r="RMZ1" s="159"/>
      <c r="RNA1" s="159"/>
      <c r="RNB1" s="159"/>
      <c r="RNC1" s="159"/>
      <c r="RND1" s="159"/>
      <c r="RNE1" s="159"/>
      <c r="RNF1" s="159"/>
      <c r="RNG1" s="159"/>
      <c r="RNH1" s="159"/>
      <c r="RNI1" s="159"/>
      <c r="RNJ1" s="159"/>
      <c r="RNK1" s="159"/>
      <c r="RNL1" s="159"/>
      <c r="RNM1" s="159"/>
      <c r="RNN1" s="159"/>
      <c r="RNO1" s="159"/>
      <c r="RNP1" s="159"/>
      <c r="RNQ1" s="159"/>
      <c r="RNR1" s="159"/>
      <c r="RNS1" s="159"/>
      <c r="RNT1" s="159"/>
      <c r="RNU1" s="159"/>
      <c r="RNV1" s="159"/>
      <c r="RNW1" s="159"/>
      <c r="RNX1" s="159"/>
      <c r="RNY1" s="159"/>
      <c r="RNZ1" s="159"/>
      <c r="ROA1" s="159"/>
      <c r="ROB1" s="159"/>
      <c r="ROC1" s="159"/>
      <c r="ROD1" s="159"/>
      <c r="ROE1" s="159"/>
      <c r="ROF1" s="159"/>
      <c r="ROG1" s="159"/>
      <c r="ROH1" s="159"/>
      <c r="ROI1" s="159"/>
      <c r="ROJ1" s="159"/>
      <c r="ROK1" s="159"/>
      <c r="ROL1" s="159"/>
      <c r="ROM1" s="159"/>
      <c r="RON1" s="159"/>
      <c r="ROO1" s="159"/>
      <c r="ROP1" s="159"/>
      <c r="ROQ1" s="159"/>
      <c r="ROR1" s="159"/>
      <c r="ROS1" s="159"/>
      <c r="ROT1" s="159"/>
      <c r="ROU1" s="159"/>
      <c r="ROV1" s="159"/>
      <c r="ROW1" s="159"/>
      <c r="ROX1" s="159"/>
      <c r="ROY1" s="159"/>
      <c r="ROZ1" s="159"/>
      <c r="RPA1" s="159"/>
      <c r="RPB1" s="159"/>
      <c r="RPC1" s="159"/>
      <c r="RPD1" s="159"/>
      <c r="RPE1" s="159"/>
      <c r="RPF1" s="159"/>
      <c r="RPG1" s="159"/>
      <c r="RPH1" s="159"/>
      <c r="RPI1" s="159"/>
      <c r="RPJ1" s="159"/>
      <c r="RPK1" s="159"/>
      <c r="RPL1" s="159"/>
      <c r="RPM1" s="159"/>
      <c r="RPN1" s="159"/>
      <c r="RPO1" s="159"/>
      <c r="RPP1" s="159"/>
      <c r="RPQ1" s="159"/>
      <c r="RPR1" s="159"/>
      <c r="RPS1" s="159"/>
      <c r="RPT1" s="159"/>
      <c r="RPU1" s="159"/>
      <c r="RPV1" s="159"/>
      <c r="RPW1" s="159"/>
      <c r="RPX1" s="159"/>
      <c r="RPY1" s="159"/>
      <c r="RPZ1" s="159"/>
      <c r="RQA1" s="159"/>
      <c r="RQB1" s="159"/>
      <c r="RQC1" s="159"/>
      <c r="RQD1" s="159"/>
      <c r="RQE1" s="159"/>
      <c r="RQF1" s="159"/>
      <c r="RQG1" s="159"/>
      <c r="RQH1" s="159"/>
      <c r="RQI1" s="159"/>
      <c r="RQJ1" s="159"/>
      <c r="RQK1" s="159"/>
      <c r="RQL1" s="159"/>
      <c r="RQM1" s="159"/>
      <c r="RQN1" s="159"/>
      <c r="RQO1" s="159"/>
      <c r="RQP1" s="159"/>
      <c r="RQQ1" s="159"/>
      <c r="RQR1" s="159"/>
      <c r="RQS1" s="159"/>
      <c r="RQT1" s="159"/>
      <c r="RQU1" s="159"/>
      <c r="RQV1" s="159"/>
      <c r="RQW1" s="159"/>
      <c r="RQX1" s="159"/>
      <c r="RQY1" s="159"/>
      <c r="RQZ1" s="159"/>
      <c r="RRA1" s="159"/>
      <c r="RRB1" s="159"/>
      <c r="RRC1" s="159"/>
      <c r="RRD1" s="159"/>
      <c r="RRE1" s="159"/>
      <c r="RRF1" s="159"/>
      <c r="RRG1" s="159"/>
      <c r="RRH1" s="159"/>
      <c r="RRI1" s="159"/>
      <c r="RRJ1" s="159"/>
      <c r="RRK1" s="159"/>
      <c r="RRL1" s="159"/>
      <c r="RRM1" s="159"/>
      <c r="RRN1" s="159"/>
      <c r="RRO1" s="159"/>
      <c r="RRP1" s="159"/>
      <c r="RRQ1" s="159"/>
      <c r="RRR1" s="159"/>
      <c r="RRS1" s="159"/>
      <c r="RRT1" s="159"/>
      <c r="RRU1" s="159"/>
      <c r="RRV1" s="159"/>
      <c r="RRW1" s="159"/>
      <c r="RRX1" s="159"/>
      <c r="RRY1" s="159"/>
      <c r="RRZ1" s="159"/>
      <c r="RSA1" s="159"/>
      <c r="RSB1" s="159"/>
      <c r="RSC1" s="159"/>
      <c r="RSD1" s="159"/>
      <c r="RSE1" s="159"/>
      <c r="RSF1" s="159"/>
      <c r="RSG1" s="159"/>
      <c r="RSH1" s="159"/>
      <c r="RSI1" s="159"/>
      <c r="RSJ1" s="159"/>
      <c r="RSK1" s="159"/>
      <c r="RSL1" s="159"/>
      <c r="RSM1" s="159"/>
      <c r="RSN1" s="159"/>
      <c r="RSO1" s="159"/>
      <c r="RSP1" s="159"/>
      <c r="RSQ1" s="159"/>
      <c r="RSR1" s="159"/>
      <c r="RSS1" s="159"/>
      <c r="RST1" s="159"/>
      <c r="RSU1" s="159"/>
      <c r="RSV1" s="159"/>
      <c r="RSW1" s="159"/>
      <c r="RSX1" s="159"/>
      <c r="RSY1" s="159"/>
      <c r="RSZ1" s="159"/>
      <c r="RTA1" s="159"/>
      <c r="RTB1" s="159"/>
      <c r="RTC1" s="159"/>
      <c r="RTD1" s="159"/>
      <c r="RTE1" s="159"/>
      <c r="RTF1" s="159"/>
      <c r="RTG1" s="159"/>
      <c r="RTH1" s="159"/>
      <c r="RTI1" s="159"/>
      <c r="RTJ1" s="159"/>
      <c r="RTK1" s="159"/>
      <c r="RTL1" s="159"/>
      <c r="RTM1" s="159"/>
      <c r="RTN1" s="159"/>
      <c r="RTO1" s="159"/>
      <c r="RTP1" s="159"/>
      <c r="RTQ1" s="159"/>
      <c r="RTR1" s="159"/>
      <c r="RTS1" s="159"/>
      <c r="RTT1" s="159"/>
      <c r="RTU1" s="159"/>
      <c r="RTV1" s="159"/>
      <c r="RTW1" s="159"/>
      <c r="RTX1" s="159"/>
      <c r="RTY1" s="159"/>
      <c r="RTZ1" s="159"/>
      <c r="RUA1" s="159"/>
      <c r="RUB1" s="159"/>
      <c r="RUC1" s="159"/>
      <c r="RUD1" s="159"/>
      <c r="RUE1" s="159"/>
      <c r="RUF1" s="159"/>
      <c r="RUG1" s="159"/>
      <c r="RUH1" s="159"/>
      <c r="RUI1" s="159"/>
      <c r="RUJ1" s="159"/>
      <c r="RUK1" s="159"/>
      <c r="RUL1" s="159"/>
      <c r="RUM1" s="159"/>
      <c r="RUN1" s="159"/>
      <c r="RUO1" s="159"/>
      <c r="RUP1" s="159"/>
      <c r="RUQ1" s="159"/>
      <c r="RUR1" s="159"/>
      <c r="RUS1" s="159"/>
      <c r="RUT1" s="159"/>
      <c r="RUU1" s="159"/>
      <c r="RUV1" s="159"/>
      <c r="RUW1" s="159"/>
      <c r="RUX1" s="159"/>
      <c r="RUY1" s="159"/>
      <c r="RUZ1" s="159"/>
      <c r="RVA1" s="159"/>
      <c r="RVB1" s="159"/>
      <c r="RVC1" s="159"/>
      <c r="RVD1" s="159"/>
      <c r="RVE1" s="159"/>
      <c r="RVF1" s="159"/>
      <c r="RVG1" s="159"/>
      <c r="RVH1" s="159"/>
      <c r="RVI1" s="159"/>
      <c r="RVJ1" s="159"/>
      <c r="RVK1" s="159"/>
      <c r="RVL1" s="159"/>
      <c r="RVM1" s="159"/>
      <c r="RVN1" s="159"/>
      <c r="RVO1" s="159"/>
      <c r="RVP1" s="159"/>
      <c r="RVQ1" s="159"/>
      <c r="RVR1" s="159"/>
      <c r="RVS1" s="159"/>
      <c r="RVT1" s="159"/>
      <c r="RVU1" s="159"/>
      <c r="RVV1" s="159"/>
      <c r="RVW1" s="159"/>
      <c r="RVX1" s="159"/>
      <c r="RVY1" s="159"/>
      <c r="RVZ1" s="159"/>
      <c r="RWA1" s="159"/>
      <c r="RWB1" s="159"/>
      <c r="RWC1" s="159"/>
      <c r="RWD1" s="159"/>
      <c r="RWE1" s="159"/>
      <c r="RWF1" s="159"/>
      <c r="RWG1" s="159"/>
      <c r="RWH1" s="159"/>
      <c r="RWI1" s="159"/>
      <c r="RWJ1" s="159"/>
      <c r="RWK1" s="159"/>
      <c r="RWL1" s="159"/>
      <c r="RWM1" s="159"/>
      <c r="RWN1" s="159"/>
      <c r="RWO1" s="159"/>
      <c r="RWP1" s="159"/>
      <c r="RWQ1" s="159"/>
      <c r="RWR1" s="159"/>
      <c r="RWS1" s="159"/>
      <c r="RWT1" s="159"/>
      <c r="RWU1" s="159"/>
      <c r="RWV1" s="159"/>
      <c r="RWW1" s="159"/>
      <c r="RWX1" s="159"/>
      <c r="RWY1" s="159"/>
      <c r="RWZ1" s="159"/>
      <c r="RXA1" s="159"/>
      <c r="RXB1" s="159"/>
      <c r="RXC1" s="159"/>
      <c r="RXD1" s="159"/>
      <c r="RXE1" s="159"/>
      <c r="RXF1" s="159"/>
      <c r="RXG1" s="159"/>
      <c r="RXH1" s="159"/>
      <c r="RXI1" s="159"/>
      <c r="RXJ1" s="159"/>
      <c r="RXK1" s="159"/>
      <c r="RXL1" s="159"/>
      <c r="RXM1" s="159"/>
      <c r="RXN1" s="159"/>
      <c r="RXO1" s="159"/>
      <c r="RXP1" s="159"/>
      <c r="RXQ1" s="159"/>
      <c r="RXR1" s="159"/>
      <c r="RXS1" s="159"/>
      <c r="RXT1" s="159"/>
      <c r="RXU1" s="159"/>
      <c r="RXV1" s="159"/>
      <c r="RXW1" s="159"/>
      <c r="RXX1" s="159"/>
      <c r="RXY1" s="159"/>
      <c r="RXZ1" s="159"/>
      <c r="RYA1" s="159"/>
      <c r="RYB1" s="159"/>
      <c r="RYC1" s="159"/>
      <c r="RYD1" s="159"/>
      <c r="RYE1" s="159"/>
      <c r="RYF1" s="159"/>
      <c r="RYG1" s="159"/>
      <c r="RYH1" s="159"/>
      <c r="RYI1" s="159"/>
      <c r="RYJ1" s="159"/>
      <c r="RYK1" s="159"/>
      <c r="RYL1" s="159"/>
      <c r="RYM1" s="159"/>
      <c r="RYN1" s="159"/>
      <c r="RYO1" s="159"/>
      <c r="RYP1" s="159"/>
      <c r="RYQ1" s="159"/>
      <c r="RYR1" s="159"/>
      <c r="RYS1" s="159"/>
      <c r="RYT1" s="159"/>
      <c r="RYU1" s="159"/>
      <c r="RYV1" s="159"/>
      <c r="RYW1" s="159"/>
      <c r="RYX1" s="159"/>
      <c r="RYY1" s="159"/>
      <c r="RYZ1" s="159"/>
      <c r="RZA1" s="159"/>
      <c r="RZB1" s="159"/>
      <c r="RZC1" s="159"/>
      <c r="RZD1" s="159"/>
      <c r="RZE1" s="159"/>
      <c r="RZF1" s="159"/>
      <c r="RZG1" s="159"/>
      <c r="RZH1" s="159"/>
      <c r="RZI1" s="159"/>
      <c r="RZJ1" s="159"/>
      <c r="RZK1" s="159"/>
      <c r="RZL1" s="159"/>
      <c r="RZM1" s="159"/>
      <c r="RZN1" s="159"/>
      <c r="RZO1" s="159"/>
      <c r="RZP1" s="159"/>
      <c r="RZQ1" s="159"/>
      <c r="RZR1" s="159"/>
      <c r="RZS1" s="159"/>
      <c r="RZT1" s="159"/>
      <c r="RZU1" s="159"/>
      <c r="RZV1" s="159"/>
      <c r="RZW1" s="159"/>
      <c r="RZX1" s="159"/>
      <c r="RZY1" s="159"/>
      <c r="RZZ1" s="159"/>
      <c r="SAA1" s="159"/>
      <c r="SAB1" s="159"/>
      <c r="SAC1" s="159"/>
      <c r="SAD1" s="159"/>
      <c r="SAE1" s="159"/>
      <c r="SAF1" s="159"/>
      <c r="SAG1" s="159"/>
      <c r="SAH1" s="159"/>
      <c r="SAI1" s="159"/>
      <c r="SAJ1" s="159"/>
      <c r="SAK1" s="159"/>
      <c r="SAL1" s="159"/>
      <c r="SAM1" s="159"/>
      <c r="SAN1" s="159"/>
      <c r="SAO1" s="159"/>
      <c r="SAP1" s="159"/>
      <c r="SAQ1" s="159"/>
      <c r="SAR1" s="159"/>
      <c r="SAS1" s="159"/>
      <c r="SAT1" s="159"/>
      <c r="SAU1" s="159"/>
      <c r="SAV1" s="159"/>
      <c r="SAW1" s="159"/>
      <c r="SAX1" s="159"/>
      <c r="SAY1" s="159"/>
      <c r="SAZ1" s="159"/>
      <c r="SBA1" s="159"/>
      <c r="SBB1" s="159"/>
      <c r="SBC1" s="159"/>
      <c r="SBD1" s="159"/>
      <c r="SBE1" s="159"/>
      <c r="SBF1" s="159"/>
      <c r="SBG1" s="159"/>
      <c r="SBH1" s="159"/>
      <c r="SBI1" s="159"/>
      <c r="SBJ1" s="159"/>
      <c r="SBK1" s="159"/>
      <c r="SBL1" s="159"/>
      <c r="SBM1" s="159"/>
      <c r="SBN1" s="159"/>
      <c r="SBO1" s="159"/>
      <c r="SBP1" s="159"/>
      <c r="SBQ1" s="159"/>
      <c r="SBR1" s="159"/>
      <c r="SBS1" s="159"/>
      <c r="SBT1" s="159"/>
      <c r="SBU1" s="159"/>
      <c r="SBV1" s="159"/>
      <c r="SBW1" s="159"/>
      <c r="SBX1" s="159"/>
      <c r="SBY1" s="159"/>
      <c r="SBZ1" s="159"/>
      <c r="SCA1" s="159"/>
      <c r="SCB1" s="159"/>
      <c r="SCC1" s="159"/>
      <c r="SCD1" s="159"/>
      <c r="SCE1" s="159"/>
      <c r="SCF1" s="159"/>
      <c r="SCG1" s="159"/>
      <c r="SCH1" s="159"/>
      <c r="SCI1" s="159"/>
      <c r="SCJ1" s="159"/>
      <c r="SCK1" s="159"/>
      <c r="SCL1" s="159"/>
      <c r="SCM1" s="159"/>
      <c r="SCN1" s="159"/>
      <c r="SCO1" s="159"/>
      <c r="SCP1" s="159"/>
      <c r="SCQ1" s="159"/>
      <c r="SCR1" s="159"/>
      <c r="SCS1" s="159"/>
      <c r="SCT1" s="159"/>
      <c r="SCU1" s="159"/>
      <c r="SCV1" s="159"/>
      <c r="SCW1" s="159"/>
      <c r="SCX1" s="159"/>
      <c r="SCY1" s="159"/>
      <c r="SCZ1" s="159"/>
      <c r="SDA1" s="159"/>
      <c r="SDB1" s="159"/>
      <c r="SDC1" s="159"/>
      <c r="SDD1" s="159"/>
      <c r="SDE1" s="159"/>
      <c r="SDF1" s="159"/>
      <c r="SDG1" s="159"/>
      <c r="SDH1" s="159"/>
      <c r="SDI1" s="159"/>
      <c r="SDJ1" s="159"/>
      <c r="SDK1" s="159"/>
      <c r="SDL1" s="159"/>
      <c r="SDM1" s="159"/>
      <c r="SDN1" s="159"/>
      <c r="SDO1" s="159"/>
      <c r="SDP1" s="159"/>
      <c r="SDQ1" s="159"/>
      <c r="SDR1" s="159"/>
      <c r="SDS1" s="159"/>
      <c r="SDT1" s="159"/>
      <c r="SDU1" s="159"/>
      <c r="SDV1" s="159"/>
      <c r="SDW1" s="159"/>
      <c r="SDX1" s="159"/>
      <c r="SDY1" s="159"/>
      <c r="SDZ1" s="159"/>
      <c r="SEA1" s="159"/>
      <c r="SEB1" s="159"/>
      <c r="SEC1" s="159"/>
      <c r="SED1" s="159"/>
      <c r="SEE1" s="159"/>
      <c r="SEF1" s="159"/>
      <c r="SEG1" s="159"/>
      <c r="SEH1" s="159"/>
      <c r="SEI1" s="159"/>
      <c r="SEJ1" s="159"/>
      <c r="SEK1" s="159"/>
      <c r="SEL1" s="159"/>
      <c r="SEM1" s="159"/>
      <c r="SEN1" s="159"/>
      <c r="SEO1" s="159"/>
      <c r="SEP1" s="159"/>
      <c r="SEQ1" s="159"/>
      <c r="SER1" s="159"/>
      <c r="SES1" s="159"/>
      <c r="SET1" s="159"/>
      <c r="SEU1" s="159"/>
      <c r="SEV1" s="159"/>
      <c r="SEW1" s="159"/>
      <c r="SEX1" s="159"/>
      <c r="SEY1" s="159"/>
      <c r="SEZ1" s="159"/>
      <c r="SFA1" s="159"/>
      <c r="SFB1" s="159"/>
      <c r="SFC1" s="159"/>
      <c r="SFD1" s="159"/>
      <c r="SFE1" s="159"/>
      <c r="SFF1" s="159"/>
      <c r="SFG1" s="159"/>
      <c r="SFH1" s="159"/>
      <c r="SFI1" s="159"/>
      <c r="SFJ1" s="159"/>
      <c r="SFK1" s="159"/>
      <c r="SFL1" s="159"/>
      <c r="SFM1" s="159"/>
      <c r="SFN1" s="159"/>
      <c r="SFO1" s="159"/>
      <c r="SFP1" s="159"/>
      <c r="SFQ1" s="159"/>
      <c r="SFR1" s="159"/>
      <c r="SFS1" s="159"/>
      <c r="SFT1" s="159"/>
      <c r="SFU1" s="159"/>
      <c r="SFV1" s="159"/>
      <c r="SFW1" s="159"/>
      <c r="SFX1" s="159"/>
      <c r="SFY1" s="159"/>
      <c r="SFZ1" s="159"/>
      <c r="SGA1" s="159"/>
      <c r="SGB1" s="159"/>
      <c r="SGC1" s="159"/>
      <c r="SGD1" s="159"/>
      <c r="SGE1" s="159"/>
      <c r="SGF1" s="159"/>
      <c r="SGG1" s="159"/>
      <c r="SGH1" s="159"/>
      <c r="SGI1" s="159"/>
      <c r="SGJ1" s="159"/>
      <c r="SGK1" s="159"/>
      <c r="SGL1" s="159"/>
      <c r="SGM1" s="159"/>
      <c r="SGN1" s="159"/>
      <c r="SGO1" s="159"/>
      <c r="SGP1" s="159"/>
      <c r="SGQ1" s="159"/>
      <c r="SGR1" s="159"/>
      <c r="SGS1" s="159"/>
      <c r="SGT1" s="159"/>
      <c r="SGU1" s="159"/>
      <c r="SGV1" s="159"/>
      <c r="SGW1" s="159"/>
      <c r="SGX1" s="159"/>
      <c r="SGY1" s="159"/>
      <c r="SGZ1" s="159"/>
      <c r="SHA1" s="159"/>
      <c r="SHB1" s="159"/>
      <c r="SHC1" s="159"/>
      <c r="SHD1" s="159"/>
      <c r="SHE1" s="159"/>
      <c r="SHF1" s="159"/>
      <c r="SHG1" s="159"/>
      <c r="SHH1" s="159"/>
      <c r="SHI1" s="159"/>
      <c r="SHJ1" s="159"/>
      <c r="SHK1" s="159"/>
      <c r="SHL1" s="159"/>
      <c r="SHM1" s="159"/>
      <c r="SHN1" s="159"/>
      <c r="SHO1" s="159"/>
      <c r="SHP1" s="159"/>
      <c r="SHQ1" s="159"/>
      <c r="SHR1" s="159"/>
      <c r="SHS1" s="159"/>
      <c r="SHT1" s="159"/>
      <c r="SHU1" s="159"/>
      <c r="SHV1" s="159"/>
      <c r="SHW1" s="159"/>
      <c r="SHX1" s="159"/>
      <c r="SHY1" s="159"/>
      <c r="SHZ1" s="159"/>
      <c r="SIA1" s="159"/>
      <c r="SIB1" s="159"/>
      <c r="SIC1" s="159"/>
      <c r="SID1" s="159"/>
      <c r="SIE1" s="159"/>
      <c r="SIF1" s="159"/>
      <c r="SIG1" s="159"/>
      <c r="SIH1" s="159"/>
      <c r="SII1" s="159"/>
      <c r="SIJ1" s="159"/>
      <c r="SIK1" s="159"/>
      <c r="SIL1" s="159"/>
      <c r="SIM1" s="159"/>
      <c r="SIN1" s="159"/>
      <c r="SIO1" s="159"/>
      <c r="SIP1" s="159"/>
      <c r="SIQ1" s="159"/>
      <c r="SIR1" s="159"/>
      <c r="SIS1" s="159"/>
      <c r="SIT1" s="159"/>
      <c r="SIU1" s="159"/>
      <c r="SIV1" s="159"/>
      <c r="SIW1" s="159"/>
      <c r="SIX1" s="159"/>
      <c r="SIY1" s="159"/>
      <c r="SIZ1" s="159"/>
      <c r="SJA1" s="159"/>
      <c r="SJB1" s="159"/>
      <c r="SJC1" s="159"/>
      <c r="SJD1" s="159"/>
      <c r="SJE1" s="159"/>
      <c r="SJF1" s="159"/>
      <c r="SJG1" s="159"/>
      <c r="SJH1" s="159"/>
      <c r="SJI1" s="159"/>
      <c r="SJJ1" s="159"/>
      <c r="SJK1" s="159"/>
      <c r="SJL1" s="159"/>
      <c r="SJM1" s="159"/>
      <c r="SJN1" s="159"/>
      <c r="SJO1" s="159"/>
      <c r="SJP1" s="159"/>
      <c r="SJQ1" s="159"/>
      <c r="SJR1" s="159"/>
      <c r="SJS1" s="159"/>
      <c r="SJT1" s="159"/>
      <c r="SJU1" s="159"/>
      <c r="SJV1" s="159"/>
      <c r="SJW1" s="159"/>
      <c r="SJX1" s="159"/>
      <c r="SJY1" s="159"/>
      <c r="SJZ1" s="159"/>
      <c r="SKA1" s="159"/>
      <c r="SKB1" s="159"/>
      <c r="SKC1" s="159"/>
      <c r="SKD1" s="159"/>
      <c r="SKE1" s="159"/>
      <c r="SKF1" s="159"/>
      <c r="SKG1" s="159"/>
      <c r="SKH1" s="159"/>
      <c r="SKI1" s="159"/>
      <c r="SKJ1" s="159"/>
      <c r="SKK1" s="159"/>
      <c r="SKL1" s="159"/>
      <c r="SKM1" s="159"/>
      <c r="SKN1" s="159"/>
      <c r="SKO1" s="159"/>
      <c r="SKP1" s="159"/>
      <c r="SKQ1" s="159"/>
      <c r="SKR1" s="159"/>
      <c r="SKS1" s="159"/>
      <c r="SKT1" s="159"/>
      <c r="SKU1" s="159"/>
      <c r="SKV1" s="159"/>
      <c r="SKW1" s="159"/>
      <c r="SKX1" s="159"/>
      <c r="SKY1" s="159"/>
      <c r="SKZ1" s="159"/>
      <c r="SLA1" s="159"/>
      <c r="SLB1" s="159"/>
      <c r="SLC1" s="159"/>
      <c r="SLD1" s="159"/>
      <c r="SLE1" s="159"/>
      <c r="SLF1" s="159"/>
      <c r="SLG1" s="159"/>
      <c r="SLH1" s="159"/>
      <c r="SLI1" s="159"/>
      <c r="SLJ1" s="159"/>
      <c r="SLK1" s="159"/>
      <c r="SLL1" s="159"/>
      <c r="SLM1" s="159"/>
      <c r="SLN1" s="159"/>
      <c r="SLO1" s="159"/>
      <c r="SLP1" s="159"/>
      <c r="SLQ1" s="159"/>
      <c r="SLR1" s="159"/>
      <c r="SLS1" s="159"/>
      <c r="SLT1" s="159"/>
      <c r="SLU1" s="159"/>
      <c r="SLV1" s="159"/>
      <c r="SLW1" s="159"/>
      <c r="SLX1" s="159"/>
      <c r="SLY1" s="159"/>
      <c r="SLZ1" s="159"/>
      <c r="SMA1" s="159"/>
      <c r="SMB1" s="159"/>
      <c r="SMC1" s="159"/>
      <c r="SMD1" s="159"/>
      <c r="SME1" s="159"/>
      <c r="SMF1" s="159"/>
      <c r="SMG1" s="159"/>
      <c r="SMH1" s="159"/>
      <c r="SMI1" s="159"/>
      <c r="SMJ1" s="159"/>
      <c r="SMK1" s="159"/>
      <c r="SML1" s="159"/>
      <c r="SMM1" s="159"/>
      <c r="SMN1" s="159"/>
      <c r="SMO1" s="159"/>
      <c r="SMP1" s="159"/>
      <c r="SMQ1" s="159"/>
      <c r="SMR1" s="159"/>
      <c r="SMS1" s="159"/>
      <c r="SMT1" s="159"/>
      <c r="SMU1" s="159"/>
      <c r="SMV1" s="159"/>
      <c r="SMW1" s="159"/>
      <c r="SMX1" s="159"/>
      <c r="SMY1" s="159"/>
      <c r="SMZ1" s="159"/>
      <c r="SNA1" s="159"/>
      <c r="SNB1" s="159"/>
      <c r="SNC1" s="159"/>
      <c r="SND1" s="159"/>
      <c r="SNE1" s="159"/>
      <c r="SNF1" s="159"/>
      <c r="SNG1" s="159"/>
      <c r="SNH1" s="159"/>
      <c r="SNI1" s="159"/>
      <c r="SNJ1" s="159"/>
      <c r="SNK1" s="159"/>
      <c r="SNL1" s="159"/>
      <c r="SNM1" s="159"/>
      <c r="SNN1" s="159"/>
      <c r="SNO1" s="159"/>
      <c r="SNP1" s="159"/>
      <c r="SNQ1" s="159"/>
      <c r="SNR1" s="159"/>
      <c r="SNS1" s="159"/>
      <c r="SNT1" s="159"/>
      <c r="SNU1" s="159"/>
      <c r="SNV1" s="159"/>
      <c r="SNW1" s="159"/>
      <c r="SNX1" s="159"/>
      <c r="SNY1" s="159"/>
      <c r="SNZ1" s="159"/>
      <c r="SOA1" s="159"/>
      <c r="SOB1" s="159"/>
      <c r="SOC1" s="159"/>
      <c r="SOD1" s="159"/>
      <c r="SOE1" s="159"/>
      <c r="SOF1" s="159"/>
      <c r="SOG1" s="159"/>
      <c r="SOH1" s="159"/>
      <c r="SOI1" s="159"/>
      <c r="SOJ1" s="159"/>
      <c r="SOK1" s="159"/>
      <c r="SOL1" s="159"/>
      <c r="SOM1" s="159"/>
      <c r="SON1" s="159"/>
      <c r="SOO1" s="159"/>
      <c r="SOP1" s="159"/>
      <c r="SOQ1" s="159"/>
      <c r="SOR1" s="159"/>
      <c r="SOS1" s="159"/>
      <c r="SOT1" s="159"/>
      <c r="SOU1" s="159"/>
      <c r="SOV1" s="159"/>
      <c r="SOW1" s="159"/>
      <c r="SOX1" s="159"/>
      <c r="SOY1" s="159"/>
      <c r="SOZ1" s="159"/>
      <c r="SPA1" s="159"/>
      <c r="SPB1" s="159"/>
      <c r="SPC1" s="159"/>
      <c r="SPD1" s="159"/>
      <c r="SPE1" s="159"/>
      <c r="SPF1" s="159"/>
      <c r="SPG1" s="159"/>
      <c r="SPH1" s="159"/>
      <c r="SPI1" s="159"/>
      <c r="SPJ1" s="159"/>
      <c r="SPK1" s="159"/>
      <c r="SPL1" s="159"/>
      <c r="SPM1" s="159"/>
      <c r="SPN1" s="159"/>
      <c r="SPO1" s="159"/>
      <c r="SPP1" s="159"/>
      <c r="SPQ1" s="159"/>
      <c r="SPR1" s="159"/>
      <c r="SPS1" s="159"/>
      <c r="SPT1" s="159"/>
      <c r="SPU1" s="159"/>
      <c r="SPV1" s="159"/>
      <c r="SPW1" s="159"/>
      <c r="SPX1" s="159"/>
      <c r="SPY1" s="159"/>
      <c r="SPZ1" s="159"/>
      <c r="SQA1" s="159"/>
      <c r="SQB1" s="159"/>
      <c r="SQC1" s="159"/>
      <c r="SQD1" s="159"/>
      <c r="SQE1" s="159"/>
      <c r="SQF1" s="159"/>
      <c r="SQG1" s="159"/>
      <c r="SQH1" s="159"/>
      <c r="SQI1" s="159"/>
      <c r="SQJ1" s="159"/>
      <c r="SQK1" s="159"/>
      <c r="SQL1" s="159"/>
      <c r="SQM1" s="159"/>
      <c r="SQN1" s="159"/>
      <c r="SQO1" s="159"/>
      <c r="SQP1" s="159"/>
      <c r="SQQ1" s="159"/>
      <c r="SQR1" s="159"/>
      <c r="SQS1" s="159"/>
      <c r="SQT1" s="159"/>
      <c r="SQU1" s="159"/>
      <c r="SQV1" s="159"/>
      <c r="SQW1" s="159"/>
      <c r="SQX1" s="159"/>
      <c r="SQY1" s="159"/>
      <c r="SQZ1" s="159"/>
      <c r="SRA1" s="159"/>
      <c r="SRB1" s="159"/>
      <c r="SRC1" s="159"/>
      <c r="SRD1" s="159"/>
      <c r="SRE1" s="159"/>
      <c r="SRF1" s="159"/>
      <c r="SRG1" s="159"/>
      <c r="SRH1" s="159"/>
      <c r="SRI1" s="159"/>
      <c r="SRJ1" s="159"/>
      <c r="SRK1" s="159"/>
      <c r="SRL1" s="159"/>
      <c r="SRM1" s="159"/>
      <c r="SRN1" s="159"/>
      <c r="SRO1" s="159"/>
      <c r="SRP1" s="159"/>
      <c r="SRQ1" s="159"/>
      <c r="SRR1" s="159"/>
      <c r="SRS1" s="159"/>
      <c r="SRT1" s="159"/>
      <c r="SRU1" s="159"/>
      <c r="SRV1" s="159"/>
      <c r="SRW1" s="159"/>
      <c r="SRX1" s="159"/>
      <c r="SRY1" s="159"/>
      <c r="SRZ1" s="159"/>
      <c r="SSA1" s="159"/>
      <c r="SSB1" s="159"/>
      <c r="SSC1" s="159"/>
      <c r="SSD1" s="159"/>
      <c r="SSE1" s="159"/>
      <c r="SSF1" s="159"/>
      <c r="SSG1" s="159"/>
      <c r="SSH1" s="159"/>
      <c r="SSI1" s="159"/>
      <c r="SSJ1" s="159"/>
      <c r="SSK1" s="159"/>
      <c r="SSL1" s="159"/>
      <c r="SSM1" s="159"/>
      <c r="SSN1" s="159"/>
      <c r="SSO1" s="159"/>
      <c r="SSP1" s="159"/>
      <c r="SSQ1" s="159"/>
      <c r="SSR1" s="159"/>
      <c r="SSS1" s="159"/>
      <c r="SST1" s="159"/>
      <c r="SSU1" s="159"/>
      <c r="SSV1" s="159"/>
      <c r="SSW1" s="159"/>
      <c r="SSX1" s="159"/>
      <c r="SSY1" s="159"/>
      <c r="SSZ1" s="159"/>
      <c r="STA1" s="159"/>
      <c r="STB1" s="159"/>
      <c r="STC1" s="159"/>
      <c r="STD1" s="159"/>
      <c r="STE1" s="159"/>
      <c r="STF1" s="159"/>
      <c r="STG1" s="159"/>
      <c r="STH1" s="159"/>
      <c r="STI1" s="159"/>
      <c r="STJ1" s="159"/>
      <c r="STK1" s="159"/>
      <c r="STL1" s="159"/>
      <c r="STM1" s="159"/>
      <c r="STN1" s="159"/>
      <c r="STO1" s="159"/>
      <c r="STP1" s="159"/>
      <c r="STQ1" s="159"/>
      <c r="STR1" s="159"/>
      <c r="STS1" s="159"/>
      <c r="STT1" s="159"/>
      <c r="STU1" s="159"/>
      <c r="STV1" s="159"/>
      <c r="STW1" s="159"/>
      <c r="STX1" s="159"/>
      <c r="STY1" s="159"/>
      <c r="STZ1" s="159"/>
      <c r="SUA1" s="159"/>
      <c r="SUB1" s="159"/>
      <c r="SUC1" s="159"/>
      <c r="SUD1" s="159"/>
      <c r="SUE1" s="159"/>
      <c r="SUF1" s="159"/>
      <c r="SUG1" s="159"/>
      <c r="SUH1" s="159"/>
      <c r="SUI1" s="159"/>
      <c r="SUJ1" s="159"/>
      <c r="SUK1" s="159"/>
      <c r="SUL1" s="159"/>
      <c r="SUM1" s="159"/>
      <c r="SUN1" s="159"/>
      <c r="SUO1" s="159"/>
      <c r="SUP1" s="159"/>
      <c r="SUQ1" s="159"/>
      <c r="SUR1" s="159"/>
      <c r="SUS1" s="159"/>
      <c r="SUT1" s="159"/>
      <c r="SUU1" s="159"/>
      <c r="SUV1" s="159"/>
      <c r="SUW1" s="159"/>
      <c r="SUX1" s="159"/>
      <c r="SUY1" s="159"/>
      <c r="SUZ1" s="159"/>
      <c r="SVA1" s="159"/>
      <c r="SVB1" s="159"/>
      <c r="SVC1" s="159"/>
      <c r="SVD1" s="159"/>
      <c r="SVE1" s="159"/>
      <c r="SVF1" s="159"/>
      <c r="SVG1" s="159"/>
      <c r="SVH1" s="159"/>
      <c r="SVI1" s="159"/>
      <c r="SVJ1" s="159"/>
      <c r="SVK1" s="159"/>
      <c r="SVL1" s="159"/>
      <c r="SVM1" s="159"/>
      <c r="SVN1" s="159"/>
      <c r="SVO1" s="159"/>
      <c r="SVP1" s="159"/>
      <c r="SVQ1" s="159"/>
      <c r="SVR1" s="159"/>
      <c r="SVS1" s="159"/>
      <c r="SVT1" s="159"/>
      <c r="SVU1" s="159"/>
      <c r="SVV1" s="159"/>
      <c r="SVW1" s="159"/>
      <c r="SVX1" s="159"/>
      <c r="SVY1" s="159"/>
      <c r="SVZ1" s="159"/>
      <c r="SWA1" s="159"/>
      <c r="SWB1" s="159"/>
      <c r="SWC1" s="159"/>
      <c r="SWD1" s="159"/>
      <c r="SWE1" s="159"/>
      <c r="SWF1" s="159"/>
      <c r="SWG1" s="159"/>
      <c r="SWH1" s="159"/>
      <c r="SWI1" s="159"/>
      <c r="SWJ1" s="159"/>
      <c r="SWK1" s="159"/>
      <c r="SWL1" s="159"/>
      <c r="SWM1" s="159"/>
      <c r="SWN1" s="159"/>
      <c r="SWO1" s="159"/>
      <c r="SWP1" s="159"/>
      <c r="SWQ1" s="159"/>
      <c r="SWR1" s="159"/>
      <c r="SWS1" s="159"/>
      <c r="SWT1" s="159"/>
      <c r="SWU1" s="159"/>
      <c r="SWV1" s="159"/>
      <c r="SWW1" s="159"/>
      <c r="SWX1" s="159"/>
      <c r="SWY1" s="159"/>
      <c r="SWZ1" s="159"/>
      <c r="SXA1" s="159"/>
      <c r="SXB1" s="159"/>
      <c r="SXC1" s="159"/>
      <c r="SXD1" s="159"/>
      <c r="SXE1" s="159"/>
      <c r="SXF1" s="159"/>
      <c r="SXG1" s="159"/>
      <c r="SXH1" s="159"/>
      <c r="SXI1" s="159"/>
      <c r="SXJ1" s="159"/>
      <c r="SXK1" s="159"/>
      <c r="SXL1" s="159"/>
      <c r="SXM1" s="159"/>
      <c r="SXN1" s="159"/>
      <c r="SXO1" s="159"/>
      <c r="SXP1" s="159"/>
      <c r="SXQ1" s="159"/>
      <c r="SXR1" s="159"/>
      <c r="SXS1" s="159"/>
      <c r="SXT1" s="159"/>
      <c r="SXU1" s="159"/>
      <c r="SXV1" s="159"/>
      <c r="SXW1" s="159"/>
      <c r="SXX1" s="159"/>
      <c r="SXY1" s="159"/>
      <c r="SXZ1" s="159"/>
      <c r="SYA1" s="159"/>
      <c r="SYB1" s="159"/>
      <c r="SYC1" s="159"/>
      <c r="SYD1" s="159"/>
      <c r="SYE1" s="159"/>
      <c r="SYF1" s="159"/>
      <c r="SYG1" s="159"/>
      <c r="SYH1" s="159"/>
      <c r="SYI1" s="159"/>
      <c r="SYJ1" s="159"/>
      <c r="SYK1" s="159"/>
      <c r="SYL1" s="159"/>
      <c r="SYM1" s="159"/>
      <c r="SYN1" s="159"/>
      <c r="SYO1" s="159"/>
      <c r="SYP1" s="159"/>
      <c r="SYQ1" s="159"/>
      <c r="SYR1" s="159"/>
      <c r="SYS1" s="159"/>
      <c r="SYT1" s="159"/>
      <c r="SYU1" s="159"/>
      <c r="SYV1" s="159"/>
      <c r="SYW1" s="159"/>
      <c r="SYX1" s="159"/>
      <c r="SYY1" s="159"/>
      <c r="SYZ1" s="159"/>
      <c r="SZA1" s="159"/>
      <c r="SZB1" s="159"/>
      <c r="SZC1" s="159"/>
      <c r="SZD1" s="159"/>
      <c r="SZE1" s="159"/>
      <c r="SZF1" s="159"/>
      <c r="SZG1" s="159"/>
      <c r="SZH1" s="159"/>
      <c r="SZI1" s="159"/>
      <c r="SZJ1" s="159"/>
      <c r="SZK1" s="159"/>
      <c r="SZL1" s="159"/>
      <c r="SZM1" s="159"/>
      <c r="SZN1" s="159"/>
      <c r="SZO1" s="159"/>
      <c r="SZP1" s="159"/>
      <c r="SZQ1" s="159"/>
      <c r="SZR1" s="159"/>
      <c r="SZS1" s="159"/>
      <c r="SZT1" s="159"/>
      <c r="SZU1" s="159"/>
      <c r="SZV1" s="159"/>
      <c r="SZW1" s="159"/>
      <c r="SZX1" s="159"/>
      <c r="SZY1" s="159"/>
      <c r="SZZ1" s="159"/>
      <c r="TAA1" s="159"/>
      <c r="TAB1" s="159"/>
      <c r="TAC1" s="159"/>
      <c r="TAD1" s="159"/>
      <c r="TAE1" s="159"/>
      <c r="TAF1" s="159"/>
      <c r="TAG1" s="159"/>
      <c r="TAH1" s="159"/>
      <c r="TAI1" s="159"/>
      <c r="TAJ1" s="159"/>
      <c r="TAK1" s="159"/>
      <c r="TAL1" s="159"/>
      <c r="TAM1" s="159"/>
      <c r="TAN1" s="159"/>
      <c r="TAO1" s="159"/>
      <c r="TAP1" s="159"/>
      <c r="TAQ1" s="159"/>
      <c r="TAR1" s="159"/>
      <c r="TAS1" s="159"/>
      <c r="TAT1" s="159"/>
      <c r="TAU1" s="159"/>
      <c r="TAV1" s="159"/>
      <c r="TAW1" s="159"/>
      <c r="TAX1" s="159"/>
      <c r="TAY1" s="159"/>
      <c r="TAZ1" s="159"/>
      <c r="TBA1" s="159"/>
      <c r="TBB1" s="159"/>
      <c r="TBC1" s="159"/>
      <c r="TBD1" s="159"/>
      <c r="TBE1" s="159"/>
      <c r="TBF1" s="159"/>
      <c r="TBG1" s="159"/>
      <c r="TBH1" s="159"/>
      <c r="TBI1" s="159"/>
      <c r="TBJ1" s="159"/>
      <c r="TBK1" s="159"/>
      <c r="TBL1" s="159"/>
      <c r="TBM1" s="159"/>
      <c r="TBN1" s="159"/>
      <c r="TBO1" s="159"/>
      <c r="TBP1" s="159"/>
      <c r="TBQ1" s="159"/>
      <c r="TBR1" s="159"/>
      <c r="TBS1" s="159"/>
      <c r="TBT1" s="159"/>
      <c r="TBU1" s="159"/>
      <c r="TBV1" s="159"/>
      <c r="TBW1" s="159"/>
      <c r="TBX1" s="159"/>
      <c r="TBY1" s="159"/>
      <c r="TBZ1" s="159"/>
      <c r="TCA1" s="159"/>
      <c r="TCB1" s="159"/>
      <c r="TCC1" s="159"/>
      <c r="TCD1" s="159"/>
      <c r="TCE1" s="159"/>
      <c r="TCF1" s="159"/>
      <c r="TCG1" s="159"/>
      <c r="TCH1" s="159"/>
      <c r="TCI1" s="159"/>
      <c r="TCJ1" s="159"/>
      <c r="TCK1" s="159"/>
      <c r="TCL1" s="159"/>
      <c r="TCM1" s="159"/>
      <c r="TCN1" s="159"/>
      <c r="TCO1" s="159"/>
      <c r="TCP1" s="159"/>
      <c r="TCQ1" s="159"/>
      <c r="TCR1" s="159"/>
      <c r="TCS1" s="159"/>
      <c r="TCT1" s="159"/>
      <c r="TCU1" s="159"/>
      <c r="TCV1" s="159"/>
      <c r="TCW1" s="159"/>
      <c r="TCX1" s="159"/>
      <c r="TCY1" s="159"/>
      <c r="TCZ1" s="159"/>
      <c r="TDA1" s="159"/>
      <c r="TDB1" s="159"/>
      <c r="TDC1" s="159"/>
      <c r="TDD1" s="159"/>
      <c r="TDE1" s="159"/>
      <c r="TDF1" s="159"/>
      <c r="TDG1" s="159"/>
      <c r="TDH1" s="159"/>
      <c r="TDI1" s="159"/>
      <c r="TDJ1" s="159"/>
      <c r="TDK1" s="159"/>
      <c r="TDL1" s="159"/>
      <c r="TDM1" s="159"/>
      <c r="TDN1" s="159"/>
      <c r="TDO1" s="159"/>
      <c r="TDP1" s="159"/>
      <c r="TDQ1" s="159"/>
      <c r="TDR1" s="159"/>
      <c r="TDS1" s="159"/>
      <c r="TDT1" s="159"/>
      <c r="TDU1" s="159"/>
      <c r="TDV1" s="159"/>
      <c r="TDW1" s="159"/>
      <c r="TDX1" s="159"/>
      <c r="TDY1" s="159"/>
      <c r="TDZ1" s="159"/>
      <c r="TEA1" s="159"/>
      <c r="TEB1" s="159"/>
      <c r="TEC1" s="159"/>
      <c r="TED1" s="159"/>
      <c r="TEE1" s="159"/>
      <c r="TEF1" s="159"/>
      <c r="TEG1" s="159"/>
      <c r="TEH1" s="159"/>
      <c r="TEI1" s="159"/>
      <c r="TEJ1" s="159"/>
      <c r="TEK1" s="159"/>
      <c r="TEL1" s="159"/>
      <c r="TEM1" s="159"/>
      <c r="TEN1" s="159"/>
      <c r="TEO1" s="159"/>
      <c r="TEP1" s="159"/>
      <c r="TEQ1" s="159"/>
      <c r="TER1" s="159"/>
      <c r="TES1" s="159"/>
      <c r="TET1" s="159"/>
      <c r="TEU1" s="159"/>
      <c r="TEV1" s="159"/>
      <c r="TEW1" s="159"/>
      <c r="TEX1" s="159"/>
      <c r="TEY1" s="159"/>
      <c r="TEZ1" s="159"/>
      <c r="TFA1" s="159"/>
      <c r="TFB1" s="159"/>
      <c r="TFC1" s="159"/>
      <c r="TFD1" s="159"/>
      <c r="TFE1" s="159"/>
      <c r="TFF1" s="159"/>
      <c r="TFG1" s="159"/>
      <c r="TFH1" s="159"/>
      <c r="TFI1" s="159"/>
      <c r="TFJ1" s="159"/>
      <c r="TFK1" s="159"/>
      <c r="TFL1" s="159"/>
      <c r="TFM1" s="159"/>
      <c r="TFN1" s="159"/>
      <c r="TFO1" s="159"/>
      <c r="TFP1" s="159"/>
      <c r="TFQ1" s="159"/>
      <c r="TFR1" s="159"/>
      <c r="TFS1" s="159"/>
      <c r="TFT1" s="159"/>
      <c r="TFU1" s="159"/>
      <c r="TFV1" s="159"/>
      <c r="TFW1" s="159"/>
      <c r="TFX1" s="159"/>
      <c r="TFY1" s="159"/>
      <c r="TFZ1" s="159"/>
      <c r="TGA1" s="159"/>
      <c r="TGB1" s="159"/>
      <c r="TGC1" s="159"/>
      <c r="TGD1" s="159"/>
      <c r="TGE1" s="159"/>
      <c r="TGF1" s="159"/>
      <c r="TGG1" s="159"/>
      <c r="TGH1" s="159"/>
      <c r="TGI1" s="159"/>
      <c r="TGJ1" s="159"/>
      <c r="TGK1" s="159"/>
      <c r="TGL1" s="159"/>
      <c r="TGM1" s="159"/>
      <c r="TGN1" s="159"/>
      <c r="TGO1" s="159"/>
      <c r="TGP1" s="159"/>
      <c r="TGQ1" s="159"/>
      <c r="TGR1" s="159"/>
      <c r="TGS1" s="159"/>
      <c r="TGT1" s="159"/>
      <c r="TGU1" s="159"/>
      <c r="TGV1" s="159"/>
      <c r="TGW1" s="159"/>
      <c r="TGX1" s="159"/>
      <c r="TGY1" s="159"/>
      <c r="TGZ1" s="159"/>
      <c r="THA1" s="159"/>
      <c r="THB1" s="159"/>
      <c r="THC1" s="159"/>
      <c r="THD1" s="159"/>
      <c r="THE1" s="159"/>
      <c r="THF1" s="159"/>
      <c r="THG1" s="159"/>
      <c r="THH1" s="159"/>
      <c r="THI1" s="159"/>
      <c r="THJ1" s="159"/>
      <c r="THK1" s="159"/>
      <c r="THL1" s="159"/>
      <c r="THM1" s="159"/>
      <c r="THN1" s="159"/>
      <c r="THO1" s="159"/>
      <c r="THP1" s="159"/>
      <c r="THQ1" s="159"/>
      <c r="THR1" s="159"/>
      <c r="THS1" s="159"/>
      <c r="THT1" s="159"/>
      <c r="THU1" s="159"/>
      <c r="THV1" s="159"/>
      <c r="THW1" s="159"/>
      <c r="THX1" s="159"/>
      <c r="THY1" s="159"/>
      <c r="THZ1" s="159"/>
      <c r="TIA1" s="159"/>
      <c r="TIB1" s="159"/>
      <c r="TIC1" s="159"/>
      <c r="TID1" s="159"/>
      <c r="TIE1" s="159"/>
      <c r="TIF1" s="159"/>
      <c r="TIG1" s="159"/>
      <c r="TIH1" s="159"/>
      <c r="TII1" s="159"/>
      <c r="TIJ1" s="159"/>
      <c r="TIK1" s="159"/>
      <c r="TIL1" s="159"/>
      <c r="TIM1" s="159"/>
      <c r="TIN1" s="159"/>
      <c r="TIO1" s="159"/>
      <c r="TIP1" s="159"/>
      <c r="TIQ1" s="159"/>
      <c r="TIR1" s="159"/>
      <c r="TIS1" s="159"/>
      <c r="TIT1" s="159"/>
      <c r="TIU1" s="159"/>
      <c r="TIV1" s="159"/>
      <c r="TIW1" s="159"/>
      <c r="TIX1" s="159"/>
      <c r="TIY1" s="159"/>
      <c r="TIZ1" s="159"/>
      <c r="TJA1" s="159"/>
      <c r="TJB1" s="159"/>
      <c r="TJC1" s="159"/>
      <c r="TJD1" s="159"/>
      <c r="TJE1" s="159"/>
      <c r="TJF1" s="159"/>
      <c r="TJG1" s="159"/>
      <c r="TJH1" s="159"/>
      <c r="TJI1" s="159"/>
      <c r="TJJ1" s="159"/>
      <c r="TJK1" s="159"/>
      <c r="TJL1" s="159"/>
      <c r="TJM1" s="159"/>
      <c r="TJN1" s="159"/>
      <c r="TJO1" s="159"/>
      <c r="TJP1" s="159"/>
      <c r="TJQ1" s="159"/>
      <c r="TJR1" s="159"/>
      <c r="TJS1" s="159"/>
      <c r="TJT1" s="159"/>
      <c r="TJU1" s="159"/>
      <c r="TJV1" s="159"/>
      <c r="TJW1" s="159"/>
      <c r="TJX1" s="159"/>
      <c r="TJY1" s="159"/>
      <c r="TJZ1" s="159"/>
      <c r="TKA1" s="159"/>
      <c r="TKB1" s="159"/>
      <c r="TKC1" s="159"/>
      <c r="TKD1" s="159"/>
      <c r="TKE1" s="159"/>
      <c r="TKF1" s="159"/>
      <c r="TKG1" s="159"/>
      <c r="TKH1" s="159"/>
      <c r="TKI1" s="159"/>
      <c r="TKJ1" s="159"/>
      <c r="TKK1" s="159"/>
      <c r="TKL1" s="159"/>
      <c r="TKM1" s="159"/>
      <c r="TKN1" s="159"/>
      <c r="TKO1" s="159"/>
      <c r="TKP1" s="159"/>
      <c r="TKQ1" s="159"/>
      <c r="TKR1" s="159"/>
      <c r="TKS1" s="159"/>
      <c r="TKT1" s="159"/>
      <c r="TKU1" s="159"/>
      <c r="TKV1" s="159"/>
      <c r="TKW1" s="159"/>
      <c r="TKX1" s="159"/>
      <c r="TKY1" s="159"/>
      <c r="TKZ1" s="159"/>
      <c r="TLA1" s="159"/>
      <c r="TLB1" s="159"/>
      <c r="TLC1" s="159"/>
      <c r="TLD1" s="159"/>
      <c r="TLE1" s="159"/>
      <c r="TLF1" s="159"/>
      <c r="TLG1" s="159"/>
      <c r="TLH1" s="159"/>
      <c r="TLI1" s="159"/>
      <c r="TLJ1" s="159"/>
      <c r="TLK1" s="159"/>
      <c r="TLL1" s="159"/>
      <c r="TLM1" s="159"/>
      <c r="TLN1" s="159"/>
      <c r="TLO1" s="159"/>
      <c r="TLP1" s="159"/>
      <c r="TLQ1" s="159"/>
      <c r="TLR1" s="159"/>
      <c r="TLS1" s="159"/>
      <c r="TLT1" s="159"/>
      <c r="TLU1" s="159"/>
      <c r="TLV1" s="159"/>
      <c r="TLW1" s="159"/>
      <c r="TLX1" s="159"/>
      <c r="TLY1" s="159"/>
      <c r="TLZ1" s="159"/>
      <c r="TMA1" s="159"/>
      <c r="TMB1" s="159"/>
      <c r="TMC1" s="159"/>
      <c r="TMD1" s="159"/>
      <c r="TME1" s="159"/>
      <c r="TMF1" s="159"/>
      <c r="TMG1" s="159"/>
      <c r="TMH1" s="159"/>
      <c r="TMI1" s="159"/>
      <c r="TMJ1" s="159"/>
      <c r="TMK1" s="159"/>
      <c r="TML1" s="159"/>
      <c r="TMM1" s="159"/>
      <c r="TMN1" s="159"/>
      <c r="TMO1" s="159"/>
      <c r="TMP1" s="159"/>
      <c r="TMQ1" s="159"/>
      <c r="TMR1" s="159"/>
      <c r="TMS1" s="159"/>
      <c r="TMT1" s="159"/>
      <c r="TMU1" s="159"/>
      <c r="TMV1" s="159"/>
      <c r="TMW1" s="159"/>
      <c r="TMX1" s="159"/>
      <c r="TMY1" s="159"/>
      <c r="TMZ1" s="159"/>
      <c r="TNA1" s="159"/>
      <c r="TNB1" s="159"/>
      <c r="TNC1" s="159"/>
      <c r="TND1" s="159"/>
      <c r="TNE1" s="159"/>
      <c r="TNF1" s="159"/>
      <c r="TNG1" s="159"/>
      <c r="TNH1" s="159"/>
      <c r="TNI1" s="159"/>
      <c r="TNJ1" s="159"/>
      <c r="TNK1" s="159"/>
      <c r="TNL1" s="159"/>
      <c r="TNM1" s="159"/>
      <c r="TNN1" s="159"/>
      <c r="TNO1" s="159"/>
      <c r="TNP1" s="159"/>
      <c r="TNQ1" s="159"/>
      <c r="TNR1" s="159"/>
      <c r="TNS1" s="159"/>
      <c r="TNT1" s="159"/>
      <c r="TNU1" s="159"/>
      <c r="TNV1" s="159"/>
      <c r="TNW1" s="159"/>
      <c r="TNX1" s="159"/>
      <c r="TNY1" s="159"/>
      <c r="TNZ1" s="159"/>
      <c r="TOA1" s="159"/>
      <c r="TOB1" s="159"/>
      <c r="TOC1" s="159"/>
      <c r="TOD1" s="159"/>
      <c r="TOE1" s="159"/>
      <c r="TOF1" s="159"/>
      <c r="TOG1" s="159"/>
      <c r="TOH1" s="159"/>
      <c r="TOI1" s="159"/>
      <c r="TOJ1" s="159"/>
      <c r="TOK1" s="159"/>
      <c r="TOL1" s="159"/>
      <c r="TOM1" s="159"/>
      <c r="TON1" s="159"/>
      <c r="TOO1" s="159"/>
      <c r="TOP1" s="159"/>
      <c r="TOQ1" s="159"/>
      <c r="TOR1" s="159"/>
      <c r="TOS1" s="159"/>
      <c r="TOT1" s="159"/>
      <c r="TOU1" s="159"/>
      <c r="TOV1" s="159"/>
      <c r="TOW1" s="159"/>
      <c r="TOX1" s="159"/>
      <c r="TOY1" s="159"/>
      <c r="TOZ1" s="159"/>
      <c r="TPA1" s="159"/>
      <c r="TPB1" s="159"/>
      <c r="TPC1" s="159"/>
      <c r="TPD1" s="159"/>
      <c r="TPE1" s="159"/>
      <c r="TPF1" s="159"/>
      <c r="TPG1" s="159"/>
      <c r="TPH1" s="159"/>
      <c r="TPI1" s="159"/>
      <c r="TPJ1" s="159"/>
      <c r="TPK1" s="159"/>
      <c r="TPL1" s="159"/>
      <c r="TPM1" s="159"/>
      <c r="TPN1" s="159"/>
      <c r="TPO1" s="159"/>
      <c r="TPP1" s="159"/>
      <c r="TPQ1" s="159"/>
      <c r="TPR1" s="159"/>
      <c r="TPS1" s="159"/>
      <c r="TPT1" s="159"/>
      <c r="TPU1" s="159"/>
      <c r="TPV1" s="159"/>
      <c r="TPW1" s="159"/>
      <c r="TPX1" s="159"/>
      <c r="TPY1" s="159"/>
      <c r="TPZ1" s="159"/>
      <c r="TQA1" s="159"/>
      <c r="TQB1" s="159"/>
      <c r="TQC1" s="159"/>
      <c r="TQD1" s="159"/>
      <c r="TQE1" s="159"/>
      <c r="TQF1" s="159"/>
      <c r="TQG1" s="159"/>
      <c r="TQH1" s="159"/>
      <c r="TQI1" s="159"/>
      <c r="TQJ1" s="159"/>
      <c r="TQK1" s="159"/>
      <c r="TQL1" s="159"/>
      <c r="TQM1" s="159"/>
      <c r="TQN1" s="159"/>
      <c r="TQO1" s="159"/>
      <c r="TQP1" s="159"/>
      <c r="TQQ1" s="159"/>
      <c r="TQR1" s="159"/>
      <c r="TQS1" s="159"/>
      <c r="TQT1" s="159"/>
      <c r="TQU1" s="159"/>
      <c r="TQV1" s="159"/>
      <c r="TQW1" s="159"/>
      <c r="TQX1" s="159"/>
      <c r="TQY1" s="159"/>
      <c r="TQZ1" s="159"/>
      <c r="TRA1" s="159"/>
      <c r="TRB1" s="159"/>
      <c r="TRC1" s="159"/>
      <c r="TRD1" s="159"/>
      <c r="TRE1" s="159"/>
      <c r="TRF1" s="159"/>
      <c r="TRG1" s="159"/>
      <c r="TRH1" s="159"/>
      <c r="TRI1" s="159"/>
      <c r="TRJ1" s="159"/>
      <c r="TRK1" s="159"/>
      <c r="TRL1" s="159"/>
      <c r="TRM1" s="159"/>
      <c r="TRN1" s="159"/>
      <c r="TRO1" s="159"/>
      <c r="TRP1" s="159"/>
      <c r="TRQ1" s="159"/>
      <c r="TRR1" s="159"/>
      <c r="TRS1" s="159"/>
      <c r="TRT1" s="159"/>
      <c r="TRU1" s="159"/>
      <c r="TRV1" s="159"/>
      <c r="TRW1" s="159"/>
      <c r="TRX1" s="159"/>
      <c r="TRY1" s="159"/>
      <c r="TRZ1" s="159"/>
      <c r="TSA1" s="159"/>
      <c r="TSB1" s="159"/>
      <c r="TSC1" s="159"/>
      <c r="TSD1" s="159"/>
      <c r="TSE1" s="159"/>
      <c r="TSF1" s="159"/>
      <c r="TSG1" s="159"/>
      <c r="TSH1" s="159"/>
      <c r="TSI1" s="159"/>
      <c r="TSJ1" s="159"/>
      <c r="TSK1" s="159"/>
      <c r="TSL1" s="159"/>
      <c r="TSM1" s="159"/>
      <c r="TSN1" s="159"/>
      <c r="TSO1" s="159"/>
      <c r="TSP1" s="159"/>
      <c r="TSQ1" s="159"/>
      <c r="TSR1" s="159"/>
      <c r="TSS1" s="159"/>
      <c r="TST1" s="159"/>
      <c r="TSU1" s="159"/>
      <c r="TSV1" s="159"/>
      <c r="TSW1" s="159"/>
      <c r="TSX1" s="159"/>
      <c r="TSY1" s="159"/>
      <c r="TSZ1" s="159"/>
      <c r="TTA1" s="159"/>
      <c r="TTB1" s="159"/>
      <c r="TTC1" s="159"/>
      <c r="TTD1" s="159"/>
      <c r="TTE1" s="159"/>
      <c r="TTF1" s="159"/>
      <c r="TTG1" s="159"/>
      <c r="TTH1" s="159"/>
      <c r="TTI1" s="159"/>
      <c r="TTJ1" s="159"/>
      <c r="TTK1" s="159"/>
      <c r="TTL1" s="159"/>
      <c r="TTM1" s="159"/>
      <c r="TTN1" s="159"/>
      <c r="TTO1" s="159"/>
      <c r="TTP1" s="159"/>
      <c r="TTQ1" s="159"/>
      <c r="TTR1" s="159"/>
      <c r="TTS1" s="159"/>
      <c r="TTT1" s="159"/>
      <c r="TTU1" s="159"/>
      <c r="TTV1" s="159"/>
      <c r="TTW1" s="159"/>
      <c r="TTX1" s="159"/>
      <c r="TTY1" s="159"/>
      <c r="TTZ1" s="159"/>
      <c r="TUA1" s="159"/>
      <c r="TUB1" s="159"/>
      <c r="TUC1" s="159"/>
      <c r="TUD1" s="159"/>
      <c r="TUE1" s="159"/>
      <c r="TUF1" s="159"/>
      <c r="TUG1" s="159"/>
      <c r="TUH1" s="159"/>
      <c r="TUI1" s="159"/>
      <c r="TUJ1" s="159"/>
      <c r="TUK1" s="159"/>
      <c r="TUL1" s="159"/>
      <c r="TUM1" s="159"/>
      <c r="TUN1" s="159"/>
      <c r="TUO1" s="159"/>
      <c r="TUP1" s="159"/>
      <c r="TUQ1" s="159"/>
      <c r="TUR1" s="159"/>
      <c r="TUS1" s="159"/>
      <c r="TUT1" s="159"/>
      <c r="TUU1" s="159"/>
      <c r="TUV1" s="159"/>
      <c r="TUW1" s="159"/>
      <c r="TUX1" s="159"/>
      <c r="TUY1" s="159"/>
      <c r="TUZ1" s="159"/>
      <c r="TVA1" s="159"/>
      <c r="TVB1" s="159"/>
      <c r="TVC1" s="159"/>
      <c r="TVD1" s="159"/>
      <c r="TVE1" s="159"/>
      <c r="TVF1" s="159"/>
      <c r="TVG1" s="159"/>
      <c r="TVH1" s="159"/>
      <c r="TVI1" s="159"/>
      <c r="TVJ1" s="159"/>
      <c r="TVK1" s="159"/>
      <c r="TVL1" s="159"/>
      <c r="TVM1" s="159"/>
      <c r="TVN1" s="159"/>
      <c r="TVO1" s="159"/>
      <c r="TVP1" s="159"/>
      <c r="TVQ1" s="159"/>
      <c r="TVR1" s="159"/>
      <c r="TVS1" s="159"/>
      <c r="TVT1" s="159"/>
      <c r="TVU1" s="159"/>
      <c r="TVV1" s="159"/>
      <c r="TVW1" s="159"/>
      <c r="TVX1" s="159"/>
      <c r="TVY1" s="159"/>
      <c r="TVZ1" s="159"/>
      <c r="TWA1" s="159"/>
      <c r="TWB1" s="159"/>
      <c r="TWC1" s="159"/>
      <c r="TWD1" s="159"/>
      <c r="TWE1" s="159"/>
      <c r="TWF1" s="159"/>
      <c r="TWG1" s="159"/>
      <c r="TWH1" s="159"/>
      <c r="TWI1" s="159"/>
      <c r="TWJ1" s="159"/>
      <c r="TWK1" s="159"/>
      <c r="TWL1" s="159"/>
      <c r="TWM1" s="159"/>
      <c r="TWN1" s="159"/>
      <c r="TWO1" s="159"/>
      <c r="TWP1" s="159"/>
      <c r="TWQ1" s="159"/>
      <c r="TWR1" s="159"/>
      <c r="TWS1" s="159"/>
      <c r="TWT1" s="159"/>
      <c r="TWU1" s="159"/>
      <c r="TWV1" s="159"/>
      <c r="TWW1" s="159"/>
      <c r="TWX1" s="159"/>
      <c r="TWY1" s="159"/>
      <c r="TWZ1" s="159"/>
      <c r="TXA1" s="159"/>
      <c r="TXB1" s="159"/>
      <c r="TXC1" s="159"/>
      <c r="TXD1" s="159"/>
      <c r="TXE1" s="159"/>
      <c r="TXF1" s="159"/>
      <c r="TXG1" s="159"/>
      <c r="TXH1" s="159"/>
      <c r="TXI1" s="159"/>
      <c r="TXJ1" s="159"/>
      <c r="TXK1" s="159"/>
      <c r="TXL1" s="159"/>
      <c r="TXM1" s="159"/>
      <c r="TXN1" s="159"/>
      <c r="TXO1" s="159"/>
      <c r="TXP1" s="159"/>
      <c r="TXQ1" s="159"/>
      <c r="TXR1" s="159"/>
      <c r="TXS1" s="159"/>
      <c r="TXT1" s="159"/>
      <c r="TXU1" s="159"/>
      <c r="TXV1" s="159"/>
      <c r="TXW1" s="159"/>
      <c r="TXX1" s="159"/>
      <c r="TXY1" s="159"/>
      <c r="TXZ1" s="159"/>
      <c r="TYA1" s="159"/>
      <c r="TYB1" s="159"/>
      <c r="TYC1" s="159"/>
      <c r="TYD1" s="159"/>
      <c r="TYE1" s="159"/>
      <c r="TYF1" s="159"/>
      <c r="TYG1" s="159"/>
      <c r="TYH1" s="159"/>
      <c r="TYI1" s="159"/>
      <c r="TYJ1" s="159"/>
      <c r="TYK1" s="159"/>
      <c r="TYL1" s="159"/>
      <c r="TYM1" s="159"/>
      <c r="TYN1" s="159"/>
      <c r="TYO1" s="159"/>
      <c r="TYP1" s="159"/>
      <c r="TYQ1" s="159"/>
      <c r="TYR1" s="159"/>
      <c r="TYS1" s="159"/>
      <c r="TYT1" s="159"/>
      <c r="TYU1" s="159"/>
      <c r="TYV1" s="159"/>
      <c r="TYW1" s="159"/>
      <c r="TYX1" s="159"/>
      <c r="TYY1" s="159"/>
      <c r="TYZ1" s="159"/>
      <c r="TZA1" s="159"/>
      <c r="TZB1" s="159"/>
      <c r="TZC1" s="159"/>
      <c r="TZD1" s="159"/>
      <c r="TZE1" s="159"/>
      <c r="TZF1" s="159"/>
      <c r="TZG1" s="159"/>
      <c r="TZH1" s="159"/>
      <c r="TZI1" s="159"/>
      <c r="TZJ1" s="159"/>
      <c r="TZK1" s="159"/>
      <c r="TZL1" s="159"/>
      <c r="TZM1" s="159"/>
      <c r="TZN1" s="159"/>
      <c r="TZO1" s="159"/>
      <c r="TZP1" s="159"/>
      <c r="TZQ1" s="159"/>
      <c r="TZR1" s="159"/>
      <c r="TZS1" s="159"/>
      <c r="TZT1" s="159"/>
      <c r="TZU1" s="159"/>
      <c r="TZV1" s="159"/>
      <c r="TZW1" s="159"/>
      <c r="TZX1" s="159"/>
      <c r="TZY1" s="159"/>
      <c r="TZZ1" s="159"/>
      <c r="UAA1" s="159"/>
      <c r="UAB1" s="159"/>
      <c r="UAC1" s="159"/>
      <c r="UAD1" s="159"/>
      <c r="UAE1" s="159"/>
      <c r="UAF1" s="159"/>
      <c r="UAG1" s="159"/>
      <c r="UAH1" s="159"/>
      <c r="UAI1" s="159"/>
      <c r="UAJ1" s="159"/>
      <c r="UAK1" s="159"/>
      <c r="UAL1" s="159"/>
      <c r="UAM1" s="159"/>
      <c r="UAN1" s="159"/>
      <c r="UAO1" s="159"/>
      <c r="UAP1" s="159"/>
      <c r="UAQ1" s="159"/>
      <c r="UAR1" s="159"/>
      <c r="UAS1" s="159"/>
      <c r="UAT1" s="159"/>
      <c r="UAU1" s="159"/>
      <c r="UAV1" s="159"/>
      <c r="UAW1" s="159"/>
      <c r="UAX1" s="159"/>
      <c r="UAY1" s="159"/>
      <c r="UAZ1" s="159"/>
      <c r="UBA1" s="159"/>
      <c r="UBB1" s="159"/>
      <c r="UBC1" s="159"/>
      <c r="UBD1" s="159"/>
      <c r="UBE1" s="159"/>
      <c r="UBF1" s="159"/>
      <c r="UBG1" s="159"/>
      <c r="UBH1" s="159"/>
      <c r="UBI1" s="159"/>
      <c r="UBJ1" s="159"/>
      <c r="UBK1" s="159"/>
      <c r="UBL1" s="159"/>
      <c r="UBM1" s="159"/>
      <c r="UBN1" s="159"/>
      <c r="UBO1" s="159"/>
      <c r="UBP1" s="159"/>
      <c r="UBQ1" s="159"/>
      <c r="UBR1" s="159"/>
      <c r="UBS1" s="159"/>
      <c r="UBT1" s="159"/>
      <c r="UBU1" s="159"/>
      <c r="UBV1" s="159"/>
      <c r="UBW1" s="159"/>
      <c r="UBX1" s="159"/>
      <c r="UBY1" s="159"/>
      <c r="UBZ1" s="159"/>
      <c r="UCA1" s="159"/>
      <c r="UCB1" s="159"/>
      <c r="UCC1" s="159"/>
      <c r="UCD1" s="159"/>
      <c r="UCE1" s="159"/>
      <c r="UCF1" s="159"/>
      <c r="UCG1" s="159"/>
      <c r="UCH1" s="159"/>
      <c r="UCI1" s="159"/>
      <c r="UCJ1" s="159"/>
      <c r="UCK1" s="159"/>
      <c r="UCL1" s="159"/>
      <c r="UCM1" s="159"/>
      <c r="UCN1" s="159"/>
      <c r="UCO1" s="159"/>
      <c r="UCP1" s="159"/>
      <c r="UCQ1" s="159"/>
      <c r="UCR1" s="159"/>
      <c r="UCS1" s="159"/>
      <c r="UCT1" s="159"/>
      <c r="UCU1" s="159"/>
      <c r="UCV1" s="159"/>
      <c r="UCW1" s="159"/>
      <c r="UCX1" s="159"/>
      <c r="UCY1" s="159"/>
      <c r="UCZ1" s="159"/>
      <c r="UDA1" s="159"/>
      <c r="UDB1" s="159"/>
      <c r="UDC1" s="159"/>
      <c r="UDD1" s="159"/>
      <c r="UDE1" s="159"/>
      <c r="UDF1" s="159"/>
      <c r="UDG1" s="159"/>
      <c r="UDH1" s="159"/>
      <c r="UDI1" s="159"/>
      <c r="UDJ1" s="159"/>
      <c r="UDK1" s="159"/>
      <c r="UDL1" s="159"/>
      <c r="UDM1" s="159"/>
      <c r="UDN1" s="159"/>
      <c r="UDO1" s="159"/>
      <c r="UDP1" s="159"/>
      <c r="UDQ1" s="159"/>
      <c r="UDR1" s="159"/>
      <c r="UDS1" s="159"/>
      <c r="UDT1" s="159"/>
      <c r="UDU1" s="159"/>
      <c r="UDV1" s="159"/>
      <c r="UDW1" s="159"/>
      <c r="UDX1" s="159"/>
      <c r="UDY1" s="159"/>
      <c r="UDZ1" s="159"/>
      <c r="UEA1" s="159"/>
      <c r="UEB1" s="159"/>
      <c r="UEC1" s="159"/>
      <c r="UED1" s="159"/>
      <c r="UEE1" s="159"/>
      <c r="UEF1" s="159"/>
      <c r="UEG1" s="159"/>
      <c r="UEH1" s="159"/>
      <c r="UEI1" s="159"/>
      <c r="UEJ1" s="159"/>
      <c r="UEK1" s="159"/>
      <c r="UEL1" s="159"/>
      <c r="UEM1" s="159"/>
      <c r="UEN1" s="159"/>
      <c r="UEO1" s="159"/>
      <c r="UEP1" s="159"/>
      <c r="UEQ1" s="159"/>
      <c r="UER1" s="159"/>
      <c r="UES1" s="159"/>
      <c r="UET1" s="159"/>
      <c r="UEU1" s="159"/>
      <c r="UEV1" s="159"/>
      <c r="UEW1" s="159"/>
      <c r="UEX1" s="159"/>
      <c r="UEY1" s="159"/>
      <c r="UEZ1" s="159"/>
      <c r="UFA1" s="159"/>
      <c r="UFB1" s="159"/>
      <c r="UFC1" s="159"/>
      <c r="UFD1" s="159"/>
      <c r="UFE1" s="159"/>
      <c r="UFF1" s="159"/>
      <c r="UFG1" s="159"/>
      <c r="UFH1" s="159"/>
      <c r="UFI1" s="159"/>
      <c r="UFJ1" s="159"/>
      <c r="UFK1" s="159"/>
      <c r="UFL1" s="159"/>
      <c r="UFM1" s="159"/>
      <c r="UFN1" s="159"/>
      <c r="UFO1" s="159"/>
      <c r="UFP1" s="159"/>
      <c r="UFQ1" s="159"/>
      <c r="UFR1" s="159"/>
      <c r="UFS1" s="159"/>
      <c r="UFT1" s="159"/>
      <c r="UFU1" s="159"/>
      <c r="UFV1" s="159"/>
      <c r="UFW1" s="159"/>
      <c r="UFX1" s="159"/>
      <c r="UFY1" s="159"/>
      <c r="UFZ1" s="159"/>
      <c r="UGA1" s="159"/>
      <c r="UGB1" s="159"/>
      <c r="UGC1" s="159"/>
      <c r="UGD1" s="159"/>
      <c r="UGE1" s="159"/>
      <c r="UGF1" s="159"/>
      <c r="UGG1" s="159"/>
      <c r="UGH1" s="159"/>
      <c r="UGI1" s="159"/>
      <c r="UGJ1" s="159"/>
      <c r="UGK1" s="159"/>
      <c r="UGL1" s="159"/>
      <c r="UGM1" s="159"/>
      <c r="UGN1" s="159"/>
      <c r="UGO1" s="159"/>
      <c r="UGP1" s="159"/>
      <c r="UGQ1" s="159"/>
      <c r="UGR1" s="159"/>
      <c r="UGS1" s="159"/>
      <c r="UGT1" s="159"/>
      <c r="UGU1" s="159"/>
      <c r="UGV1" s="159"/>
      <c r="UGW1" s="159"/>
      <c r="UGX1" s="159"/>
      <c r="UGY1" s="159"/>
      <c r="UGZ1" s="159"/>
      <c r="UHA1" s="159"/>
      <c r="UHB1" s="159"/>
      <c r="UHC1" s="159"/>
      <c r="UHD1" s="159"/>
      <c r="UHE1" s="159"/>
      <c r="UHF1" s="159"/>
      <c r="UHG1" s="159"/>
      <c r="UHH1" s="159"/>
      <c r="UHI1" s="159"/>
      <c r="UHJ1" s="159"/>
      <c r="UHK1" s="159"/>
      <c r="UHL1" s="159"/>
      <c r="UHM1" s="159"/>
      <c r="UHN1" s="159"/>
      <c r="UHO1" s="159"/>
      <c r="UHP1" s="159"/>
      <c r="UHQ1" s="159"/>
      <c r="UHR1" s="159"/>
      <c r="UHS1" s="159"/>
      <c r="UHT1" s="159"/>
      <c r="UHU1" s="159"/>
      <c r="UHV1" s="159"/>
      <c r="UHW1" s="159"/>
      <c r="UHX1" s="159"/>
      <c r="UHY1" s="159"/>
      <c r="UHZ1" s="159"/>
      <c r="UIA1" s="159"/>
      <c r="UIB1" s="159"/>
      <c r="UIC1" s="159"/>
      <c r="UID1" s="159"/>
      <c r="UIE1" s="159"/>
      <c r="UIF1" s="159"/>
      <c r="UIG1" s="159"/>
      <c r="UIH1" s="159"/>
      <c r="UII1" s="159"/>
      <c r="UIJ1" s="159"/>
      <c r="UIK1" s="159"/>
      <c r="UIL1" s="159"/>
      <c r="UIM1" s="159"/>
      <c r="UIN1" s="159"/>
      <c r="UIO1" s="159"/>
      <c r="UIP1" s="159"/>
      <c r="UIQ1" s="159"/>
      <c r="UIR1" s="159"/>
      <c r="UIS1" s="159"/>
      <c r="UIT1" s="159"/>
      <c r="UIU1" s="159"/>
      <c r="UIV1" s="159"/>
      <c r="UIW1" s="159"/>
      <c r="UIX1" s="159"/>
      <c r="UIY1" s="159"/>
      <c r="UIZ1" s="159"/>
      <c r="UJA1" s="159"/>
      <c r="UJB1" s="159"/>
      <c r="UJC1" s="159"/>
      <c r="UJD1" s="159"/>
      <c r="UJE1" s="159"/>
      <c r="UJF1" s="159"/>
      <c r="UJG1" s="159"/>
      <c r="UJH1" s="159"/>
      <c r="UJI1" s="159"/>
      <c r="UJJ1" s="159"/>
      <c r="UJK1" s="159"/>
      <c r="UJL1" s="159"/>
      <c r="UJM1" s="159"/>
      <c r="UJN1" s="159"/>
      <c r="UJO1" s="159"/>
      <c r="UJP1" s="159"/>
      <c r="UJQ1" s="159"/>
      <c r="UJR1" s="159"/>
      <c r="UJS1" s="159"/>
      <c r="UJT1" s="159"/>
      <c r="UJU1" s="159"/>
      <c r="UJV1" s="159"/>
      <c r="UJW1" s="159"/>
      <c r="UJX1" s="159"/>
      <c r="UJY1" s="159"/>
      <c r="UJZ1" s="159"/>
      <c r="UKA1" s="159"/>
      <c r="UKB1" s="159"/>
      <c r="UKC1" s="159"/>
      <c r="UKD1" s="159"/>
      <c r="UKE1" s="159"/>
      <c r="UKF1" s="159"/>
      <c r="UKG1" s="159"/>
      <c r="UKH1" s="159"/>
      <c r="UKI1" s="159"/>
      <c r="UKJ1" s="159"/>
      <c r="UKK1" s="159"/>
      <c r="UKL1" s="159"/>
      <c r="UKM1" s="159"/>
      <c r="UKN1" s="159"/>
      <c r="UKO1" s="159"/>
      <c r="UKP1" s="159"/>
      <c r="UKQ1" s="159"/>
      <c r="UKR1" s="159"/>
      <c r="UKS1" s="159"/>
      <c r="UKT1" s="159"/>
      <c r="UKU1" s="159"/>
      <c r="UKV1" s="159"/>
      <c r="UKW1" s="159"/>
      <c r="UKX1" s="159"/>
      <c r="UKY1" s="159"/>
      <c r="UKZ1" s="159"/>
      <c r="ULA1" s="159"/>
      <c r="ULB1" s="159"/>
      <c r="ULC1" s="159"/>
      <c r="ULD1" s="159"/>
      <c r="ULE1" s="159"/>
      <c r="ULF1" s="159"/>
      <c r="ULG1" s="159"/>
      <c r="ULH1" s="159"/>
      <c r="ULI1" s="159"/>
      <c r="ULJ1" s="159"/>
      <c r="ULK1" s="159"/>
      <c r="ULL1" s="159"/>
      <c r="ULM1" s="159"/>
      <c r="ULN1" s="159"/>
      <c r="ULO1" s="159"/>
      <c r="ULP1" s="159"/>
      <c r="ULQ1" s="159"/>
      <c r="ULR1" s="159"/>
      <c r="ULS1" s="159"/>
      <c r="ULT1" s="159"/>
      <c r="ULU1" s="159"/>
      <c r="ULV1" s="159"/>
      <c r="ULW1" s="159"/>
      <c r="ULX1" s="159"/>
      <c r="ULY1" s="159"/>
      <c r="ULZ1" s="159"/>
      <c r="UMA1" s="159"/>
      <c r="UMB1" s="159"/>
      <c r="UMC1" s="159"/>
      <c r="UMD1" s="159"/>
      <c r="UME1" s="159"/>
      <c r="UMF1" s="159"/>
      <c r="UMG1" s="159"/>
      <c r="UMH1" s="159"/>
      <c r="UMI1" s="159"/>
      <c r="UMJ1" s="159"/>
      <c r="UMK1" s="159"/>
      <c r="UML1" s="159"/>
      <c r="UMM1" s="159"/>
      <c r="UMN1" s="159"/>
      <c r="UMO1" s="159"/>
      <c r="UMP1" s="159"/>
      <c r="UMQ1" s="159"/>
      <c r="UMR1" s="159"/>
      <c r="UMS1" s="159"/>
      <c r="UMT1" s="159"/>
      <c r="UMU1" s="159"/>
      <c r="UMV1" s="159"/>
      <c r="UMW1" s="159"/>
      <c r="UMX1" s="159"/>
      <c r="UMY1" s="159"/>
      <c r="UMZ1" s="159"/>
      <c r="UNA1" s="159"/>
      <c r="UNB1" s="159"/>
      <c r="UNC1" s="159"/>
      <c r="UND1" s="159"/>
      <c r="UNE1" s="159"/>
      <c r="UNF1" s="159"/>
      <c r="UNG1" s="159"/>
      <c r="UNH1" s="159"/>
      <c r="UNI1" s="159"/>
      <c r="UNJ1" s="159"/>
      <c r="UNK1" s="159"/>
      <c r="UNL1" s="159"/>
      <c r="UNM1" s="159"/>
      <c r="UNN1" s="159"/>
      <c r="UNO1" s="159"/>
      <c r="UNP1" s="159"/>
      <c r="UNQ1" s="159"/>
      <c r="UNR1" s="159"/>
      <c r="UNS1" s="159"/>
      <c r="UNT1" s="159"/>
      <c r="UNU1" s="159"/>
      <c r="UNV1" s="159"/>
      <c r="UNW1" s="159"/>
      <c r="UNX1" s="159"/>
      <c r="UNY1" s="159"/>
      <c r="UNZ1" s="159"/>
      <c r="UOA1" s="159"/>
      <c r="UOB1" s="159"/>
      <c r="UOC1" s="159"/>
      <c r="UOD1" s="159"/>
      <c r="UOE1" s="159"/>
      <c r="UOF1" s="159"/>
      <c r="UOG1" s="159"/>
      <c r="UOH1" s="159"/>
      <c r="UOI1" s="159"/>
      <c r="UOJ1" s="159"/>
      <c r="UOK1" s="159"/>
      <c r="UOL1" s="159"/>
      <c r="UOM1" s="159"/>
      <c r="UON1" s="159"/>
      <c r="UOO1" s="159"/>
      <c r="UOP1" s="159"/>
      <c r="UOQ1" s="159"/>
      <c r="UOR1" s="159"/>
      <c r="UOS1" s="159"/>
      <c r="UOT1" s="159"/>
      <c r="UOU1" s="159"/>
      <c r="UOV1" s="159"/>
      <c r="UOW1" s="159"/>
      <c r="UOX1" s="159"/>
      <c r="UOY1" s="159"/>
      <c r="UOZ1" s="159"/>
      <c r="UPA1" s="159"/>
      <c r="UPB1" s="159"/>
      <c r="UPC1" s="159"/>
      <c r="UPD1" s="159"/>
      <c r="UPE1" s="159"/>
      <c r="UPF1" s="159"/>
      <c r="UPG1" s="159"/>
      <c r="UPH1" s="159"/>
      <c r="UPI1" s="159"/>
      <c r="UPJ1" s="159"/>
      <c r="UPK1" s="159"/>
      <c r="UPL1" s="159"/>
      <c r="UPM1" s="159"/>
      <c r="UPN1" s="159"/>
      <c r="UPO1" s="159"/>
      <c r="UPP1" s="159"/>
      <c r="UPQ1" s="159"/>
      <c r="UPR1" s="159"/>
      <c r="UPS1" s="159"/>
      <c r="UPT1" s="159"/>
      <c r="UPU1" s="159"/>
      <c r="UPV1" s="159"/>
      <c r="UPW1" s="159"/>
      <c r="UPX1" s="159"/>
      <c r="UPY1" s="159"/>
      <c r="UPZ1" s="159"/>
      <c r="UQA1" s="159"/>
      <c r="UQB1" s="159"/>
      <c r="UQC1" s="159"/>
      <c r="UQD1" s="159"/>
      <c r="UQE1" s="159"/>
      <c r="UQF1" s="159"/>
      <c r="UQG1" s="159"/>
      <c r="UQH1" s="159"/>
      <c r="UQI1" s="159"/>
      <c r="UQJ1" s="159"/>
      <c r="UQK1" s="159"/>
      <c r="UQL1" s="159"/>
      <c r="UQM1" s="159"/>
      <c r="UQN1" s="159"/>
      <c r="UQO1" s="159"/>
      <c r="UQP1" s="159"/>
      <c r="UQQ1" s="159"/>
      <c r="UQR1" s="159"/>
      <c r="UQS1" s="159"/>
      <c r="UQT1" s="159"/>
      <c r="UQU1" s="159"/>
      <c r="UQV1" s="159"/>
      <c r="UQW1" s="159"/>
      <c r="UQX1" s="159"/>
      <c r="UQY1" s="159"/>
      <c r="UQZ1" s="159"/>
      <c r="URA1" s="159"/>
      <c r="URB1" s="159"/>
      <c r="URC1" s="159"/>
      <c r="URD1" s="159"/>
      <c r="URE1" s="159"/>
      <c r="URF1" s="159"/>
      <c r="URG1" s="159"/>
      <c r="URH1" s="159"/>
      <c r="URI1" s="159"/>
      <c r="URJ1" s="159"/>
      <c r="URK1" s="159"/>
      <c r="URL1" s="159"/>
      <c r="URM1" s="159"/>
      <c r="URN1" s="159"/>
      <c r="URO1" s="159"/>
      <c r="URP1" s="159"/>
      <c r="URQ1" s="159"/>
      <c r="URR1" s="159"/>
      <c r="URS1" s="159"/>
      <c r="URT1" s="159"/>
      <c r="URU1" s="159"/>
      <c r="URV1" s="159"/>
      <c r="URW1" s="159"/>
      <c r="URX1" s="159"/>
      <c r="URY1" s="159"/>
      <c r="URZ1" s="159"/>
      <c r="USA1" s="159"/>
      <c r="USB1" s="159"/>
      <c r="USC1" s="159"/>
      <c r="USD1" s="159"/>
      <c r="USE1" s="159"/>
      <c r="USF1" s="159"/>
      <c r="USG1" s="159"/>
      <c r="USH1" s="159"/>
      <c r="USI1" s="159"/>
      <c r="USJ1" s="159"/>
      <c r="USK1" s="159"/>
      <c r="USL1" s="159"/>
      <c r="USM1" s="159"/>
      <c r="USN1" s="159"/>
      <c r="USO1" s="159"/>
      <c r="USP1" s="159"/>
      <c r="USQ1" s="159"/>
      <c r="USR1" s="159"/>
      <c r="USS1" s="159"/>
      <c r="UST1" s="159"/>
      <c r="USU1" s="159"/>
      <c r="USV1" s="159"/>
      <c r="USW1" s="159"/>
      <c r="USX1" s="159"/>
      <c r="USY1" s="159"/>
      <c r="USZ1" s="159"/>
      <c r="UTA1" s="159"/>
      <c r="UTB1" s="159"/>
      <c r="UTC1" s="159"/>
      <c r="UTD1" s="159"/>
      <c r="UTE1" s="159"/>
      <c r="UTF1" s="159"/>
      <c r="UTG1" s="159"/>
      <c r="UTH1" s="159"/>
      <c r="UTI1" s="159"/>
      <c r="UTJ1" s="159"/>
      <c r="UTK1" s="159"/>
      <c r="UTL1" s="159"/>
      <c r="UTM1" s="159"/>
      <c r="UTN1" s="159"/>
      <c r="UTO1" s="159"/>
      <c r="UTP1" s="159"/>
      <c r="UTQ1" s="159"/>
      <c r="UTR1" s="159"/>
      <c r="UTS1" s="159"/>
      <c r="UTT1" s="159"/>
      <c r="UTU1" s="159"/>
      <c r="UTV1" s="159"/>
      <c r="UTW1" s="159"/>
      <c r="UTX1" s="159"/>
      <c r="UTY1" s="159"/>
      <c r="UTZ1" s="159"/>
      <c r="UUA1" s="159"/>
      <c r="UUB1" s="159"/>
      <c r="UUC1" s="159"/>
      <c r="UUD1" s="159"/>
      <c r="UUE1" s="159"/>
      <c r="UUF1" s="159"/>
      <c r="UUG1" s="159"/>
      <c r="UUH1" s="159"/>
      <c r="UUI1" s="159"/>
      <c r="UUJ1" s="159"/>
      <c r="UUK1" s="159"/>
      <c r="UUL1" s="159"/>
      <c r="UUM1" s="159"/>
      <c r="UUN1" s="159"/>
      <c r="UUO1" s="159"/>
      <c r="UUP1" s="159"/>
      <c r="UUQ1" s="159"/>
      <c r="UUR1" s="159"/>
      <c r="UUS1" s="159"/>
      <c r="UUT1" s="159"/>
      <c r="UUU1" s="159"/>
      <c r="UUV1" s="159"/>
      <c r="UUW1" s="159"/>
      <c r="UUX1" s="159"/>
      <c r="UUY1" s="159"/>
      <c r="UUZ1" s="159"/>
      <c r="UVA1" s="159"/>
      <c r="UVB1" s="159"/>
      <c r="UVC1" s="159"/>
      <c r="UVD1" s="159"/>
      <c r="UVE1" s="159"/>
      <c r="UVF1" s="159"/>
      <c r="UVG1" s="159"/>
      <c r="UVH1" s="159"/>
      <c r="UVI1" s="159"/>
      <c r="UVJ1" s="159"/>
      <c r="UVK1" s="159"/>
      <c r="UVL1" s="159"/>
      <c r="UVM1" s="159"/>
      <c r="UVN1" s="159"/>
      <c r="UVO1" s="159"/>
      <c r="UVP1" s="159"/>
      <c r="UVQ1" s="159"/>
      <c r="UVR1" s="159"/>
      <c r="UVS1" s="159"/>
      <c r="UVT1" s="159"/>
      <c r="UVU1" s="159"/>
      <c r="UVV1" s="159"/>
      <c r="UVW1" s="159"/>
      <c r="UVX1" s="159"/>
      <c r="UVY1" s="159"/>
      <c r="UVZ1" s="159"/>
      <c r="UWA1" s="159"/>
      <c r="UWB1" s="159"/>
      <c r="UWC1" s="159"/>
      <c r="UWD1" s="159"/>
      <c r="UWE1" s="159"/>
      <c r="UWF1" s="159"/>
      <c r="UWG1" s="159"/>
      <c r="UWH1" s="159"/>
      <c r="UWI1" s="159"/>
      <c r="UWJ1" s="159"/>
      <c r="UWK1" s="159"/>
      <c r="UWL1" s="159"/>
      <c r="UWM1" s="159"/>
      <c r="UWN1" s="159"/>
      <c r="UWO1" s="159"/>
      <c r="UWP1" s="159"/>
      <c r="UWQ1" s="159"/>
      <c r="UWR1" s="159"/>
      <c r="UWS1" s="159"/>
      <c r="UWT1" s="159"/>
      <c r="UWU1" s="159"/>
      <c r="UWV1" s="159"/>
      <c r="UWW1" s="159"/>
      <c r="UWX1" s="159"/>
      <c r="UWY1" s="159"/>
      <c r="UWZ1" s="159"/>
      <c r="UXA1" s="159"/>
      <c r="UXB1" s="159"/>
      <c r="UXC1" s="159"/>
      <c r="UXD1" s="159"/>
      <c r="UXE1" s="159"/>
      <c r="UXF1" s="159"/>
      <c r="UXG1" s="159"/>
      <c r="UXH1" s="159"/>
      <c r="UXI1" s="159"/>
      <c r="UXJ1" s="159"/>
      <c r="UXK1" s="159"/>
      <c r="UXL1" s="159"/>
      <c r="UXM1" s="159"/>
      <c r="UXN1" s="159"/>
      <c r="UXO1" s="159"/>
      <c r="UXP1" s="159"/>
      <c r="UXQ1" s="159"/>
      <c r="UXR1" s="159"/>
      <c r="UXS1" s="159"/>
      <c r="UXT1" s="159"/>
      <c r="UXU1" s="159"/>
      <c r="UXV1" s="159"/>
      <c r="UXW1" s="159"/>
      <c r="UXX1" s="159"/>
      <c r="UXY1" s="159"/>
      <c r="UXZ1" s="159"/>
      <c r="UYA1" s="159"/>
      <c r="UYB1" s="159"/>
      <c r="UYC1" s="159"/>
      <c r="UYD1" s="159"/>
      <c r="UYE1" s="159"/>
      <c r="UYF1" s="159"/>
      <c r="UYG1" s="159"/>
      <c r="UYH1" s="159"/>
      <c r="UYI1" s="159"/>
      <c r="UYJ1" s="159"/>
      <c r="UYK1" s="159"/>
      <c r="UYL1" s="159"/>
      <c r="UYM1" s="159"/>
      <c r="UYN1" s="159"/>
      <c r="UYO1" s="159"/>
      <c r="UYP1" s="159"/>
      <c r="UYQ1" s="159"/>
      <c r="UYR1" s="159"/>
      <c r="UYS1" s="159"/>
      <c r="UYT1" s="159"/>
      <c r="UYU1" s="159"/>
      <c r="UYV1" s="159"/>
      <c r="UYW1" s="159"/>
      <c r="UYX1" s="159"/>
      <c r="UYY1" s="159"/>
      <c r="UYZ1" s="159"/>
      <c r="UZA1" s="159"/>
      <c r="UZB1" s="159"/>
      <c r="UZC1" s="159"/>
      <c r="UZD1" s="159"/>
      <c r="UZE1" s="159"/>
      <c r="UZF1" s="159"/>
      <c r="UZG1" s="159"/>
      <c r="UZH1" s="159"/>
      <c r="UZI1" s="159"/>
      <c r="UZJ1" s="159"/>
      <c r="UZK1" s="159"/>
      <c r="UZL1" s="159"/>
      <c r="UZM1" s="159"/>
      <c r="UZN1" s="159"/>
      <c r="UZO1" s="159"/>
      <c r="UZP1" s="159"/>
      <c r="UZQ1" s="159"/>
      <c r="UZR1" s="159"/>
      <c r="UZS1" s="159"/>
      <c r="UZT1" s="159"/>
      <c r="UZU1" s="159"/>
      <c r="UZV1" s="159"/>
      <c r="UZW1" s="159"/>
      <c r="UZX1" s="159"/>
      <c r="UZY1" s="159"/>
      <c r="UZZ1" s="159"/>
      <c r="VAA1" s="159"/>
      <c r="VAB1" s="159"/>
      <c r="VAC1" s="159"/>
      <c r="VAD1" s="159"/>
      <c r="VAE1" s="159"/>
      <c r="VAF1" s="159"/>
      <c r="VAG1" s="159"/>
      <c r="VAH1" s="159"/>
      <c r="VAI1" s="159"/>
      <c r="VAJ1" s="159"/>
      <c r="VAK1" s="159"/>
      <c r="VAL1" s="159"/>
      <c r="VAM1" s="159"/>
      <c r="VAN1" s="159"/>
      <c r="VAO1" s="159"/>
      <c r="VAP1" s="159"/>
      <c r="VAQ1" s="159"/>
      <c r="VAR1" s="159"/>
      <c r="VAS1" s="159"/>
      <c r="VAT1" s="159"/>
      <c r="VAU1" s="159"/>
      <c r="VAV1" s="159"/>
      <c r="VAW1" s="159"/>
      <c r="VAX1" s="159"/>
      <c r="VAY1" s="159"/>
      <c r="VAZ1" s="159"/>
      <c r="VBA1" s="159"/>
      <c r="VBB1" s="159"/>
      <c r="VBC1" s="159"/>
      <c r="VBD1" s="159"/>
      <c r="VBE1" s="159"/>
      <c r="VBF1" s="159"/>
      <c r="VBG1" s="159"/>
      <c r="VBH1" s="159"/>
      <c r="VBI1" s="159"/>
      <c r="VBJ1" s="159"/>
      <c r="VBK1" s="159"/>
      <c r="VBL1" s="159"/>
      <c r="VBM1" s="159"/>
      <c r="VBN1" s="159"/>
      <c r="VBO1" s="159"/>
      <c r="VBP1" s="159"/>
      <c r="VBQ1" s="159"/>
      <c r="VBR1" s="159"/>
      <c r="VBS1" s="159"/>
      <c r="VBT1" s="159"/>
      <c r="VBU1" s="159"/>
      <c r="VBV1" s="159"/>
      <c r="VBW1" s="159"/>
      <c r="VBX1" s="159"/>
      <c r="VBY1" s="159"/>
      <c r="VBZ1" s="159"/>
      <c r="VCA1" s="159"/>
      <c r="VCB1" s="159"/>
      <c r="VCC1" s="159"/>
      <c r="VCD1" s="159"/>
      <c r="VCE1" s="159"/>
      <c r="VCF1" s="159"/>
      <c r="VCG1" s="159"/>
      <c r="VCH1" s="159"/>
      <c r="VCI1" s="159"/>
      <c r="VCJ1" s="159"/>
      <c r="VCK1" s="159"/>
      <c r="VCL1" s="159"/>
      <c r="VCM1" s="159"/>
      <c r="VCN1" s="159"/>
      <c r="VCO1" s="159"/>
      <c r="VCP1" s="159"/>
      <c r="VCQ1" s="159"/>
      <c r="VCR1" s="159"/>
      <c r="VCS1" s="159"/>
      <c r="VCT1" s="159"/>
      <c r="VCU1" s="159"/>
      <c r="VCV1" s="159"/>
      <c r="VCW1" s="159"/>
      <c r="VCX1" s="159"/>
      <c r="VCY1" s="159"/>
      <c r="VCZ1" s="159"/>
      <c r="VDA1" s="159"/>
      <c r="VDB1" s="159"/>
      <c r="VDC1" s="159"/>
      <c r="VDD1" s="159"/>
      <c r="VDE1" s="159"/>
      <c r="VDF1" s="159"/>
      <c r="VDG1" s="159"/>
      <c r="VDH1" s="159"/>
      <c r="VDI1" s="159"/>
      <c r="VDJ1" s="159"/>
      <c r="VDK1" s="159"/>
      <c r="VDL1" s="159"/>
      <c r="VDM1" s="159"/>
      <c r="VDN1" s="159"/>
      <c r="VDO1" s="159"/>
      <c r="VDP1" s="159"/>
      <c r="VDQ1" s="159"/>
      <c r="VDR1" s="159"/>
      <c r="VDS1" s="159"/>
      <c r="VDT1" s="159"/>
      <c r="VDU1" s="159"/>
      <c r="VDV1" s="159"/>
      <c r="VDW1" s="159"/>
      <c r="VDX1" s="159"/>
      <c r="VDY1" s="159"/>
      <c r="VDZ1" s="159"/>
      <c r="VEA1" s="159"/>
      <c r="VEB1" s="159"/>
      <c r="VEC1" s="159"/>
      <c r="VED1" s="159"/>
      <c r="VEE1" s="159"/>
      <c r="VEF1" s="159"/>
      <c r="VEG1" s="159"/>
      <c r="VEH1" s="159"/>
      <c r="VEI1" s="159"/>
      <c r="VEJ1" s="159"/>
      <c r="VEK1" s="159"/>
      <c r="VEL1" s="159"/>
      <c r="VEM1" s="159"/>
      <c r="VEN1" s="159"/>
      <c r="VEO1" s="159"/>
      <c r="VEP1" s="159"/>
      <c r="VEQ1" s="159"/>
      <c r="VER1" s="159"/>
      <c r="VES1" s="159"/>
      <c r="VET1" s="159"/>
      <c r="VEU1" s="159"/>
      <c r="VEV1" s="159"/>
      <c r="VEW1" s="159"/>
      <c r="VEX1" s="159"/>
      <c r="VEY1" s="159"/>
      <c r="VEZ1" s="159"/>
      <c r="VFA1" s="159"/>
      <c r="VFB1" s="159"/>
      <c r="VFC1" s="159"/>
      <c r="VFD1" s="159"/>
      <c r="VFE1" s="159"/>
      <c r="VFF1" s="159"/>
      <c r="VFG1" s="159"/>
      <c r="VFH1" s="159"/>
      <c r="VFI1" s="159"/>
      <c r="VFJ1" s="159"/>
      <c r="VFK1" s="159"/>
      <c r="VFL1" s="159"/>
      <c r="VFM1" s="159"/>
      <c r="VFN1" s="159"/>
      <c r="VFO1" s="159"/>
      <c r="VFP1" s="159"/>
      <c r="VFQ1" s="159"/>
      <c r="VFR1" s="159"/>
      <c r="VFS1" s="159"/>
      <c r="VFT1" s="159"/>
      <c r="VFU1" s="159"/>
      <c r="VFV1" s="159"/>
      <c r="VFW1" s="159"/>
      <c r="VFX1" s="159"/>
      <c r="VFY1" s="159"/>
      <c r="VFZ1" s="159"/>
      <c r="VGA1" s="159"/>
      <c r="VGB1" s="159"/>
      <c r="VGC1" s="159"/>
      <c r="VGD1" s="159"/>
      <c r="VGE1" s="159"/>
      <c r="VGF1" s="159"/>
      <c r="VGG1" s="159"/>
      <c r="VGH1" s="159"/>
      <c r="VGI1" s="159"/>
      <c r="VGJ1" s="159"/>
      <c r="VGK1" s="159"/>
      <c r="VGL1" s="159"/>
      <c r="VGM1" s="159"/>
      <c r="VGN1" s="159"/>
      <c r="VGO1" s="159"/>
      <c r="VGP1" s="159"/>
      <c r="VGQ1" s="159"/>
      <c r="VGR1" s="159"/>
      <c r="VGS1" s="159"/>
      <c r="VGT1" s="159"/>
      <c r="VGU1" s="159"/>
      <c r="VGV1" s="159"/>
      <c r="VGW1" s="159"/>
      <c r="VGX1" s="159"/>
      <c r="VGY1" s="159"/>
      <c r="VGZ1" s="159"/>
      <c r="VHA1" s="159"/>
      <c r="VHB1" s="159"/>
      <c r="VHC1" s="159"/>
      <c r="VHD1" s="159"/>
      <c r="VHE1" s="159"/>
      <c r="VHF1" s="159"/>
      <c r="VHG1" s="159"/>
      <c r="VHH1" s="159"/>
      <c r="VHI1" s="159"/>
      <c r="VHJ1" s="159"/>
      <c r="VHK1" s="159"/>
      <c r="VHL1" s="159"/>
      <c r="VHM1" s="159"/>
      <c r="VHN1" s="159"/>
      <c r="VHO1" s="159"/>
      <c r="VHP1" s="159"/>
      <c r="VHQ1" s="159"/>
      <c r="VHR1" s="159"/>
      <c r="VHS1" s="159"/>
      <c r="VHT1" s="159"/>
      <c r="VHU1" s="159"/>
      <c r="VHV1" s="159"/>
      <c r="VHW1" s="159"/>
      <c r="VHX1" s="159"/>
      <c r="VHY1" s="159"/>
      <c r="VHZ1" s="159"/>
      <c r="VIA1" s="159"/>
      <c r="VIB1" s="159"/>
      <c r="VIC1" s="159"/>
      <c r="VID1" s="159"/>
      <c r="VIE1" s="159"/>
      <c r="VIF1" s="159"/>
      <c r="VIG1" s="159"/>
      <c r="VIH1" s="159"/>
      <c r="VII1" s="159"/>
      <c r="VIJ1" s="159"/>
      <c r="VIK1" s="159"/>
      <c r="VIL1" s="159"/>
      <c r="VIM1" s="159"/>
      <c r="VIN1" s="159"/>
      <c r="VIO1" s="159"/>
      <c r="VIP1" s="159"/>
      <c r="VIQ1" s="159"/>
      <c r="VIR1" s="159"/>
      <c r="VIS1" s="159"/>
      <c r="VIT1" s="159"/>
      <c r="VIU1" s="159"/>
      <c r="VIV1" s="159"/>
      <c r="VIW1" s="159"/>
      <c r="VIX1" s="159"/>
      <c r="VIY1" s="159"/>
      <c r="VIZ1" s="159"/>
      <c r="VJA1" s="159"/>
      <c r="VJB1" s="159"/>
      <c r="VJC1" s="159"/>
      <c r="VJD1" s="159"/>
      <c r="VJE1" s="159"/>
      <c r="VJF1" s="159"/>
      <c r="VJG1" s="159"/>
      <c r="VJH1" s="159"/>
      <c r="VJI1" s="159"/>
      <c r="VJJ1" s="159"/>
      <c r="VJK1" s="159"/>
      <c r="VJL1" s="159"/>
      <c r="VJM1" s="159"/>
      <c r="VJN1" s="159"/>
      <c r="VJO1" s="159"/>
      <c r="VJP1" s="159"/>
      <c r="VJQ1" s="159"/>
      <c r="VJR1" s="159"/>
      <c r="VJS1" s="159"/>
      <c r="VJT1" s="159"/>
      <c r="VJU1" s="159"/>
      <c r="VJV1" s="159"/>
      <c r="VJW1" s="159"/>
      <c r="VJX1" s="159"/>
      <c r="VJY1" s="159"/>
      <c r="VJZ1" s="159"/>
      <c r="VKA1" s="159"/>
      <c r="VKB1" s="159"/>
      <c r="VKC1" s="159"/>
      <c r="VKD1" s="159"/>
      <c r="VKE1" s="159"/>
      <c r="VKF1" s="159"/>
      <c r="VKG1" s="159"/>
      <c r="VKH1" s="159"/>
      <c r="VKI1" s="159"/>
      <c r="VKJ1" s="159"/>
      <c r="VKK1" s="159"/>
      <c r="VKL1" s="159"/>
      <c r="VKM1" s="159"/>
      <c r="VKN1" s="159"/>
      <c r="VKO1" s="159"/>
      <c r="VKP1" s="159"/>
      <c r="VKQ1" s="159"/>
      <c r="VKR1" s="159"/>
      <c r="VKS1" s="159"/>
      <c r="VKT1" s="159"/>
      <c r="VKU1" s="159"/>
      <c r="VKV1" s="159"/>
      <c r="VKW1" s="159"/>
      <c r="VKX1" s="159"/>
      <c r="VKY1" s="159"/>
      <c r="VKZ1" s="159"/>
      <c r="VLA1" s="159"/>
      <c r="VLB1" s="159"/>
      <c r="VLC1" s="159"/>
      <c r="VLD1" s="159"/>
      <c r="VLE1" s="159"/>
      <c r="VLF1" s="159"/>
      <c r="VLG1" s="159"/>
      <c r="VLH1" s="159"/>
      <c r="VLI1" s="159"/>
      <c r="VLJ1" s="159"/>
      <c r="VLK1" s="159"/>
      <c r="VLL1" s="159"/>
      <c r="VLM1" s="159"/>
      <c r="VLN1" s="159"/>
      <c r="VLO1" s="159"/>
      <c r="VLP1" s="159"/>
      <c r="VLQ1" s="159"/>
      <c r="VLR1" s="159"/>
      <c r="VLS1" s="159"/>
      <c r="VLT1" s="159"/>
      <c r="VLU1" s="159"/>
      <c r="VLV1" s="159"/>
      <c r="VLW1" s="159"/>
      <c r="VLX1" s="159"/>
      <c r="VLY1" s="159"/>
      <c r="VLZ1" s="159"/>
      <c r="VMA1" s="159"/>
      <c r="VMB1" s="159"/>
      <c r="VMC1" s="159"/>
      <c r="VMD1" s="159"/>
      <c r="VME1" s="159"/>
      <c r="VMF1" s="159"/>
      <c r="VMG1" s="159"/>
      <c r="VMH1" s="159"/>
      <c r="VMI1" s="159"/>
      <c r="VMJ1" s="159"/>
      <c r="VMK1" s="159"/>
      <c r="VML1" s="159"/>
      <c r="VMM1" s="159"/>
      <c r="VMN1" s="159"/>
      <c r="VMO1" s="159"/>
      <c r="VMP1" s="159"/>
      <c r="VMQ1" s="159"/>
      <c r="VMR1" s="159"/>
      <c r="VMS1" s="159"/>
      <c r="VMT1" s="159"/>
      <c r="VMU1" s="159"/>
      <c r="VMV1" s="159"/>
      <c r="VMW1" s="159"/>
      <c r="VMX1" s="159"/>
      <c r="VMY1" s="159"/>
      <c r="VMZ1" s="159"/>
      <c r="VNA1" s="159"/>
      <c r="VNB1" s="159"/>
      <c r="VNC1" s="159"/>
      <c r="VND1" s="159"/>
      <c r="VNE1" s="159"/>
      <c r="VNF1" s="159"/>
      <c r="VNG1" s="159"/>
      <c r="VNH1" s="159"/>
      <c r="VNI1" s="159"/>
      <c r="VNJ1" s="159"/>
      <c r="VNK1" s="159"/>
      <c r="VNL1" s="159"/>
      <c r="VNM1" s="159"/>
      <c r="VNN1" s="159"/>
      <c r="VNO1" s="159"/>
      <c r="VNP1" s="159"/>
      <c r="VNQ1" s="159"/>
      <c r="VNR1" s="159"/>
      <c r="VNS1" s="159"/>
      <c r="VNT1" s="159"/>
      <c r="VNU1" s="159"/>
      <c r="VNV1" s="159"/>
      <c r="VNW1" s="159"/>
      <c r="VNX1" s="159"/>
      <c r="VNY1" s="159"/>
      <c r="VNZ1" s="159"/>
      <c r="VOA1" s="159"/>
      <c r="VOB1" s="159"/>
      <c r="VOC1" s="159"/>
      <c r="VOD1" s="159"/>
      <c r="VOE1" s="159"/>
      <c r="VOF1" s="159"/>
      <c r="VOG1" s="159"/>
      <c r="VOH1" s="159"/>
      <c r="VOI1" s="159"/>
      <c r="VOJ1" s="159"/>
      <c r="VOK1" s="159"/>
      <c r="VOL1" s="159"/>
      <c r="VOM1" s="159"/>
      <c r="VON1" s="159"/>
      <c r="VOO1" s="159"/>
      <c r="VOP1" s="159"/>
      <c r="VOQ1" s="159"/>
      <c r="VOR1" s="159"/>
      <c r="VOS1" s="159"/>
      <c r="VOT1" s="159"/>
      <c r="VOU1" s="159"/>
      <c r="VOV1" s="159"/>
      <c r="VOW1" s="159"/>
      <c r="VOX1" s="159"/>
      <c r="VOY1" s="159"/>
      <c r="VOZ1" s="159"/>
      <c r="VPA1" s="159"/>
      <c r="VPB1" s="159"/>
      <c r="VPC1" s="159"/>
      <c r="VPD1" s="159"/>
      <c r="VPE1" s="159"/>
      <c r="VPF1" s="159"/>
      <c r="VPG1" s="159"/>
      <c r="VPH1" s="159"/>
      <c r="VPI1" s="159"/>
      <c r="VPJ1" s="159"/>
      <c r="VPK1" s="159"/>
      <c r="VPL1" s="159"/>
      <c r="VPM1" s="159"/>
      <c r="VPN1" s="159"/>
      <c r="VPO1" s="159"/>
      <c r="VPP1" s="159"/>
      <c r="VPQ1" s="159"/>
      <c r="VPR1" s="159"/>
      <c r="VPS1" s="159"/>
      <c r="VPT1" s="159"/>
      <c r="VPU1" s="159"/>
      <c r="VPV1" s="159"/>
      <c r="VPW1" s="159"/>
      <c r="VPX1" s="159"/>
      <c r="VPY1" s="159"/>
      <c r="VPZ1" s="159"/>
      <c r="VQA1" s="159"/>
      <c r="VQB1" s="159"/>
      <c r="VQC1" s="159"/>
      <c r="VQD1" s="159"/>
      <c r="VQE1" s="159"/>
      <c r="VQF1" s="159"/>
      <c r="VQG1" s="159"/>
      <c r="VQH1" s="159"/>
      <c r="VQI1" s="159"/>
      <c r="VQJ1" s="159"/>
      <c r="VQK1" s="159"/>
      <c r="VQL1" s="159"/>
      <c r="VQM1" s="159"/>
      <c r="VQN1" s="159"/>
      <c r="VQO1" s="159"/>
      <c r="VQP1" s="159"/>
      <c r="VQQ1" s="159"/>
      <c r="VQR1" s="159"/>
      <c r="VQS1" s="159"/>
      <c r="VQT1" s="159"/>
      <c r="VQU1" s="159"/>
      <c r="VQV1" s="159"/>
      <c r="VQW1" s="159"/>
      <c r="VQX1" s="159"/>
      <c r="VQY1" s="159"/>
      <c r="VQZ1" s="159"/>
      <c r="VRA1" s="159"/>
      <c r="VRB1" s="159"/>
      <c r="VRC1" s="159"/>
      <c r="VRD1" s="159"/>
      <c r="VRE1" s="159"/>
      <c r="VRF1" s="159"/>
      <c r="VRG1" s="159"/>
      <c r="VRH1" s="159"/>
      <c r="VRI1" s="159"/>
      <c r="VRJ1" s="159"/>
      <c r="VRK1" s="159"/>
      <c r="VRL1" s="159"/>
      <c r="VRM1" s="159"/>
      <c r="VRN1" s="159"/>
      <c r="VRO1" s="159"/>
      <c r="VRP1" s="159"/>
      <c r="VRQ1" s="159"/>
      <c r="VRR1" s="159"/>
      <c r="VRS1" s="159"/>
      <c r="VRT1" s="159"/>
      <c r="VRU1" s="159"/>
      <c r="VRV1" s="159"/>
      <c r="VRW1" s="159"/>
      <c r="VRX1" s="159"/>
      <c r="VRY1" s="159"/>
      <c r="VRZ1" s="159"/>
      <c r="VSA1" s="159"/>
      <c r="VSB1" s="159"/>
      <c r="VSC1" s="159"/>
      <c r="VSD1" s="159"/>
      <c r="VSE1" s="159"/>
      <c r="VSF1" s="159"/>
      <c r="VSG1" s="159"/>
      <c r="VSH1" s="159"/>
      <c r="VSI1" s="159"/>
      <c r="VSJ1" s="159"/>
      <c r="VSK1" s="159"/>
      <c r="VSL1" s="159"/>
      <c r="VSM1" s="159"/>
      <c r="VSN1" s="159"/>
      <c r="VSO1" s="159"/>
      <c r="VSP1" s="159"/>
      <c r="VSQ1" s="159"/>
      <c r="VSR1" s="159"/>
      <c r="VSS1" s="159"/>
      <c r="VST1" s="159"/>
      <c r="VSU1" s="159"/>
      <c r="VSV1" s="159"/>
      <c r="VSW1" s="159"/>
      <c r="VSX1" s="159"/>
      <c r="VSY1" s="159"/>
      <c r="VSZ1" s="159"/>
      <c r="VTA1" s="159"/>
      <c r="VTB1" s="159"/>
      <c r="VTC1" s="159"/>
      <c r="VTD1" s="159"/>
      <c r="VTE1" s="159"/>
      <c r="VTF1" s="159"/>
      <c r="VTG1" s="159"/>
      <c r="VTH1" s="159"/>
      <c r="VTI1" s="159"/>
      <c r="VTJ1" s="159"/>
      <c r="VTK1" s="159"/>
      <c r="VTL1" s="159"/>
      <c r="VTM1" s="159"/>
      <c r="VTN1" s="159"/>
      <c r="VTO1" s="159"/>
      <c r="VTP1" s="159"/>
      <c r="VTQ1" s="159"/>
      <c r="VTR1" s="159"/>
      <c r="VTS1" s="159"/>
      <c r="VTT1" s="159"/>
      <c r="VTU1" s="159"/>
      <c r="VTV1" s="159"/>
      <c r="VTW1" s="159"/>
      <c r="VTX1" s="159"/>
      <c r="VTY1" s="159"/>
      <c r="VTZ1" s="159"/>
      <c r="VUA1" s="159"/>
      <c r="VUB1" s="159"/>
      <c r="VUC1" s="159"/>
      <c r="VUD1" s="159"/>
      <c r="VUE1" s="159"/>
      <c r="VUF1" s="159"/>
      <c r="VUG1" s="159"/>
      <c r="VUH1" s="159"/>
      <c r="VUI1" s="159"/>
      <c r="VUJ1" s="159"/>
      <c r="VUK1" s="159"/>
      <c r="VUL1" s="159"/>
      <c r="VUM1" s="159"/>
      <c r="VUN1" s="159"/>
      <c r="VUO1" s="159"/>
      <c r="VUP1" s="159"/>
      <c r="VUQ1" s="159"/>
      <c r="VUR1" s="159"/>
      <c r="VUS1" s="159"/>
      <c r="VUT1" s="159"/>
      <c r="VUU1" s="159"/>
      <c r="VUV1" s="159"/>
      <c r="VUW1" s="159"/>
      <c r="VUX1" s="159"/>
      <c r="VUY1" s="159"/>
      <c r="VUZ1" s="159"/>
      <c r="VVA1" s="159"/>
      <c r="VVB1" s="159"/>
      <c r="VVC1" s="159"/>
      <c r="VVD1" s="159"/>
      <c r="VVE1" s="159"/>
      <c r="VVF1" s="159"/>
      <c r="VVG1" s="159"/>
      <c r="VVH1" s="159"/>
      <c r="VVI1" s="159"/>
      <c r="VVJ1" s="159"/>
      <c r="VVK1" s="159"/>
      <c r="VVL1" s="159"/>
      <c r="VVM1" s="159"/>
      <c r="VVN1" s="159"/>
      <c r="VVO1" s="159"/>
      <c r="VVP1" s="159"/>
      <c r="VVQ1" s="159"/>
      <c r="VVR1" s="159"/>
      <c r="VVS1" s="159"/>
      <c r="VVT1" s="159"/>
      <c r="VVU1" s="159"/>
      <c r="VVV1" s="159"/>
      <c r="VVW1" s="159"/>
      <c r="VVX1" s="159"/>
      <c r="VVY1" s="159"/>
      <c r="VVZ1" s="159"/>
      <c r="VWA1" s="159"/>
      <c r="VWB1" s="159"/>
      <c r="VWC1" s="159"/>
      <c r="VWD1" s="159"/>
      <c r="VWE1" s="159"/>
      <c r="VWF1" s="159"/>
      <c r="VWG1" s="159"/>
      <c r="VWH1" s="159"/>
      <c r="VWI1" s="159"/>
      <c r="VWJ1" s="159"/>
      <c r="VWK1" s="159"/>
      <c r="VWL1" s="159"/>
      <c r="VWM1" s="159"/>
      <c r="VWN1" s="159"/>
      <c r="VWO1" s="159"/>
      <c r="VWP1" s="159"/>
      <c r="VWQ1" s="159"/>
      <c r="VWR1" s="159"/>
      <c r="VWS1" s="159"/>
      <c r="VWT1" s="159"/>
      <c r="VWU1" s="159"/>
      <c r="VWV1" s="159"/>
      <c r="VWW1" s="159"/>
      <c r="VWX1" s="159"/>
      <c r="VWY1" s="159"/>
      <c r="VWZ1" s="159"/>
      <c r="VXA1" s="159"/>
      <c r="VXB1" s="159"/>
      <c r="VXC1" s="159"/>
      <c r="VXD1" s="159"/>
      <c r="VXE1" s="159"/>
      <c r="VXF1" s="159"/>
      <c r="VXG1" s="159"/>
      <c r="VXH1" s="159"/>
      <c r="VXI1" s="159"/>
      <c r="VXJ1" s="159"/>
      <c r="VXK1" s="159"/>
      <c r="VXL1" s="159"/>
      <c r="VXM1" s="159"/>
      <c r="VXN1" s="159"/>
      <c r="VXO1" s="159"/>
      <c r="VXP1" s="159"/>
      <c r="VXQ1" s="159"/>
      <c r="VXR1" s="159"/>
      <c r="VXS1" s="159"/>
      <c r="VXT1" s="159"/>
      <c r="VXU1" s="159"/>
      <c r="VXV1" s="159"/>
      <c r="VXW1" s="159"/>
      <c r="VXX1" s="159"/>
      <c r="VXY1" s="159"/>
      <c r="VXZ1" s="159"/>
      <c r="VYA1" s="159"/>
      <c r="VYB1" s="159"/>
      <c r="VYC1" s="159"/>
      <c r="VYD1" s="159"/>
      <c r="VYE1" s="159"/>
      <c r="VYF1" s="159"/>
      <c r="VYG1" s="159"/>
      <c r="VYH1" s="159"/>
      <c r="VYI1" s="159"/>
      <c r="VYJ1" s="159"/>
      <c r="VYK1" s="159"/>
      <c r="VYL1" s="159"/>
      <c r="VYM1" s="159"/>
      <c r="VYN1" s="159"/>
      <c r="VYO1" s="159"/>
      <c r="VYP1" s="159"/>
      <c r="VYQ1" s="159"/>
      <c r="VYR1" s="159"/>
      <c r="VYS1" s="159"/>
      <c r="VYT1" s="159"/>
      <c r="VYU1" s="159"/>
      <c r="VYV1" s="159"/>
      <c r="VYW1" s="159"/>
      <c r="VYX1" s="159"/>
      <c r="VYY1" s="159"/>
      <c r="VYZ1" s="159"/>
      <c r="VZA1" s="159"/>
      <c r="VZB1" s="159"/>
      <c r="VZC1" s="159"/>
      <c r="VZD1" s="159"/>
      <c r="VZE1" s="159"/>
      <c r="VZF1" s="159"/>
      <c r="VZG1" s="159"/>
      <c r="VZH1" s="159"/>
      <c r="VZI1" s="159"/>
      <c r="VZJ1" s="159"/>
      <c r="VZK1" s="159"/>
      <c r="VZL1" s="159"/>
      <c r="VZM1" s="159"/>
      <c r="VZN1" s="159"/>
      <c r="VZO1" s="159"/>
      <c r="VZP1" s="159"/>
      <c r="VZQ1" s="159"/>
      <c r="VZR1" s="159"/>
      <c r="VZS1" s="159"/>
      <c r="VZT1" s="159"/>
      <c r="VZU1" s="159"/>
      <c r="VZV1" s="159"/>
      <c r="VZW1" s="159"/>
      <c r="VZX1" s="159"/>
      <c r="VZY1" s="159"/>
      <c r="VZZ1" s="159"/>
      <c r="WAA1" s="159"/>
      <c r="WAB1" s="159"/>
      <c r="WAC1" s="159"/>
      <c r="WAD1" s="159"/>
      <c r="WAE1" s="159"/>
      <c r="WAF1" s="159"/>
      <c r="WAG1" s="159"/>
      <c r="WAH1" s="159"/>
      <c r="WAI1" s="159"/>
      <c r="WAJ1" s="159"/>
      <c r="WAK1" s="159"/>
      <c r="WAL1" s="159"/>
      <c r="WAM1" s="159"/>
      <c r="WAN1" s="159"/>
      <c r="WAO1" s="159"/>
      <c r="WAP1" s="159"/>
      <c r="WAQ1" s="159"/>
      <c r="WAR1" s="159"/>
      <c r="WAS1" s="159"/>
      <c r="WAT1" s="159"/>
      <c r="WAU1" s="159"/>
      <c r="WAV1" s="159"/>
      <c r="WAW1" s="159"/>
      <c r="WAX1" s="159"/>
      <c r="WAY1" s="159"/>
      <c r="WAZ1" s="159"/>
      <c r="WBA1" s="159"/>
      <c r="WBB1" s="159"/>
      <c r="WBC1" s="159"/>
      <c r="WBD1" s="159"/>
      <c r="WBE1" s="159"/>
      <c r="WBF1" s="159"/>
      <c r="WBG1" s="159"/>
      <c r="WBH1" s="159"/>
      <c r="WBI1" s="159"/>
      <c r="WBJ1" s="159"/>
      <c r="WBK1" s="159"/>
      <c r="WBL1" s="159"/>
      <c r="WBM1" s="159"/>
      <c r="WBN1" s="159"/>
      <c r="WBO1" s="159"/>
      <c r="WBP1" s="159"/>
      <c r="WBQ1" s="159"/>
      <c r="WBR1" s="159"/>
      <c r="WBS1" s="159"/>
      <c r="WBT1" s="159"/>
      <c r="WBU1" s="159"/>
      <c r="WBV1" s="159"/>
      <c r="WBW1" s="159"/>
      <c r="WBX1" s="159"/>
      <c r="WBY1" s="159"/>
      <c r="WBZ1" s="159"/>
      <c r="WCA1" s="159"/>
      <c r="WCB1" s="159"/>
      <c r="WCC1" s="159"/>
      <c r="WCD1" s="159"/>
      <c r="WCE1" s="159"/>
      <c r="WCF1" s="159"/>
      <c r="WCG1" s="159"/>
      <c r="WCH1" s="159"/>
      <c r="WCI1" s="159"/>
      <c r="WCJ1" s="159"/>
      <c r="WCK1" s="159"/>
      <c r="WCL1" s="159"/>
      <c r="WCM1" s="159"/>
      <c r="WCN1" s="159"/>
      <c r="WCO1" s="159"/>
      <c r="WCP1" s="159"/>
      <c r="WCQ1" s="159"/>
      <c r="WCR1" s="159"/>
      <c r="WCS1" s="159"/>
      <c r="WCT1" s="159"/>
      <c r="WCU1" s="159"/>
      <c r="WCV1" s="159"/>
      <c r="WCW1" s="159"/>
      <c r="WCX1" s="159"/>
      <c r="WCY1" s="159"/>
      <c r="WCZ1" s="159"/>
      <c r="WDA1" s="159"/>
      <c r="WDB1" s="159"/>
      <c r="WDC1" s="159"/>
      <c r="WDD1" s="159"/>
      <c r="WDE1" s="159"/>
      <c r="WDF1" s="159"/>
      <c r="WDG1" s="159"/>
      <c r="WDH1" s="159"/>
      <c r="WDI1" s="159"/>
      <c r="WDJ1" s="159"/>
      <c r="WDK1" s="159"/>
      <c r="WDL1" s="159"/>
      <c r="WDM1" s="159"/>
      <c r="WDN1" s="159"/>
      <c r="WDO1" s="159"/>
      <c r="WDP1" s="159"/>
      <c r="WDQ1" s="159"/>
      <c r="WDR1" s="159"/>
      <c r="WDS1" s="159"/>
      <c r="WDT1" s="159"/>
      <c r="WDU1" s="159"/>
      <c r="WDV1" s="159"/>
      <c r="WDW1" s="159"/>
      <c r="WDX1" s="159"/>
      <c r="WDY1" s="159"/>
      <c r="WDZ1" s="159"/>
      <c r="WEA1" s="159"/>
      <c r="WEB1" s="159"/>
      <c r="WEC1" s="159"/>
      <c r="WED1" s="159"/>
      <c r="WEE1" s="159"/>
      <c r="WEF1" s="159"/>
      <c r="WEG1" s="159"/>
      <c r="WEH1" s="159"/>
      <c r="WEI1" s="159"/>
      <c r="WEJ1" s="159"/>
      <c r="WEK1" s="159"/>
      <c r="WEL1" s="159"/>
      <c r="WEM1" s="159"/>
      <c r="WEN1" s="159"/>
      <c r="WEO1" s="159"/>
      <c r="WEP1" s="159"/>
      <c r="WEQ1" s="159"/>
      <c r="WER1" s="159"/>
      <c r="WES1" s="159"/>
      <c r="WET1" s="159"/>
      <c r="WEU1" s="159"/>
      <c r="WEV1" s="159"/>
      <c r="WEW1" s="159"/>
      <c r="WEX1" s="159"/>
      <c r="WEY1" s="159"/>
      <c r="WEZ1" s="159"/>
      <c r="WFA1" s="159"/>
      <c r="WFB1" s="159"/>
      <c r="WFC1" s="159"/>
      <c r="WFD1" s="159"/>
      <c r="WFE1" s="159"/>
      <c r="WFF1" s="159"/>
      <c r="WFG1" s="159"/>
      <c r="WFH1" s="159"/>
      <c r="WFI1" s="159"/>
      <c r="WFJ1" s="159"/>
      <c r="WFK1" s="159"/>
      <c r="WFL1" s="159"/>
      <c r="WFM1" s="159"/>
      <c r="WFN1" s="159"/>
      <c r="WFO1" s="159"/>
      <c r="WFP1" s="159"/>
      <c r="WFQ1" s="159"/>
      <c r="WFR1" s="159"/>
      <c r="WFS1" s="159"/>
      <c r="WFT1" s="159"/>
      <c r="WFU1" s="159"/>
      <c r="WFV1" s="159"/>
      <c r="WFW1" s="159"/>
      <c r="WFX1" s="159"/>
      <c r="WFY1" s="159"/>
      <c r="WFZ1" s="159"/>
      <c r="WGA1" s="159"/>
      <c r="WGB1" s="159"/>
      <c r="WGC1" s="159"/>
      <c r="WGD1" s="159"/>
      <c r="WGE1" s="159"/>
      <c r="WGF1" s="159"/>
      <c r="WGG1" s="159"/>
      <c r="WGH1" s="159"/>
      <c r="WGI1" s="159"/>
      <c r="WGJ1" s="159"/>
      <c r="WGK1" s="159"/>
      <c r="WGL1" s="159"/>
      <c r="WGM1" s="159"/>
      <c r="WGN1" s="159"/>
      <c r="WGO1" s="159"/>
      <c r="WGP1" s="159"/>
      <c r="WGQ1" s="159"/>
      <c r="WGR1" s="159"/>
      <c r="WGS1" s="159"/>
      <c r="WGT1" s="159"/>
      <c r="WGU1" s="159"/>
      <c r="WGV1" s="159"/>
      <c r="WGW1" s="159"/>
      <c r="WGX1" s="159"/>
      <c r="WGY1" s="159"/>
      <c r="WGZ1" s="159"/>
      <c r="WHA1" s="159"/>
      <c r="WHB1" s="159"/>
      <c r="WHC1" s="159"/>
      <c r="WHD1" s="159"/>
      <c r="WHE1" s="159"/>
      <c r="WHF1" s="159"/>
      <c r="WHG1" s="159"/>
      <c r="WHH1" s="159"/>
      <c r="WHI1" s="159"/>
      <c r="WHJ1" s="159"/>
      <c r="WHK1" s="159"/>
      <c r="WHL1" s="159"/>
      <c r="WHM1" s="159"/>
      <c r="WHN1" s="159"/>
      <c r="WHO1" s="159"/>
      <c r="WHP1" s="159"/>
      <c r="WHQ1" s="159"/>
      <c r="WHR1" s="159"/>
      <c r="WHS1" s="159"/>
      <c r="WHT1" s="159"/>
      <c r="WHU1" s="159"/>
      <c r="WHV1" s="159"/>
      <c r="WHW1" s="159"/>
      <c r="WHX1" s="159"/>
      <c r="WHY1" s="159"/>
      <c r="WHZ1" s="159"/>
      <c r="WIA1" s="159"/>
      <c r="WIB1" s="159"/>
      <c r="WIC1" s="159"/>
      <c r="WID1" s="159"/>
      <c r="WIE1" s="159"/>
      <c r="WIF1" s="159"/>
      <c r="WIG1" s="159"/>
      <c r="WIH1" s="159"/>
      <c r="WII1" s="159"/>
      <c r="WIJ1" s="159"/>
      <c r="WIK1" s="159"/>
      <c r="WIL1" s="159"/>
      <c r="WIM1" s="159"/>
      <c r="WIN1" s="159"/>
      <c r="WIO1" s="159"/>
      <c r="WIP1" s="159"/>
      <c r="WIQ1" s="159"/>
      <c r="WIR1" s="159"/>
      <c r="WIS1" s="159"/>
      <c r="WIT1" s="159"/>
      <c r="WIU1" s="159"/>
      <c r="WIV1" s="159"/>
      <c r="WIW1" s="159"/>
      <c r="WIX1" s="159"/>
      <c r="WIY1" s="159"/>
      <c r="WIZ1" s="159"/>
      <c r="WJA1" s="159"/>
      <c r="WJB1" s="159"/>
      <c r="WJC1" s="159"/>
      <c r="WJD1" s="159"/>
      <c r="WJE1" s="159"/>
      <c r="WJF1" s="159"/>
      <c r="WJG1" s="159"/>
      <c r="WJH1" s="159"/>
      <c r="WJI1" s="159"/>
      <c r="WJJ1" s="159"/>
      <c r="WJK1" s="159"/>
      <c r="WJL1" s="159"/>
      <c r="WJM1" s="159"/>
      <c r="WJN1" s="159"/>
      <c r="WJO1" s="159"/>
      <c r="WJP1" s="159"/>
      <c r="WJQ1" s="159"/>
      <c r="WJR1" s="159"/>
      <c r="WJS1" s="159"/>
      <c r="WJT1" s="159"/>
      <c r="WJU1" s="159"/>
      <c r="WJV1" s="159"/>
      <c r="WJW1" s="159"/>
      <c r="WJX1" s="159"/>
      <c r="WJY1" s="159"/>
      <c r="WJZ1" s="159"/>
      <c r="WKA1" s="159"/>
      <c r="WKB1" s="159"/>
      <c r="WKC1" s="159"/>
      <c r="WKD1" s="159"/>
      <c r="WKE1" s="159"/>
      <c r="WKF1" s="159"/>
      <c r="WKG1" s="159"/>
      <c r="WKH1" s="159"/>
      <c r="WKI1" s="159"/>
      <c r="WKJ1" s="159"/>
      <c r="WKK1" s="159"/>
      <c r="WKL1" s="159"/>
      <c r="WKM1" s="159"/>
      <c r="WKN1" s="159"/>
      <c r="WKO1" s="159"/>
      <c r="WKP1" s="159"/>
      <c r="WKQ1" s="159"/>
      <c r="WKR1" s="159"/>
      <c r="WKS1" s="159"/>
      <c r="WKT1" s="159"/>
      <c r="WKU1" s="159"/>
      <c r="WKV1" s="159"/>
      <c r="WKW1" s="159"/>
      <c r="WKX1" s="159"/>
      <c r="WKY1" s="159"/>
      <c r="WKZ1" s="159"/>
      <c r="WLA1" s="159"/>
      <c r="WLB1" s="159"/>
      <c r="WLC1" s="159"/>
      <c r="WLD1" s="159"/>
      <c r="WLE1" s="159"/>
      <c r="WLF1" s="159"/>
      <c r="WLG1" s="159"/>
      <c r="WLH1" s="159"/>
      <c r="WLI1" s="159"/>
      <c r="WLJ1" s="159"/>
      <c r="WLK1" s="159"/>
      <c r="WLL1" s="159"/>
      <c r="WLM1" s="159"/>
      <c r="WLN1" s="159"/>
      <c r="WLO1" s="159"/>
      <c r="WLP1" s="159"/>
      <c r="WLQ1" s="159"/>
      <c r="WLR1" s="159"/>
      <c r="WLS1" s="159"/>
      <c r="WLT1" s="159"/>
      <c r="WLU1" s="159"/>
      <c r="WLV1" s="159"/>
      <c r="WLW1" s="159"/>
      <c r="WLX1" s="159"/>
      <c r="WLY1" s="159"/>
      <c r="WLZ1" s="159"/>
      <c r="WMA1" s="159"/>
      <c r="WMB1" s="159"/>
      <c r="WMC1" s="159"/>
      <c r="WMD1" s="159"/>
      <c r="WME1" s="159"/>
      <c r="WMF1" s="159"/>
      <c r="WMG1" s="159"/>
      <c r="WMH1" s="159"/>
      <c r="WMI1" s="159"/>
      <c r="WMJ1" s="159"/>
      <c r="WMK1" s="159"/>
      <c r="WML1" s="159"/>
      <c r="WMM1" s="159"/>
      <c r="WMN1" s="159"/>
      <c r="WMO1" s="159"/>
      <c r="WMP1" s="159"/>
      <c r="WMQ1" s="159"/>
      <c r="WMR1" s="159"/>
      <c r="WMS1" s="159"/>
      <c r="WMT1" s="159"/>
      <c r="WMU1" s="159"/>
      <c r="WMV1" s="159"/>
      <c r="WMW1" s="159"/>
      <c r="WMX1" s="159"/>
      <c r="WMY1" s="159"/>
      <c r="WMZ1" s="159"/>
      <c r="WNA1" s="159"/>
      <c r="WNB1" s="159"/>
      <c r="WNC1" s="159"/>
      <c r="WND1" s="159"/>
      <c r="WNE1" s="159"/>
      <c r="WNF1" s="159"/>
      <c r="WNG1" s="159"/>
      <c r="WNH1" s="159"/>
      <c r="WNI1" s="159"/>
      <c r="WNJ1" s="159"/>
      <c r="WNK1" s="159"/>
      <c r="WNL1" s="159"/>
      <c r="WNM1" s="159"/>
      <c r="WNN1" s="159"/>
      <c r="WNO1" s="159"/>
      <c r="WNP1" s="159"/>
      <c r="WNQ1" s="159"/>
      <c r="WNR1" s="159"/>
      <c r="WNS1" s="159"/>
      <c r="WNT1" s="159"/>
      <c r="WNU1" s="159"/>
      <c r="WNV1" s="159"/>
      <c r="WNW1" s="159"/>
      <c r="WNX1" s="159"/>
      <c r="WNY1" s="159"/>
      <c r="WNZ1" s="159"/>
      <c r="WOA1" s="159"/>
      <c r="WOB1" s="159"/>
      <c r="WOC1" s="159"/>
      <c r="WOD1" s="159"/>
      <c r="WOE1" s="159"/>
      <c r="WOF1" s="159"/>
      <c r="WOG1" s="159"/>
      <c r="WOH1" s="159"/>
      <c r="WOI1" s="159"/>
      <c r="WOJ1" s="159"/>
      <c r="WOK1" s="159"/>
      <c r="WOL1" s="159"/>
      <c r="WOM1" s="159"/>
      <c r="WON1" s="159"/>
      <c r="WOO1" s="159"/>
      <c r="WOP1" s="159"/>
      <c r="WOQ1" s="159"/>
      <c r="WOR1" s="159"/>
      <c r="WOS1" s="159"/>
      <c r="WOT1" s="159"/>
      <c r="WOU1" s="159"/>
      <c r="WOV1" s="159"/>
      <c r="WOW1" s="159"/>
      <c r="WOX1" s="159"/>
      <c r="WOY1" s="159"/>
      <c r="WOZ1" s="159"/>
      <c r="WPA1" s="159"/>
      <c r="WPB1" s="159"/>
      <c r="WPC1" s="159"/>
      <c r="WPD1" s="159"/>
      <c r="WPE1" s="159"/>
      <c r="WPF1" s="159"/>
      <c r="WPG1" s="159"/>
      <c r="WPH1" s="159"/>
      <c r="WPI1" s="159"/>
      <c r="WPJ1" s="159"/>
      <c r="WPK1" s="159"/>
      <c r="WPL1" s="159"/>
      <c r="WPM1" s="159"/>
      <c r="WPN1" s="159"/>
      <c r="WPO1" s="159"/>
      <c r="WPP1" s="159"/>
      <c r="WPQ1" s="159"/>
      <c r="WPR1" s="159"/>
      <c r="WPS1" s="159"/>
      <c r="WPT1" s="159"/>
      <c r="WPU1" s="159"/>
      <c r="WPV1" s="159"/>
      <c r="WPW1" s="159"/>
      <c r="WPX1" s="159"/>
      <c r="WPY1" s="159"/>
      <c r="WPZ1" s="159"/>
      <c r="WQA1" s="159"/>
      <c r="WQB1" s="159"/>
      <c r="WQC1" s="159"/>
      <c r="WQD1" s="159"/>
      <c r="WQE1" s="159"/>
      <c r="WQF1" s="159"/>
      <c r="WQG1" s="159"/>
      <c r="WQH1" s="159"/>
      <c r="WQI1" s="159"/>
      <c r="WQJ1" s="159"/>
      <c r="WQK1" s="159"/>
      <c r="WQL1" s="159"/>
      <c r="WQM1" s="159"/>
      <c r="WQN1" s="159"/>
      <c r="WQO1" s="159"/>
      <c r="WQP1" s="159"/>
      <c r="WQQ1" s="159"/>
      <c r="WQR1" s="159"/>
      <c r="WQS1" s="159"/>
      <c r="WQT1" s="159"/>
      <c r="WQU1" s="159"/>
      <c r="WQV1" s="159"/>
      <c r="WQW1" s="159"/>
      <c r="WQX1" s="159"/>
      <c r="WQY1" s="159"/>
      <c r="WQZ1" s="159"/>
      <c r="WRA1" s="159"/>
      <c r="WRB1" s="159"/>
      <c r="WRC1" s="159"/>
      <c r="WRD1" s="159"/>
      <c r="WRE1" s="159"/>
      <c r="WRF1" s="159"/>
      <c r="WRG1" s="159"/>
      <c r="WRH1" s="159"/>
      <c r="WRI1" s="159"/>
      <c r="WRJ1" s="159"/>
      <c r="WRK1" s="159"/>
      <c r="WRL1" s="159"/>
      <c r="WRM1" s="159"/>
      <c r="WRN1" s="159"/>
      <c r="WRO1" s="159"/>
      <c r="WRP1" s="159"/>
      <c r="WRQ1" s="159"/>
      <c r="WRR1" s="159"/>
      <c r="WRS1" s="159"/>
      <c r="WRT1" s="159"/>
      <c r="WRU1" s="159"/>
      <c r="WRV1" s="159"/>
      <c r="WRW1" s="159"/>
      <c r="WRX1" s="159"/>
      <c r="WRY1" s="159"/>
      <c r="WRZ1" s="159"/>
      <c r="WSA1" s="159"/>
      <c r="WSB1" s="159"/>
      <c r="WSC1" s="159"/>
      <c r="WSD1" s="159"/>
      <c r="WSE1" s="159"/>
      <c r="WSF1" s="159"/>
      <c r="WSG1" s="159"/>
      <c r="WSH1" s="159"/>
      <c r="WSI1" s="159"/>
      <c r="WSJ1" s="159"/>
      <c r="WSK1" s="159"/>
      <c r="WSL1" s="159"/>
      <c r="WSM1" s="159"/>
      <c r="WSN1" s="159"/>
      <c r="WSO1" s="159"/>
      <c r="WSP1" s="159"/>
      <c r="WSQ1" s="159"/>
      <c r="WSR1" s="159"/>
      <c r="WSS1" s="159"/>
      <c r="WST1" s="159"/>
      <c r="WSU1" s="159"/>
      <c r="WSV1" s="159"/>
      <c r="WSW1" s="159"/>
      <c r="WSX1" s="159"/>
      <c r="WSY1" s="159"/>
      <c r="WSZ1" s="159"/>
      <c r="WTA1" s="159"/>
      <c r="WTB1" s="159"/>
      <c r="WTC1" s="159"/>
      <c r="WTD1" s="159"/>
      <c r="WTE1" s="159"/>
      <c r="WTF1" s="159"/>
      <c r="WTG1" s="159"/>
      <c r="WTH1" s="159"/>
      <c r="WTI1" s="159"/>
      <c r="WTJ1" s="159"/>
      <c r="WTK1" s="159"/>
      <c r="WTL1" s="159"/>
      <c r="WTM1" s="159"/>
      <c r="WTN1" s="159"/>
      <c r="WTO1" s="159"/>
      <c r="WTP1" s="159"/>
      <c r="WTQ1" s="159"/>
      <c r="WTR1" s="159"/>
      <c r="WTS1" s="159"/>
      <c r="WTT1" s="159"/>
      <c r="WTU1" s="159"/>
      <c r="WTV1" s="159"/>
      <c r="WTW1" s="159"/>
      <c r="WTX1" s="159"/>
      <c r="WTY1" s="159"/>
      <c r="WTZ1" s="159"/>
      <c r="WUA1" s="159"/>
      <c r="WUB1" s="159"/>
      <c r="WUC1" s="159"/>
      <c r="WUD1" s="159"/>
      <c r="WUE1" s="159"/>
      <c r="WUF1" s="159"/>
      <c r="WUG1" s="159"/>
      <c r="WUH1" s="159"/>
      <c r="WUI1" s="159"/>
      <c r="WUJ1" s="159"/>
      <c r="WUK1" s="159"/>
      <c r="WUL1" s="159"/>
      <c r="WUM1" s="159"/>
      <c r="WUN1" s="159"/>
      <c r="WUO1" s="159"/>
      <c r="WUP1" s="159"/>
      <c r="WUQ1" s="159"/>
      <c r="WUR1" s="159"/>
      <c r="WUS1" s="159"/>
      <c r="WUT1" s="159"/>
      <c r="WUU1" s="159"/>
      <c r="WUV1" s="159"/>
      <c r="WUW1" s="159"/>
      <c r="WUX1" s="159"/>
      <c r="WUY1" s="159"/>
      <c r="WUZ1" s="159"/>
      <c r="WVA1" s="159"/>
      <c r="WVB1" s="159"/>
      <c r="WVC1" s="159"/>
      <c r="WVD1" s="159"/>
      <c r="WVE1" s="159"/>
      <c r="WVF1" s="159"/>
      <c r="WVG1" s="159"/>
      <c r="WVH1" s="159"/>
      <c r="WVI1" s="159"/>
      <c r="WVJ1" s="159"/>
      <c r="WVK1" s="159"/>
      <c r="WVL1" s="159"/>
      <c r="WVM1" s="159"/>
      <c r="WVN1" s="159"/>
      <c r="WVO1" s="159"/>
      <c r="WVP1" s="159"/>
      <c r="WVQ1" s="159"/>
      <c r="WVR1" s="159"/>
      <c r="WVS1" s="159"/>
      <c r="WVT1" s="159"/>
      <c r="WVU1" s="159"/>
      <c r="WVV1" s="159"/>
      <c r="WVW1" s="159"/>
      <c r="WVX1" s="159"/>
      <c r="WVY1" s="159"/>
      <c r="WVZ1" s="159"/>
      <c r="WWA1" s="159"/>
      <c r="WWB1" s="159"/>
      <c r="WWC1" s="159"/>
      <c r="WWD1" s="159"/>
      <c r="WWE1" s="159"/>
      <c r="WWF1" s="159"/>
      <c r="WWG1" s="159"/>
      <c r="WWH1" s="159"/>
      <c r="WWI1" s="159"/>
      <c r="WWJ1" s="159"/>
      <c r="WWK1" s="159"/>
      <c r="WWL1" s="159"/>
      <c r="WWM1" s="159"/>
      <c r="WWN1" s="159"/>
      <c r="WWO1" s="159"/>
      <c r="WWP1" s="159"/>
      <c r="WWQ1" s="159"/>
      <c r="WWR1" s="159"/>
      <c r="WWS1" s="159"/>
      <c r="WWT1" s="159"/>
      <c r="WWU1" s="159"/>
      <c r="WWV1" s="159"/>
      <c r="WWW1" s="159"/>
      <c r="WWX1" s="159"/>
      <c r="WWY1" s="159"/>
      <c r="WWZ1" s="159"/>
      <c r="WXA1" s="159"/>
      <c r="WXB1" s="159"/>
      <c r="WXC1" s="159"/>
      <c r="WXD1" s="159"/>
      <c r="WXE1" s="159"/>
      <c r="WXF1" s="159"/>
      <c r="WXG1" s="159"/>
      <c r="WXH1" s="159"/>
      <c r="WXI1" s="159"/>
      <c r="WXJ1" s="159"/>
      <c r="WXK1" s="159"/>
      <c r="WXL1" s="159"/>
      <c r="WXM1" s="159"/>
      <c r="WXN1" s="159"/>
      <c r="WXO1" s="159"/>
      <c r="WXP1" s="159"/>
      <c r="WXQ1" s="159"/>
      <c r="WXR1" s="159"/>
      <c r="WXS1" s="159"/>
      <c r="WXT1" s="159"/>
      <c r="WXU1" s="159"/>
      <c r="WXV1" s="159"/>
      <c r="WXW1" s="159"/>
      <c r="WXX1" s="159"/>
      <c r="WXY1" s="159"/>
      <c r="WXZ1" s="159"/>
      <c r="WYA1" s="159"/>
      <c r="WYB1" s="159"/>
      <c r="WYC1" s="159"/>
      <c r="WYD1" s="159"/>
      <c r="WYE1" s="159"/>
      <c r="WYF1" s="159"/>
      <c r="WYG1" s="159"/>
      <c r="WYH1" s="159"/>
      <c r="WYI1" s="159"/>
      <c r="WYJ1" s="159"/>
      <c r="WYK1" s="159"/>
      <c r="WYL1" s="159"/>
      <c r="WYM1" s="159"/>
      <c r="WYN1" s="159"/>
      <c r="WYO1" s="159"/>
      <c r="WYP1" s="159"/>
      <c r="WYQ1" s="159"/>
      <c r="WYR1" s="159"/>
      <c r="WYS1" s="159"/>
      <c r="WYT1" s="159"/>
      <c r="WYU1" s="159"/>
      <c r="WYV1" s="159"/>
      <c r="WYW1" s="159"/>
      <c r="WYX1" s="159"/>
      <c r="WYY1" s="159"/>
      <c r="WYZ1" s="159"/>
      <c r="WZA1" s="159"/>
      <c r="WZB1" s="159"/>
      <c r="WZC1" s="159"/>
      <c r="WZD1" s="159"/>
      <c r="WZE1" s="159"/>
      <c r="WZF1" s="159"/>
      <c r="WZG1" s="159"/>
      <c r="WZH1" s="159"/>
      <c r="WZI1" s="159"/>
      <c r="WZJ1" s="159"/>
      <c r="WZK1" s="159"/>
      <c r="WZL1" s="159"/>
      <c r="WZM1" s="159"/>
      <c r="WZN1" s="159"/>
      <c r="WZO1" s="159"/>
      <c r="WZP1" s="159"/>
      <c r="WZQ1" s="159"/>
      <c r="WZR1" s="159"/>
      <c r="WZS1" s="159"/>
      <c r="WZT1" s="159"/>
      <c r="WZU1" s="159"/>
      <c r="WZV1" s="159"/>
      <c r="WZW1" s="159"/>
      <c r="WZX1" s="159"/>
      <c r="WZY1" s="159"/>
      <c r="WZZ1" s="159"/>
      <c r="XAA1" s="159"/>
      <c r="XAB1" s="159"/>
      <c r="XAC1" s="159"/>
      <c r="XAD1" s="159"/>
      <c r="XAE1" s="159"/>
      <c r="XAF1" s="159"/>
      <c r="XAG1" s="159"/>
      <c r="XAH1" s="159"/>
      <c r="XAI1" s="159"/>
      <c r="XAJ1" s="159"/>
      <c r="XAK1" s="159"/>
      <c r="XAL1" s="159"/>
      <c r="XAM1" s="159"/>
      <c r="XAN1" s="159"/>
      <c r="XAO1" s="159"/>
      <c r="XAP1" s="159"/>
      <c r="XAQ1" s="159"/>
      <c r="XAR1" s="159"/>
      <c r="XAS1" s="159"/>
      <c r="XAT1" s="159"/>
      <c r="XAU1" s="159"/>
      <c r="XAV1" s="159"/>
      <c r="XAW1" s="159"/>
      <c r="XAX1" s="159"/>
      <c r="XAY1" s="159"/>
      <c r="XAZ1" s="159"/>
      <c r="XBA1" s="159"/>
      <c r="XBB1" s="159"/>
      <c r="XBC1" s="159"/>
      <c r="XBD1" s="159"/>
      <c r="XBE1" s="159"/>
      <c r="XBF1" s="159"/>
      <c r="XBG1" s="159"/>
      <c r="XBH1" s="159"/>
      <c r="XBI1" s="159"/>
      <c r="XBJ1" s="159"/>
      <c r="XBK1" s="159"/>
      <c r="XBL1" s="159"/>
      <c r="XBM1" s="159"/>
      <c r="XBN1" s="159"/>
      <c r="XBO1" s="159"/>
      <c r="XBP1" s="159"/>
      <c r="XBQ1" s="159"/>
      <c r="XBR1" s="159"/>
      <c r="XBS1" s="159"/>
      <c r="XBT1" s="159"/>
      <c r="XBU1" s="159"/>
      <c r="XBV1" s="159"/>
      <c r="XBW1" s="159"/>
      <c r="XBX1" s="159"/>
      <c r="XBY1" s="159"/>
      <c r="XBZ1" s="159"/>
      <c r="XCA1" s="159"/>
      <c r="XCB1" s="159"/>
      <c r="XCC1" s="159"/>
      <c r="XCD1" s="159"/>
      <c r="XCE1" s="159"/>
      <c r="XCF1" s="159"/>
      <c r="XCG1" s="159"/>
      <c r="XCH1" s="159"/>
      <c r="XCI1" s="159"/>
      <c r="XCJ1" s="159"/>
      <c r="XCK1" s="159"/>
      <c r="XCL1" s="159"/>
      <c r="XCM1" s="159"/>
      <c r="XCN1" s="159"/>
      <c r="XCO1" s="159"/>
      <c r="XCP1" s="159"/>
      <c r="XCQ1" s="159"/>
      <c r="XCR1" s="159"/>
      <c r="XCS1" s="159"/>
      <c r="XCT1" s="159"/>
      <c r="XCU1" s="159"/>
      <c r="XCV1" s="159"/>
      <c r="XCW1" s="159"/>
      <c r="XCX1" s="159"/>
      <c r="XCY1" s="159"/>
      <c r="XCZ1" s="159"/>
      <c r="XDA1" s="159"/>
      <c r="XDB1" s="159"/>
      <c r="XDC1" s="159"/>
      <c r="XDD1" s="159"/>
      <c r="XDE1" s="159"/>
      <c r="XDF1" s="159"/>
      <c r="XDG1" s="159"/>
      <c r="XDH1" s="159"/>
      <c r="XDI1" s="159"/>
      <c r="XDJ1" s="159"/>
      <c r="XDK1" s="159"/>
      <c r="XDL1" s="159"/>
      <c r="XDM1" s="159"/>
      <c r="XDN1" s="159"/>
      <c r="XDO1" s="159"/>
      <c r="XDP1" s="159"/>
      <c r="XDQ1" s="159"/>
      <c r="XDR1" s="159"/>
      <c r="XDS1" s="159"/>
      <c r="XDT1" s="159"/>
      <c r="XDU1" s="159"/>
      <c r="XDV1" s="159"/>
      <c r="XDW1" s="159"/>
      <c r="XDX1" s="159"/>
      <c r="XDY1" s="159"/>
      <c r="XDZ1" s="159"/>
      <c r="XEA1" s="159"/>
      <c r="XEB1" s="159"/>
      <c r="XEC1" s="159"/>
      <c r="XED1" s="159"/>
      <c r="XEE1" s="159"/>
      <c r="XEF1" s="159"/>
      <c r="XEG1" s="159"/>
      <c r="XEH1" s="159"/>
      <c r="XEI1" s="159"/>
      <c r="XEJ1" s="159"/>
      <c r="XEK1" s="159"/>
      <c r="XEL1" s="159"/>
      <c r="XEM1" s="159"/>
      <c r="XEN1" s="159"/>
      <c r="XEO1" s="159"/>
      <c r="XEP1" s="159"/>
      <c r="XEQ1" s="159"/>
      <c r="XER1" s="159"/>
      <c r="XES1" s="159"/>
      <c r="XET1" s="159"/>
      <c r="XEU1" s="159"/>
      <c r="XEV1" s="159"/>
      <c r="XEW1" s="159"/>
      <c r="XEX1" s="159"/>
      <c r="XEY1" s="159"/>
      <c r="XEZ1" s="159"/>
      <c r="XFA1" s="159"/>
      <c r="XFB1" s="159"/>
      <c r="XFC1" s="159"/>
    </row>
    <row r="2" spans="1:16383" customFormat="1" ht="20.25">
      <c r="A2" s="941" t="str">
        <f>'RFPR cover'!C5</f>
        <v>NGESO</v>
      </c>
      <c r="B2" s="948"/>
      <c r="C2" s="948"/>
      <c r="D2" s="16"/>
      <c r="E2" s="16"/>
      <c r="F2" s="16"/>
      <c r="G2" s="16"/>
      <c r="H2" s="16"/>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c r="XFA2" s="15"/>
      <c r="XFB2" s="15"/>
      <c r="XFC2" s="15"/>
    </row>
    <row r="3" spans="1:16383" s="188" customFormat="1" ht="23.25">
      <c r="A3" s="955" t="str">
        <f>'RFPR cover'!C6</f>
        <v>ET1</v>
      </c>
      <c r="B3" s="949"/>
      <c r="C3" s="952"/>
      <c r="D3" s="160"/>
      <c r="E3" s="160"/>
      <c r="F3" s="160"/>
      <c r="G3" s="160"/>
      <c r="H3" s="160"/>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c r="GF3" s="156"/>
      <c r="GG3" s="156"/>
      <c r="GH3" s="156"/>
      <c r="GI3" s="156"/>
      <c r="GJ3" s="156"/>
      <c r="GK3" s="156"/>
      <c r="GL3" s="156"/>
      <c r="GM3" s="156"/>
      <c r="GN3" s="156"/>
      <c r="GO3" s="156"/>
      <c r="GP3" s="156"/>
      <c r="GQ3" s="156"/>
      <c r="GR3" s="156"/>
      <c r="GS3" s="156"/>
      <c r="GT3" s="156"/>
      <c r="GU3" s="156"/>
      <c r="GV3" s="156"/>
      <c r="GW3" s="156"/>
      <c r="GX3" s="156"/>
      <c r="GY3" s="156"/>
      <c r="GZ3" s="156"/>
      <c r="HA3" s="156"/>
      <c r="HB3" s="156"/>
      <c r="HC3" s="156"/>
      <c r="HD3" s="156"/>
      <c r="HE3" s="156"/>
      <c r="HF3" s="156"/>
      <c r="HG3" s="156"/>
      <c r="HH3" s="156"/>
      <c r="HI3" s="156"/>
      <c r="HJ3" s="156"/>
      <c r="HK3" s="156"/>
      <c r="HL3" s="156"/>
      <c r="HM3" s="156"/>
      <c r="HN3" s="156"/>
      <c r="HO3" s="156"/>
      <c r="HP3" s="156"/>
      <c r="HQ3" s="156"/>
      <c r="HR3" s="156"/>
      <c r="HS3" s="156"/>
      <c r="HT3" s="156"/>
      <c r="HU3" s="156"/>
      <c r="HV3" s="156"/>
      <c r="HW3" s="156"/>
      <c r="HX3" s="156"/>
      <c r="HY3" s="156"/>
      <c r="HZ3" s="156"/>
      <c r="IA3" s="156"/>
      <c r="IB3" s="156"/>
      <c r="IC3" s="156"/>
      <c r="ID3" s="156"/>
      <c r="IE3" s="156"/>
      <c r="IF3" s="156"/>
      <c r="IG3" s="156"/>
      <c r="IH3" s="156"/>
      <c r="II3" s="156"/>
      <c r="IJ3" s="156"/>
      <c r="IK3" s="156"/>
      <c r="IL3" s="156"/>
      <c r="IM3" s="156"/>
      <c r="IN3" s="156"/>
      <c r="IO3" s="156"/>
      <c r="IP3" s="156"/>
      <c r="IQ3" s="156"/>
      <c r="IR3" s="156"/>
      <c r="IS3" s="156"/>
      <c r="IT3" s="156"/>
      <c r="IU3" s="156"/>
      <c r="IV3" s="156"/>
      <c r="IW3" s="156"/>
      <c r="IX3" s="156"/>
      <c r="IY3" s="156"/>
      <c r="IZ3" s="156"/>
      <c r="JA3" s="156"/>
      <c r="JB3" s="156"/>
      <c r="JC3" s="156"/>
      <c r="JD3" s="156"/>
      <c r="JE3" s="156"/>
      <c r="JF3" s="156"/>
      <c r="JG3" s="156"/>
      <c r="JH3" s="156"/>
      <c r="JI3" s="156"/>
      <c r="JJ3" s="156"/>
      <c r="JK3" s="156"/>
      <c r="JL3" s="156"/>
      <c r="JM3" s="156"/>
      <c r="JN3" s="156"/>
      <c r="JO3" s="156"/>
      <c r="JP3" s="156"/>
      <c r="JQ3" s="156"/>
      <c r="JR3" s="156"/>
      <c r="JS3" s="156"/>
      <c r="JT3" s="156"/>
      <c r="JU3" s="156"/>
      <c r="JV3" s="156"/>
      <c r="JW3" s="156"/>
      <c r="JX3" s="156"/>
      <c r="JY3" s="156"/>
      <c r="JZ3" s="156"/>
      <c r="KA3" s="156"/>
      <c r="KB3" s="156"/>
      <c r="KC3" s="156"/>
      <c r="KD3" s="156"/>
      <c r="KE3" s="156"/>
      <c r="KF3" s="156"/>
      <c r="KG3" s="156"/>
      <c r="KH3" s="156"/>
      <c r="KI3" s="156"/>
      <c r="KJ3" s="156"/>
      <c r="KK3" s="156"/>
      <c r="KL3" s="156"/>
      <c r="KM3" s="156"/>
      <c r="KN3" s="156"/>
      <c r="KO3" s="156"/>
      <c r="KP3" s="156"/>
      <c r="KQ3" s="156"/>
      <c r="KR3" s="156"/>
      <c r="KS3" s="156"/>
      <c r="KT3" s="156"/>
      <c r="KU3" s="156"/>
      <c r="KV3" s="156"/>
      <c r="KW3" s="156"/>
      <c r="KX3" s="156"/>
      <c r="KY3" s="156"/>
      <c r="KZ3" s="156"/>
      <c r="LA3" s="156"/>
      <c r="LB3" s="156"/>
      <c r="LC3" s="156"/>
      <c r="LD3" s="156"/>
      <c r="LE3" s="156"/>
      <c r="LF3" s="156"/>
      <c r="LG3" s="156"/>
      <c r="LH3" s="156"/>
      <c r="LI3" s="156"/>
      <c r="LJ3" s="156"/>
      <c r="LK3" s="156"/>
      <c r="LL3" s="156"/>
      <c r="LM3" s="156"/>
      <c r="LN3" s="156"/>
      <c r="LO3" s="156"/>
      <c r="LP3" s="156"/>
      <c r="LQ3" s="156"/>
      <c r="LR3" s="156"/>
      <c r="LS3" s="156"/>
      <c r="LT3" s="156"/>
      <c r="LU3" s="156"/>
      <c r="LV3" s="156"/>
      <c r="LW3" s="156"/>
      <c r="LX3" s="156"/>
      <c r="LY3" s="156"/>
      <c r="LZ3" s="156"/>
      <c r="MA3" s="156"/>
      <c r="MB3" s="156"/>
      <c r="MC3" s="156"/>
      <c r="MD3" s="156"/>
      <c r="ME3" s="156"/>
      <c r="MF3" s="156"/>
      <c r="MG3" s="156"/>
      <c r="MH3" s="156"/>
      <c r="MI3" s="156"/>
      <c r="MJ3" s="156"/>
      <c r="MK3" s="156"/>
      <c r="ML3" s="156"/>
      <c r="MM3" s="156"/>
      <c r="MN3" s="156"/>
      <c r="MO3" s="156"/>
      <c r="MP3" s="156"/>
      <c r="MQ3" s="156"/>
      <c r="MR3" s="156"/>
      <c r="MS3" s="156"/>
      <c r="MT3" s="156"/>
      <c r="MU3" s="156"/>
      <c r="MV3" s="156"/>
      <c r="MW3" s="156"/>
      <c r="MX3" s="156"/>
      <c r="MY3" s="156"/>
      <c r="MZ3" s="156"/>
      <c r="NA3" s="156"/>
      <c r="NB3" s="156"/>
      <c r="NC3" s="156"/>
      <c r="ND3" s="156"/>
      <c r="NE3" s="156"/>
      <c r="NF3" s="156"/>
      <c r="NG3" s="156"/>
      <c r="NH3" s="156"/>
      <c r="NI3" s="156"/>
      <c r="NJ3" s="156"/>
      <c r="NK3" s="156"/>
      <c r="NL3" s="156"/>
      <c r="NM3" s="156"/>
      <c r="NN3" s="156"/>
      <c r="NO3" s="156"/>
      <c r="NP3" s="156"/>
      <c r="NQ3" s="156"/>
      <c r="NR3" s="156"/>
      <c r="NS3" s="156"/>
      <c r="NT3" s="156"/>
      <c r="NU3" s="156"/>
      <c r="NV3" s="156"/>
      <c r="NW3" s="156"/>
      <c r="NX3" s="156"/>
      <c r="NY3" s="156"/>
      <c r="NZ3" s="156"/>
      <c r="OA3" s="156"/>
      <c r="OB3" s="156"/>
      <c r="OC3" s="156"/>
      <c r="OD3" s="156"/>
      <c r="OE3" s="156"/>
      <c r="OF3" s="156"/>
      <c r="OG3" s="156"/>
      <c r="OH3" s="156"/>
      <c r="OI3" s="156"/>
      <c r="OJ3" s="156"/>
      <c r="OK3" s="156"/>
      <c r="OL3" s="156"/>
      <c r="OM3" s="156"/>
      <c r="ON3" s="156"/>
      <c r="OO3" s="156"/>
      <c r="OP3" s="156"/>
      <c r="OQ3" s="156"/>
      <c r="OR3" s="156"/>
      <c r="OS3" s="156"/>
      <c r="OT3" s="156"/>
      <c r="OU3" s="156"/>
      <c r="OV3" s="156"/>
      <c r="OW3" s="156"/>
      <c r="OX3" s="156"/>
      <c r="OY3" s="156"/>
      <c r="OZ3" s="156"/>
      <c r="PA3" s="156"/>
      <c r="PB3" s="156"/>
      <c r="PC3" s="156"/>
      <c r="PD3" s="156"/>
      <c r="PE3" s="156"/>
      <c r="PF3" s="156"/>
      <c r="PG3" s="156"/>
      <c r="PH3" s="156"/>
      <c r="PI3" s="156"/>
      <c r="PJ3" s="156"/>
      <c r="PK3" s="156"/>
      <c r="PL3" s="156"/>
      <c r="PM3" s="156"/>
      <c r="PN3" s="156"/>
      <c r="PO3" s="156"/>
      <c r="PP3" s="156"/>
      <c r="PQ3" s="156"/>
      <c r="PR3" s="156"/>
      <c r="PS3" s="156"/>
      <c r="PT3" s="156"/>
      <c r="PU3" s="156"/>
      <c r="PV3" s="156"/>
      <c r="PW3" s="156"/>
      <c r="PX3" s="156"/>
      <c r="PY3" s="156"/>
      <c r="PZ3" s="156"/>
      <c r="QA3" s="156"/>
      <c r="QB3" s="156"/>
      <c r="QC3" s="156"/>
      <c r="QD3" s="156"/>
      <c r="QE3" s="156"/>
      <c r="QF3" s="156"/>
      <c r="QG3" s="156"/>
      <c r="QH3" s="156"/>
      <c r="QI3" s="156"/>
      <c r="QJ3" s="156"/>
      <c r="QK3" s="156"/>
      <c r="QL3" s="156"/>
      <c r="QM3" s="156"/>
      <c r="QN3" s="156"/>
      <c r="QO3" s="156"/>
      <c r="QP3" s="156"/>
      <c r="QQ3" s="156"/>
      <c r="QR3" s="156"/>
      <c r="QS3" s="156"/>
      <c r="QT3" s="156"/>
      <c r="QU3" s="156"/>
      <c r="QV3" s="156"/>
      <c r="QW3" s="156"/>
      <c r="QX3" s="156"/>
      <c r="QY3" s="156"/>
      <c r="QZ3" s="156"/>
      <c r="RA3" s="156"/>
      <c r="RB3" s="156"/>
      <c r="RC3" s="156"/>
      <c r="RD3" s="156"/>
      <c r="RE3" s="156"/>
      <c r="RF3" s="156"/>
      <c r="RG3" s="156"/>
      <c r="RH3" s="156"/>
      <c r="RI3" s="156"/>
      <c r="RJ3" s="156"/>
      <c r="RK3" s="156"/>
      <c r="RL3" s="156"/>
      <c r="RM3" s="156"/>
      <c r="RN3" s="156"/>
      <c r="RO3" s="156"/>
      <c r="RP3" s="156"/>
      <c r="RQ3" s="156"/>
      <c r="RR3" s="156"/>
      <c r="RS3" s="156"/>
      <c r="RT3" s="156"/>
      <c r="RU3" s="156"/>
      <c r="RV3" s="156"/>
      <c r="RW3" s="156"/>
      <c r="RX3" s="156"/>
      <c r="RY3" s="156"/>
      <c r="RZ3" s="156"/>
      <c r="SA3" s="156"/>
      <c r="SB3" s="156"/>
      <c r="SC3" s="156"/>
      <c r="SD3" s="156"/>
      <c r="SE3" s="156"/>
      <c r="SF3" s="156"/>
      <c r="SG3" s="156"/>
      <c r="SH3" s="156"/>
      <c r="SI3" s="156"/>
      <c r="SJ3" s="156"/>
      <c r="SK3" s="156"/>
      <c r="SL3" s="156"/>
      <c r="SM3" s="156"/>
      <c r="SN3" s="156"/>
      <c r="SO3" s="156"/>
      <c r="SP3" s="156"/>
      <c r="SQ3" s="156"/>
      <c r="SR3" s="156"/>
      <c r="SS3" s="156"/>
      <c r="ST3" s="156"/>
      <c r="SU3" s="156"/>
      <c r="SV3" s="156"/>
      <c r="SW3" s="156"/>
      <c r="SX3" s="156"/>
      <c r="SY3" s="156"/>
      <c r="SZ3" s="156"/>
      <c r="TA3" s="156"/>
      <c r="TB3" s="156"/>
      <c r="TC3" s="156"/>
      <c r="TD3" s="156"/>
      <c r="TE3" s="156"/>
      <c r="TF3" s="156"/>
      <c r="TG3" s="156"/>
      <c r="TH3" s="156"/>
      <c r="TI3" s="156"/>
      <c r="TJ3" s="156"/>
      <c r="TK3" s="156"/>
      <c r="TL3" s="156"/>
      <c r="TM3" s="156"/>
      <c r="TN3" s="156"/>
      <c r="TO3" s="156"/>
      <c r="TP3" s="156"/>
      <c r="TQ3" s="156"/>
      <c r="TR3" s="156"/>
      <c r="TS3" s="156"/>
      <c r="TT3" s="156"/>
      <c r="TU3" s="156"/>
      <c r="TV3" s="156"/>
      <c r="TW3" s="156"/>
      <c r="TX3" s="156"/>
      <c r="TY3" s="156"/>
      <c r="TZ3" s="156"/>
      <c r="UA3" s="156"/>
      <c r="UB3" s="156"/>
      <c r="UC3" s="156"/>
      <c r="UD3" s="156"/>
      <c r="UE3" s="156"/>
      <c r="UF3" s="156"/>
      <c r="UG3" s="156"/>
      <c r="UH3" s="156"/>
      <c r="UI3" s="156"/>
      <c r="UJ3" s="156"/>
      <c r="UK3" s="156"/>
      <c r="UL3" s="156"/>
      <c r="UM3" s="156"/>
      <c r="UN3" s="156"/>
      <c r="UO3" s="156"/>
      <c r="UP3" s="156"/>
      <c r="UQ3" s="156"/>
      <c r="UR3" s="156"/>
      <c r="US3" s="156"/>
      <c r="UT3" s="156"/>
      <c r="UU3" s="156"/>
      <c r="UV3" s="156"/>
      <c r="UW3" s="156"/>
      <c r="UX3" s="156"/>
      <c r="UY3" s="156"/>
      <c r="UZ3" s="156"/>
      <c r="VA3" s="156"/>
      <c r="VB3" s="156"/>
      <c r="VC3" s="156"/>
      <c r="VD3" s="156"/>
      <c r="VE3" s="156"/>
      <c r="VF3" s="156"/>
      <c r="VG3" s="156"/>
      <c r="VH3" s="156"/>
      <c r="VI3" s="156"/>
      <c r="VJ3" s="156"/>
      <c r="VK3" s="156"/>
      <c r="VL3" s="156"/>
      <c r="VM3" s="156"/>
      <c r="VN3" s="156"/>
      <c r="VO3" s="156"/>
      <c r="VP3" s="156"/>
      <c r="VQ3" s="156"/>
      <c r="VR3" s="156"/>
      <c r="VS3" s="156"/>
      <c r="VT3" s="156"/>
      <c r="VU3" s="156"/>
      <c r="VV3" s="156"/>
      <c r="VW3" s="156"/>
      <c r="VX3" s="156"/>
      <c r="VY3" s="156"/>
      <c r="VZ3" s="156"/>
      <c r="WA3" s="156"/>
      <c r="WB3" s="156"/>
      <c r="WC3" s="156"/>
      <c r="WD3" s="156"/>
      <c r="WE3" s="156"/>
      <c r="WF3" s="156"/>
      <c r="WG3" s="156"/>
      <c r="WH3" s="156"/>
      <c r="WI3" s="156"/>
      <c r="WJ3" s="156"/>
      <c r="WK3" s="156"/>
      <c r="WL3" s="156"/>
      <c r="WM3" s="156"/>
      <c r="WN3" s="156"/>
      <c r="WO3" s="156"/>
      <c r="WP3" s="156"/>
      <c r="WQ3" s="156"/>
      <c r="WR3" s="156"/>
      <c r="WS3" s="156"/>
      <c r="WT3" s="156"/>
      <c r="WU3" s="156"/>
      <c r="WV3" s="156"/>
      <c r="WW3" s="156"/>
      <c r="WX3" s="156"/>
      <c r="WY3" s="156"/>
      <c r="WZ3" s="156"/>
      <c r="XA3" s="156"/>
      <c r="XB3" s="156"/>
      <c r="XC3" s="156"/>
      <c r="XD3" s="156"/>
      <c r="XE3" s="156"/>
      <c r="XF3" s="156"/>
      <c r="XG3" s="156"/>
      <c r="XH3" s="156"/>
      <c r="XI3" s="156"/>
      <c r="XJ3" s="156"/>
      <c r="XK3" s="156"/>
      <c r="XL3" s="156"/>
      <c r="XM3" s="156"/>
      <c r="XN3" s="156"/>
      <c r="XO3" s="156"/>
      <c r="XP3" s="156"/>
      <c r="XQ3" s="156"/>
      <c r="XR3" s="156"/>
      <c r="XS3" s="156"/>
      <c r="XT3" s="156"/>
      <c r="XU3" s="156"/>
      <c r="XV3" s="156"/>
      <c r="XW3" s="156"/>
      <c r="XX3" s="156"/>
      <c r="XY3" s="156"/>
      <c r="XZ3" s="156"/>
      <c r="YA3" s="156"/>
      <c r="YB3" s="156"/>
      <c r="YC3" s="156"/>
      <c r="YD3" s="156"/>
      <c r="YE3" s="156"/>
      <c r="YF3" s="156"/>
      <c r="YG3" s="156"/>
      <c r="YH3" s="156"/>
      <c r="YI3" s="156"/>
      <c r="YJ3" s="156"/>
      <c r="YK3" s="156"/>
      <c r="YL3" s="156"/>
      <c r="YM3" s="156"/>
      <c r="YN3" s="156"/>
      <c r="YO3" s="156"/>
      <c r="YP3" s="156"/>
      <c r="YQ3" s="156"/>
      <c r="YR3" s="156"/>
      <c r="YS3" s="156"/>
      <c r="YT3" s="156"/>
      <c r="YU3" s="156"/>
      <c r="YV3" s="156"/>
      <c r="YW3" s="156"/>
      <c r="YX3" s="156"/>
      <c r="YY3" s="156"/>
      <c r="YZ3" s="156"/>
      <c r="ZA3" s="156"/>
      <c r="ZB3" s="156"/>
      <c r="ZC3" s="156"/>
      <c r="ZD3" s="156"/>
      <c r="ZE3" s="156"/>
      <c r="ZF3" s="156"/>
      <c r="ZG3" s="156"/>
      <c r="ZH3" s="156"/>
      <c r="ZI3" s="156"/>
      <c r="ZJ3" s="156"/>
      <c r="ZK3" s="156"/>
      <c r="ZL3" s="156"/>
      <c r="ZM3" s="156"/>
      <c r="ZN3" s="156"/>
      <c r="ZO3" s="156"/>
      <c r="ZP3" s="156"/>
      <c r="ZQ3" s="156"/>
      <c r="ZR3" s="156"/>
      <c r="ZS3" s="156"/>
      <c r="ZT3" s="156"/>
      <c r="ZU3" s="156"/>
      <c r="ZV3" s="156"/>
      <c r="ZW3" s="156"/>
      <c r="ZX3" s="156"/>
      <c r="ZY3" s="156"/>
      <c r="ZZ3" s="156"/>
      <c r="AAA3" s="156"/>
      <c r="AAB3" s="156"/>
      <c r="AAC3" s="156"/>
      <c r="AAD3" s="156"/>
      <c r="AAE3" s="156"/>
      <c r="AAF3" s="156"/>
      <c r="AAG3" s="156"/>
      <c r="AAH3" s="156"/>
      <c r="AAI3" s="156"/>
      <c r="AAJ3" s="156"/>
      <c r="AAK3" s="156"/>
      <c r="AAL3" s="156"/>
      <c r="AAM3" s="156"/>
      <c r="AAN3" s="156"/>
      <c r="AAO3" s="156"/>
      <c r="AAP3" s="156"/>
      <c r="AAQ3" s="156"/>
      <c r="AAR3" s="156"/>
      <c r="AAS3" s="156"/>
      <c r="AAT3" s="156"/>
      <c r="AAU3" s="156"/>
      <c r="AAV3" s="156"/>
      <c r="AAW3" s="156"/>
      <c r="AAX3" s="156"/>
      <c r="AAY3" s="156"/>
      <c r="AAZ3" s="156"/>
      <c r="ABA3" s="156"/>
      <c r="ABB3" s="156"/>
      <c r="ABC3" s="156"/>
      <c r="ABD3" s="156"/>
      <c r="ABE3" s="156"/>
      <c r="ABF3" s="156"/>
      <c r="ABG3" s="156"/>
      <c r="ABH3" s="156"/>
      <c r="ABI3" s="156"/>
      <c r="ABJ3" s="156"/>
      <c r="ABK3" s="156"/>
      <c r="ABL3" s="156"/>
      <c r="ABM3" s="156"/>
      <c r="ABN3" s="156"/>
      <c r="ABO3" s="156"/>
      <c r="ABP3" s="156"/>
      <c r="ABQ3" s="156"/>
      <c r="ABR3" s="156"/>
      <c r="ABS3" s="156"/>
      <c r="ABT3" s="156"/>
      <c r="ABU3" s="156"/>
      <c r="ABV3" s="156"/>
      <c r="ABW3" s="156"/>
      <c r="ABX3" s="156"/>
      <c r="ABY3" s="156"/>
      <c r="ABZ3" s="156"/>
      <c r="ACA3" s="156"/>
      <c r="ACB3" s="156"/>
      <c r="ACC3" s="156"/>
      <c r="ACD3" s="156"/>
      <c r="ACE3" s="156"/>
      <c r="ACF3" s="156"/>
      <c r="ACG3" s="156"/>
      <c r="ACH3" s="156"/>
      <c r="ACI3" s="156"/>
      <c r="ACJ3" s="156"/>
      <c r="ACK3" s="156"/>
      <c r="ACL3" s="156"/>
      <c r="ACM3" s="156"/>
      <c r="ACN3" s="156"/>
      <c r="ACO3" s="156"/>
      <c r="ACP3" s="156"/>
      <c r="ACQ3" s="156"/>
      <c r="ACR3" s="156"/>
      <c r="ACS3" s="156"/>
      <c r="ACT3" s="156"/>
      <c r="ACU3" s="156"/>
      <c r="ACV3" s="156"/>
      <c r="ACW3" s="156"/>
      <c r="ACX3" s="156"/>
      <c r="ACY3" s="156"/>
      <c r="ACZ3" s="156"/>
      <c r="ADA3" s="156"/>
      <c r="ADB3" s="156"/>
      <c r="ADC3" s="156"/>
      <c r="ADD3" s="156"/>
      <c r="ADE3" s="156"/>
      <c r="ADF3" s="156"/>
      <c r="ADG3" s="156"/>
      <c r="ADH3" s="156"/>
      <c r="ADI3" s="156"/>
      <c r="ADJ3" s="156"/>
      <c r="ADK3" s="156"/>
      <c r="ADL3" s="156"/>
      <c r="ADM3" s="156"/>
      <c r="ADN3" s="156"/>
      <c r="ADO3" s="156"/>
      <c r="ADP3" s="156"/>
      <c r="ADQ3" s="156"/>
      <c r="ADR3" s="156"/>
      <c r="ADS3" s="156"/>
      <c r="ADT3" s="156"/>
      <c r="ADU3" s="156"/>
      <c r="ADV3" s="156"/>
      <c r="ADW3" s="156"/>
      <c r="ADX3" s="156"/>
      <c r="ADY3" s="156"/>
      <c r="ADZ3" s="156"/>
      <c r="AEA3" s="156"/>
      <c r="AEB3" s="156"/>
      <c r="AEC3" s="156"/>
      <c r="AED3" s="156"/>
      <c r="AEE3" s="156"/>
      <c r="AEF3" s="156"/>
      <c r="AEG3" s="156"/>
      <c r="AEH3" s="156"/>
      <c r="AEI3" s="156"/>
      <c r="AEJ3" s="156"/>
      <c r="AEK3" s="156"/>
      <c r="AEL3" s="156"/>
      <c r="AEM3" s="156"/>
      <c r="AEN3" s="156"/>
      <c r="AEO3" s="156"/>
      <c r="AEP3" s="156"/>
      <c r="AEQ3" s="156"/>
      <c r="AER3" s="156"/>
      <c r="AES3" s="156"/>
      <c r="AET3" s="156"/>
      <c r="AEU3" s="156"/>
      <c r="AEV3" s="156"/>
      <c r="AEW3" s="156"/>
      <c r="AEX3" s="156"/>
      <c r="AEY3" s="156"/>
      <c r="AEZ3" s="156"/>
      <c r="AFA3" s="156"/>
      <c r="AFB3" s="156"/>
      <c r="AFC3" s="156"/>
      <c r="AFD3" s="156"/>
      <c r="AFE3" s="156"/>
      <c r="AFF3" s="156"/>
      <c r="AFG3" s="156"/>
      <c r="AFH3" s="156"/>
      <c r="AFI3" s="156"/>
      <c r="AFJ3" s="156"/>
      <c r="AFK3" s="156"/>
      <c r="AFL3" s="156"/>
      <c r="AFM3" s="156"/>
      <c r="AFN3" s="156"/>
      <c r="AFO3" s="156"/>
      <c r="AFP3" s="156"/>
      <c r="AFQ3" s="156"/>
      <c r="AFR3" s="156"/>
      <c r="AFS3" s="156"/>
      <c r="AFT3" s="156"/>
      <c r="AFU3" s="156"/>
      <c r="AFV3" s="156"/>
      <c r="AFW3" s="156"/>
      <c r="AFX3" s="156"/>
      <c r="AFY3" s="156"/>
      <c r="AFZ3" s="156"/>
      <c r="AGA3" s="156"/>
      <c r="AGB3" s="156"/>
      <c r="AGC3" s="156"/>
      <c r="AGD3" s="156"/>
      <c r="AGE3" s="156"/>
      <c r="AGF3" s="156"/>
      <c r="AGG3" s="156"/>
      <c r="AGH3" s="156"/>
      <c r="AGI3" s="156"/>
      <c r="AGJ3" s="156"/>
      <c r="AGK3" s="156"/>
      <c r="AGL3" s="156"/>
      <c r="AGM3" s="156"/>
      <c r="AGN3" s="156"/>
      <c r="AGO3" s="156"/>
      <c r="AGP3" s="156"/>
      <c r="AGQ3" s="156"/>
      <c r="AGR3" s="156"/>
      <c r="AGS3" s="156"/>
      <c r="AGT3" s="156"/>
      <c r="AGU3" s="156"/>
      <c r="AGV3" s="156"/>
      <c r="AGW3" s="156"/>
      <c r="AGX3" s="156"/>
      <c r="AGY3" s="156"/>
      <c r="AGZ3" s="156"/>
      <c r="AHA3" s="156"/>
      <c r="AHB3" s="156"/>
      <c r="AHC3" s="156"/>
      <c r="AHD3" s="156"/>
      <c r="AHE3" s="156"/>
      <c r="AHF3" s="156"/>
      <c r="AHG3" s="156"/>
      <c r="AHH3" s="156"/>
      <c r="AHI3" s="156"/>
      <c r="AHJ3" s="156"/>
      <c r="AHK3" s="156"/>
      <c r="AHL3" s="156"/>
      <c r="AHM3" s="156"/>
      <c r="AHN3" s="156"/>
      <c r="AHO3" s="156"/>
      <c r="AHP3" s="156"/>
      <c r="AHQ3" s="156"/>
      <c r="AHR3" s="156"/>
      <c r="AHS3" s="156"/>
      <c r="AHT3" s="156"/>
      <c r="AHU3" s="156"/>
      <c r="AHV3" s="156"/>
      <c r="AHW3" s="156"/>
      <c r="AHX3" s="156"/>
      <c r="AHY3" s="156"/>
      <c r="AHZ3" s="156"/>
      <c r="AIA3" s="156"/>
      <c r="AIB3" s="156"/>
      <c r="AIC3" s="156"/>
      <c r="AID3" s="156"/>
      <c r="AIE3" s="156"/>
      <c r="AIF3" s="156"/>
      <c r="AIG3" s="156"/>
      <c r="AIH3" s="156"/>
      <c r="AII3" s="156"/>
      <c r="AIJ3" s="156"/>
      <c r="AIK3" s="156"/>
      <c r="AIL3" s="156"/>
      <c r="AIM3" s="156"/>
      <c r="AIN3" s="156"/>
      <c r="AIO3" s="156"/>
      <c r="AIP3" s="156"/>
      <c r="AIQ3" s="156"/>
      <c r="AIR3" s="156"/>
      <c r="AIS3" s="156"/>
      <c r="AIT3" s="156"/>
      <c r="AIU3" s="156"/>
      <c r="AIV3" s="156"/>
      <c r="AIW3" s="156"/>
      <c r="AIX3" s="156"/>
      <c r="AIY3" s="156"/>
      <c r="AIZ3" s="156"/>
      <c r="AJA3" s="156"/>
      <c r="AJB3" s="156"/>
      <c r="AJC3" s="156"/>
      <c r="AJD3" s="156"/>
      <c r="AJE3" s="156"/>
      <c r="AJF3" s="156"/>
      <c r="AJG3" s="156"/>
      <c r="AJH3" s="156"/>
      <c r="AJI3" s="156"/>
      <c r="AJJ3" s="156"/>
      <c r="AJK3" s="156"/>
      <c r="AJL3" s="156"/>
      <c r="AJM3" s="156"/>
      <c r="AJN3" s="156"/>
      <c r="AJO3" s="156"/>
      <c r="AJP3" s="156"/>
      <c r="AJQ3" s="156"/>
      <c r="AJR3" s="156"/>
      <c r="AJS3" s="156"/>
      <c r="AJT3" s="156"/>
      <c r="AJU3" s="156"/>
      <c r="AJV3" s="156"/>
      <c r="AJW3" s="156"/>
      <c r="AJX3" s="156"/>
      <c r="AJY3" s="156"/>
      <c r="AJZ3" s="156"/>
      <c r="AKA3" s="156"/>
      <c r="AKB3" s="156"/>
      <c r="AKC3" s="156"/>
      <c r="AKD3" s="156"/>
      <c r="AKE3" s="156"/>
      <c r="AKF3" s="156"/>
      <c r="AKG3" s="156"/>
      <c r="AKH3" s="156"/>
      <c r="AKI3" s="156"/>
      <c r="AKJ3" s="156"/>
      <c r="AKK3" s="156"/>
      <c r="AKL3" s="156"/>
      <c r="AKM3" s="156"/>
      <c r="AKN3" s="156"/>
      <c r="AKO3" s="156"/>
      <c r="AKP3" s="156"/>
      <c r="AKQ3" s="156"/>
      <c r="AKR3" s="156"/>
      <c r="AKS3" s="156"/>
      <c r="AKT3" s="156"/>
      <c r="AKU3" s="156"/>
      <c r="AKV3" s="156"/>
      <c r="AKW3" s="156"/>
      <c r="AKX3" s="156"/>
      <c r="AKY3" s="156"/>
      <c r="AKZ3" s="156"/>
      <c r="ALA3" s="156"/>
      <c r="ALB3" s="156"/>
      <c r="ALC3" s="156"/>
      <c r="ALD3" s="156"/>
      <c r="ALE3" s="156"/>
      <c r="ALF3" s="156"/>
      <c r="ALG3" s="156"/>
      <c r="ALH3" s="156"/>
      <c r="ALI3" s="156"/>
      <c r="ALJ3" s="156"/>
      <c r="ALK3" s="156"/>
      <c r="ALL3" s="156"/>
      <c r="ALM3" s="156"/>
      <c r="ALN3" s="156"/>
      <c r="ALO3" s="156"/>
      <c r="ALP3" s="156"/>
      <c r="ALQ3" s="156"/>
      <c r="ALR3" s="156"/>
      <c r="ALS3" s="156"/>
      <c r="ALT3" s="156"/>
      <c r="ALU3" s="156"/>
      <c r="ALV3" s="156"/>
      <c r="ALW3" s="156"/>
      <c r="ALX3" s="156"/>
      <c r="ALY3" s="156"/>
      <c r="ALZ3" s="156"/>
      <c r="AMA3" s="156"/>
      <c r="AMB3" s="156"/>
      <c r="AMC3" s="156"/>
      <c r="AMD3" s="156"/>
      <c r="AME3" s="156"/>
      <c r="AMF3" s="156"/>
      <c r="AMG3" s="156"/>
      <c r="AMH3" s="156"/>
      <c r="AMI3" s="156"/>
      <c r="AMJ3" s="156"/>
      <c r="AMK3" s="156"/>
      <c r="AML3" s="156"/>
      <c r="AMM3" s="156"/>
      <c r="AMN3" s="156"/>
      <c r="AMO3" s="156"/>
      <c r="AMP3" s="156"/>
      <c r="AMQ3" s="156"/>
      <c r="AMR3" s="156"/>
      <c r="AMS3" s="156"/>
      <c r="AMT3" s="156"/>
      <c r="AMU3" s="156"/>
      <c r="AMV3" s="156"/>
      <c r="AMW3" s="156"/>
      <c r="AMX3" s="156"/>
      <c r="AMY3" s="156"/>
      <c r="AMZ3" s="156"/>
      <c r="ANA3" s="156"/>
      <c r="ANB3" s="156"/>
      <c r="ANC3" s="156"/>
      <c r="AND3" s="156"/>
      <c r="ANE3" s="156"/>
      <c r="ANF3" s="156"/>
      <c r="ANG3" s="156"/>
      <c r="ANH3" s="156"/>
      <c r="ANI3" s="156"/>
      <c r="ANJ3" s="156"/>
      <c r="ANK3" s="156"/>
      <c r="ANL3" s="156"/>
      <c r="ANM3" s="156"/>
      <c r="ANN3" s="156"/>
      <c r="ANO3" s="156"/>
      <c r="ANP3" s="156"/>
      <c r="ANQ3" s="156"/>
      <c r="ANR3" s="156"/>
      <c r="ANS3" s="156"/>
      <c r="ANT3" s="156"/>
      <c r="ANU3" s="156"/>
      <c r="ANV3" s="156"/>
      <c r="ANW3" s="156"/>
      <c r="ANX3" s="156"/>
      <c r="ANY3" s="156"/>
      <c r="ANZ3" s="156"/>
      <c r="AOA3" s="156"/>
      <c r="AOB3" s="156"/>
      <c r="AOC3" s="156"/>
      <c r="AOD3" s="156"/>
      <c r="AOE3" s="156"/>
      <c r="AOF3" s="156"/>
      <c r="AOG3" s="156"/>
      <c r="AOH3" s="156"/>
      <c r="AOI3" s="156"/>
      <c r="AOJ3" s="156"/>
      <c r="AOK3" s="156"/>
      <c r="AOL3" s="156"/>
      <c r="AOM3" s="156"/>
      <c r="AON3" s="156"/>
      <c r="AOO3" s="156"/>
      <c r="AOP3" s="156"/>
      <c r="AOQ3" s="156"/>
      <c r="AOR3" s="156"/>
      <c r="AOS3" s="156"/>
      <c r="AOT3" s="156"/>
      <c r="AOU3" s="156"/>
      <c r="AOV3" s="156"/>
      <c r="AOW3" s="156"/>
      <c r="AOX3" s="156"/>
      <c r="AOY3" s="156"/>
      <c r="AOZ3" s="156"/>
      <c r="APA3" s="156"/>
      <c r="APB3" s="156"/>
      <c r="APC3" s="156"/>
      <c r="APD3" s="156"/>
      <c r="APE3" s="156"/>
      <c r="APF3" s="156"/>
      <c r="APG3" s="156"/>
      <c r="APH3" s="156"/>
      <c r="API3" s="156"/>
      <c r="APJ3" s="156"/>
      <c r="APK3" s="156"/>
      <c r="APL3" s="156"/>
      <c r="APM3" s="156"/>
      <c r="APN3" s="156"/>
      <c r="APO3" s="156"/>
      <c r="APP3" s="156"/>
      <c r="APQ3" s="156"/>
      <c r="APR3" s="156"/>
      <c r="APS3" s="156"/>
      <c r="APT3" s="156"/>
      <c r="APU3" s="156"/>
      <c r="APV3" s="156"/>
      <c r="APW3" s="156"/>
      <c r="APX3" s="156"/>
      <c r="APY3" s="156"/>
      <c r="APZ3" s="156"/>
      <c r="AQA3" s="156"/>
      <c r="AQB3" s="156"/>
      <c r="AQC3" s="156"/>
      <c r="AQD3" s="156"/>
      <c r="AQE3" s="156"/>
      <c r="AQF3" s="156"/>
      <c r="AQG3" s="156"/>
      <c r="AQH3" s="156"/>
      <c r="AQI3" s="156"/>
      <c r="AQJ3" s="156"/>
      <c r="AQK3" s="156"/>
      <c r="AQL3" s="156"/>
      <c r="AQM3" s="156"/>
      <c r="AQN3" s="156"/>
      <c r="AQO3" s="156"/>
      <c r="AQP3" s="156"/>
      <c r="AQQ3" s="156"/>
      <c r="AQR3" s="156"/>
      <c r="AQS3" s="156"/>
      <c r="AQT3" s="156"/>
      <c r="AQU3" s="156"/>
      <c r="AQV3" s="156"/>
      <c r="AQW3" s="156"/>
      <c r="AQX3" s="156"/>
      <c r="AQY3" s="156"/>
      <c r="AQZ3" s="156"/>
      <c r="ARA3" s="156"/>
      <c r="ARB3" s="156"/>
      <c r="ARC3" s="156"/>
      <c r="ARD3" s="156"/>
      <c r="ARE3" s="156"/>
      <c r="ARF3" s="156"/>
      <c r="ARG3" s="156"/>
      <c r="ARH3" s="156"/>
      <c r="ARI3" s="156"/>
      <c r="ARJ3" s="156"/>
      <c r="ARK3" s="156"/>
      <c r="ARL3" s="156"/>
      <c r="ARM3" s="156"/>
      <c r="ARN3" s="156"/>
      <c r="ARO3" s="156"/>
      <c r="ARP3" s="156"/>
      <c r="ARQ3" s="156"/>
      <c r="ARR3" s="156"/>
      <c r="ARS3" s="156"/>
      <c r="ART3" s="156"/>
      <c r="ARU3" s="156"/>
      <c r="ARV3" s="156"/>
      <c r="ARW3" s="156"/>
      <c r="ARX3" s="156"/>
      <c r="ARY3" s="156"/>
      <c r="ARZ3" s="156"/>
      <c r="ASA3" s="156"/>
      <c r="ASB3" s="156"/>
      <c r="ASC3" s="156"/>
      <c r="ASD3" s="156"/>
      <c r="ASE3" s="156"/>
      <c r="ASF3" s="156"/>
      <c r="ASG3" s="156"/>
      <c r="ASH3" s="156"/>
      <c r="ASI3" s="156"/>
      <c r="ASJ3" s="156"/>
      <c r="ASK3" s="156"/>
      <c r="ASL3" s="156"/>
      <c r="ASM3" s="156"/>
      <c r="ASN3" s="156"/>
      <c r="ASO3" s="156"/>
      <c r="ASP3" s="156"/>
      <c r="ASQ3" s="156"/>
      <c r="ASR3" s="156"/>
      <c r="ASS3" s="156"/>
      <c r="AST3" s="156"/>
      <c r="ASU3" s="156"/>
      <c r="ASV3" s="156"/>
      <c r="ASW3" s="156"/>
      <c r="ASX3" s="156"/>
      <c r="ASY3" s="156"/>
      <c r="ASZ3" s="156"/>
      <c r="ATA3" s="156"/>
      <c r="ATB3" s="156"/>
      <c r="ATC3" s="156"/>
      <c r="ATD3" s="156"/>
      <c r="ATE3" s="156"/>
      <c r="ATF3" s="156"/>
      <c r="ATG3" s="156"/>
      <c r="ATH3" s="156"/>
      <c r="ATI3" s="156"/>
      <c r="ATJ3" s="156"/>
      <c r="ATK3" s="156"/>
      <c r="ATL3" s="156"/>
      <c r="ATM3" s="156"/>
      <c r="ATN3" s="156"/>
      <c r="ATO3" s="156"/>
      <c r="ATP3" s="156"/>
      <c r="ATQ3" s="156"/>
      <c r="ATR3" s="156"/>
      <c r="ATS3" s="156"/>
      <c r="ATT3" s="156"/>
      <c r="ATU3" s="156"/>
      <c r="ATV3" s="156"/>
      <c r="ATW3" s="156"/>
      <c r="ATX3" s="156"/>
      <c r="ATY3" s="156"/>
      <c r="ATZ3" s="156"/>
      <c r="AUA3" s="156"/>
      <c r="AUB3" s="156"/>
      <c r="AUC3" s="156"/>
      <c r="AUD3" s="156"/>
      <c r="AUE3" s="156"/>
      <c r="AUF3" s="156"/>
      <c r="AUG3" s="156"/>
      <c r="AUH3" s="156"/>
      <c r="AUI3" s="156"/>
      <c r="AUJ3" s="156"/>
      <c r="AUK3" s="156"/>
      <c r="AUL3" s="156"/>
      <c r="AUM3" s="156"/>
      <c r="AUN3" s="156"/>
      <c r="AUO3" s="156"/>
      <c r="AUP3" s="156"/>
      <c r="AUQ3" s="156"/>
      <c r="AUR3" s="156"/>
      <c r="AUS3" s="156"/>
      <c r="AUT3" s="156"/>
      <c r="AUU3" s="156"/>
      <c r="AUV3" s="156"/>
      <c r="AUW3" s="156"/>
      <c r="AUX3" s="156"/>
      <c r="AUY3" s="156"/>
      <c r="AUZ3" s="156"/>
      <c r="AVA3" s="156"/>
      <c r="AVB3" s="156"/>
      <c r="AVC3" s="156"/>
      <c r="AVD3" s="156"/>
      <c r="AVE3" s="156"/>
      <c r="AVF3" s="156"/>
      <c r="AVG3" s="156"/>
      <c r="AVH3" s="156"/>
      <c r="AVI3" s="156"/>
      <c r="AVJ3" s="156"/>
      <c r="AVK3" s="156"/>
      <c r="AVL3" s="156"/>
      <c r="AVM3" s="156"/>
      <c r="AVN3" s="156"/>
      <c r="AVO3" s="156"/>
      <c r="AVP3" s="156"/>
      <c r="AVQ3" s="156"/>
      <c r="AVR3" s="156"/>
      <c r="AVS3" s="156"/>
      <c r="AVT3" s="156"/>
      <c r="AVU3" s="156"/>
      <c r="AVV3" s="156"/>
      <c r="AVW3" s="156"/>
      <c r="AVX3" s="156"/>
      <c r="AVY3" s="156"/>
      <c r="AVZ3" s="156"/>
      <c r="AWA3" s="156"/>
      <c r="AWB3" s="156"/>
      <c r="AWC3" s="156"/>
      <c r="AWD3" s="156"/>
      <c r="AWE3" s="156"/>
      <c r="AWF3" s="156"/>
      <c r="AWG3" s="156"/>
      <c r="AWH3" s="156"/>
      <c r="AWI3" s="156"/>
      <c r="AWJ3" s="156"/>
      <c r="AWK3" s="156"/>
      <c r="AWL3" s="156"/>
      <c r="AWM3" s="156"/>
      <c r="AWN3" s="156"/>
      <c r="AWO3" s="156"/>
      <c r="AWP3" s="156"/>
      <c r="AWQ3" s="156"/>
      <c r="AWR3" s="156"/>
      <c r="AWS3" s="156"/>
      <c r="AWT3" s="156"/>
      <c r="AWU3" s="156"/>
      <c r="AWV3" s="156"/>
      <c r="AWW3" s="156"/>
      <c r="AWX3" s="156"/>
      <c r="AWY3" s="156"/>
      <c r="AWZ3" s="156"/>
      <c r="AXA3" s="156"/>
      <c r="AXB3" s="156"/>
      <c r="AXC3" s="156"/>
      <c r="AXD3" s="156"/>
      <c r="AXE3" s="156"/>
      <c r="AXF3" s="156"/>
      <c r="AXG3" s="156"/>
      <c r="AXH3" s="156"/>
      <c r="AXI3" s="156"/>
      <c r="AXJ3" s="156"/>
      <c r="AXK3" s="156"/>
      <c r="AXL3" s="156"/>
      <c r="AXM3" s="156"/>
      <c r="AXN3" s="156"/>
      <c r="AXO3" s="156"/>
      <c r="AXP3" s="156"/>
      <c r="AXQ3" s="156"/>
      <c r="AXR3" s="156"/>
      <c r="AXS3" s="156"/>
      <c r="AXT3" s="156"/>
      <c r="AXU3" s="156"/>
      <c r="AXV3" s="156"/>
      <c r="AXW3" s="156"/>
      <c r="AXX3" s="156"/>
      <c r="AXY3" s="156"/>
      <c r="AXZ3" s="156"/>
      <c r="AYA3" s="156"/>
      <c r="AYB3" s="156"/>
      <c r="AYC3" s="156"/>
      <c r="AYD3" s="156"/>
      <c r="AYE3" s="156"/>
      <c r="AYF3" s="156"/>
      <c r="AYG3" s="156"/>
      <c r="AYH3" s="156"/>
      <c r="AYI3" s="156"/>
      <c r="AYJ3" s="156"/>
      <c r="AYK3" s="156"/>
      <c r="AYL3" s="156"/>
      <c r="AYM3" s="156"/>
      <c r="AYN3" s="156"/>
      <c r="AYO3" s="156"/>
      <c r="AYP3" s="156"/>
      <c r="AYQ3" s="156"/>
      <c r="AYR3" s="156"/>
      <c r="AYS3" s="156"/>
      <c r="AYT3" s="156"/>
      <c r="AYU3" s="156"/>
      <c r="AYV3" s="156"/>
      <c r="AYW3" s="156"/>
      <c r="AYX3" s="156"/>
      <c r="AYY3" s="156"/>
      <c r="AYZ3" s="156"/>
      <c r="AZA3" s="156"/>
      <c r="AZB3" s="156"/>
      <c r="AZC3" s="156"/>
      <c r="AZD3" s="156"/>
      <c r="AZE3" s="156"/>
      <c r="AZF3" s="156"/>
      <c r="AZG3" s="156"/>
      <c r="AZH3" s="156"/>
      <c r="AZI3" s="156"/>
      <c r="AZJ3" s="156"/>
      <c r="AZK3" s="156"/>
      <c r="AZL3" s="156"/>
      <c r="AZM3" s="156"/>
      <c r="AZN3" s="156"/>
      <c r="AZO3" s="156"/>
      <c r="AZP3" s="156"/>
      <c r="AZQ3" s="156"/>
      <c r="AZR3" s="156"/>
      <c r="AZS3" s="156"/>
      <c r="AZT3" s="156"/>
      <c r="AZU3" s="156"/>
      <c r="AZV3" s="156"/>
      <c r="AZW3" s="156"/>
      <c r="AZX3" s="156"/>
      <c r="AZY3" s="156"/>
      <c r="AZZ3" s="156"/>
      <c r="BAA3" s="156"/>
      <c r="BAB3" s="156"/>
      <c r="BAC3" s="156"/>
      <c r="BAD3" s="156"/>
      <c r="BAE3" s="156"/>
      <c r="BAF3" s="156"/>
      <c r="BAG3" s="156"/>
      <c r="BAH3" s="156"/>
      <c r="BAI3" s="156"/>
      <c r="BAJ3" s="156"/>
      <c r="BAK3" s="156"/>
      <c r="BAL3" s="156"/>
      <c r="BAM3" s="156"/>
      <c r="BAN3" s="156"/>
      <c r="BAO3" s="156"/>
      <c r="BAP3" s="156"/>
      <c r="BAQ3" s="156"/>
      <c r="BAR3" s="156"/>
      <c r="BAS3" s="156"/>
      <c r="BAT3" s="156"/>
      <c r="BAU3" s="156"/>
      <c r="BAV3" s="156"/>
      <c r="BAW3" s="156"/>
      <c r="BAX3" s="156"/>
      <c r="BAY3" s="156"/>
      <c r="BAZ3" s="156"/>
      <c r="BBA3" s="156"/>
      <c r="BBB3" s="156"/>
      <c r="BBC3" s="156"/>
      <c r="BBD3" s="156"/>
      <c r="BBE3" s="156"/>
      <c r="BBF3" s="156"/>
      <c r="BBG3" s="156"/>
      <c r="BBH3" s="156"/>
      <c r="BBI3" s="156"/>
      <c r="BBJ3" s="156"/>
      <c r="BBK3" s="156"/>
      <c r="BBL3" s="156"/>
      <c r="BBM3" s="156"/>
      <c r="BBN3" s="156"/>
      <c r="BBO3" s="156"/>
      <c r="BBP3" s="156"/>
      <c r="BBQ3" s="156"/>
      <c r="BBR3" s="156"/>
      <c r="BBS3" s="156"/>
      <c r="BBT3" s="156"/>
      <c r="BBU3" s="156"/>
      <c r="BBV3" s="156"/>
      <c r="BBW3" s="156"/>
      <c r="BBX3" s="156"/>
      <c r="BBY3" s="156"/>
      <c r="BBZ3" s="156"/>
      <c r="BCA3" s="156"/>
      <c r="BCB3" s="156"/>
      <c r="BCC3" s="156"/>
      <c r="BCD3" s="156"/>
      <c r="BCE3" s="156"/>
      <c r="BCF3" s="156"/>
      <c r="BCG3" s="156"/>
      <c r="BCH3" s="156"/>
      <c r="BCI3" s="156"/>
      <c r="BCJ3" s="156"/>
      <c r="BCK3" s="156"/>
      <c r="BCL3" s="156"/>
      <c r="BCM3" s="156"/>
      <c r="BCN3" s="156"/>
      <c r="BCO3" s="156"/>
      <c r="BCP3" s="156"/>
      <c r="BCQ3" s="156"/>
      <c r="BCR3" s="156"/>
      <c r="BCS3" s="156"/>
      <c r="BCT3" s="156"/>
      <c r="BCU3" s="156"/>
      <c r="BCV3" s="156"/>
      <c r="BCW3" s="156"/>
      <c r="BCX3" s="156"/>
      <c r="BCY3" s="156"/>
      <c r="BCZ3" s="156"/>
      <c r="BDA3" s="156"/>
      <c r="BDB3" s="156"/>
      <c r="BDC3" s="156"/>
      <c r="BDD3" s="156"/>
      <c r="BDE3" s="156"/>
      <c r="BDF3" s="156"/>
      <c r="BDG3" s="156"/>
      <c r="BDH3" s="156"/>
      <c r="BDI3" s="156"/>
      <c r="BDJ3" s="156"/>
      <c r="BDK3" s="156"/>
      <c r="BDL3" s="156"/>
      <c r="BDM3" s="156"/>
      <c r="BDN3" s="156"/>
      <c r="BDO3" s="156"/>
      <c r="BDP3" s="156"/>
      <c r="BDQ3" s="156"/>
      <c r="BDR3" s="156"/>
      <c r="BDS3" s="156"/>
      <c r="BDT3" s="156"/>
      <c r="BDU3" s="156"/>
      <c r="BDV3" s="156"/>
      <c r="BDW3" s="156"/>
      <c r="BDX3" s="156"/>
      <c r="BDY3" s="156"/>
      <c r="BDZ3" s="156"/>
      <c r="BEA3" s="156"/>
      <c r="BEB3" s="156"/>
      <c r="BEC3" s="156"/>
      <c r="BED3" s="156"/>
      <c r="BEE3" s="156"/>
      <c r="BEF3" s="156"/>
      <c r="BEG3" s="156"/>
      <c r="BEH3" s="156"/>
      <c r="BEI3" s="156"/>
      <c r="BEJ3" s="156"/>
      <c r="BEK3" s="156"/>
      <c r="BEL3" s="156"/>
      <c r="BEM3" s="156"/>
      <c r="BEN3" s="156"/>
      <c r="BEO3" s="156"/>
      <c r="BEP3" s="156"/>
      <c r="BEQ3" s="156"/>
      <c r="BER3" s="156"/>
      <c r="BES3" s="156"/>
      <c r="BET3" s="156"/>
      <c r="BEU3" s="156"/>
      <c r="BEV3" s="156"/>
      <c r="BEW3" s="156"/>
      <c r="BEX3" s="156"/>
      <c r="BEY3" s="156"/>
      <c r="BEZ3" s="156"/>
      <c r="BFA3" s="156"/>
      <c r="BFB3" s="156"/>
      <c r="BFC3" s="156"/>
      <c r="BFD3" s="156"/>
      <c r="BFE3" s="156"/>
      <c r="BFF3" s="156"/>
      <c r="BFG3" s="156"/>
      <c r="BFH3" s="156"/>
      <c r="BFI3" s="156"/>
      <c r="BFJ3" s="156"/>
      <c r="BFK3" s="156"/>
      <c r="BFL3" s="156"/>
      <c r="BFM3" s="156"/>
      <c r="BFN3" s="156"/>
      <c r="BFO3" s="156"/>
      <c r="BFP3" s="156"/>
      <c r="BFQ3" s="156"/>
      <c r="BFR3" s="156"/>
      <c r="BFS3" s="156"/>
      <c r="BFT3" s="156"/>
      <c r="BFU3" s="156"/>
      <c r="BFV3" s="156"/>
      <c r="BFW3" s="156"/>
      <c r="BFX3" s="156"/>
      <c r="BFY3" s="156"/>
      <c r="BFZ3" s="156"/>
      <c r="BGA3" s="156"/>
      <c r="BGB3" s="156"/>
      <c r="BGC3" s="156"/>
      <c r="BGD3" s="156"/>
      <c r="BGE3" s="156"/>
      <c r="BGF3" s="156"/>
      <c r="BGG3" s="156"/>
      <c r="BGH3" s="156"/>
      <c r="BGI3" s="156"/>
      <c r="BGJ3" s="156"/>
      <c r="BGK3" s="156"/>
      <c r="BGL3" s="156"/>
      <c r="BGM3" s="156"/>
      <c r="BGN3" s="156"/>
      <c r="BGO3" s="156"/>
      <c r="BGP3" s="156"/>
      <c r="BGQ3" s="156"/>
      <c r="BGR3" s="156"/>
      <c r="BGS3" s="156"/>
      <c r="BGT3" s="156"/>
      <c r="BGU3" s="156"/>
      <c r="BGV3" s="156"/>
      <c r="BGW3" s="156"/>
      <c r="BGX3" s="156"/>
      <c r="BGY3" s="156"/>
      <c r="BGZ3" s="156"/>
      <c r="BHA3" s="156"/>
      <c r="BHB3" s="156"/>
      <c r="BHC3" s="156"/>
      <c r="BHD3" s="156"/>
      <c r="BHE3" s="156"/>
      <c r="BHF3" s="156"/>
      <c r="BHG3" s="156"/>
      <c r="BHH3" s="156"/>
      <c r="BHI3" s="156"/>
      <c r="BHJ3" s="156"/>
      <c r="BHK3" s="156"/>
      <c r="BHL3" s="156"/>
      <c r="BHM3" s="156"/>
      <c r="BHN3" s="156"/>
      <c r="BHO3" s="156"/>
      <c r="BHP3" s="156"/>
      <c r="BHQ3" s="156"/>
      <c r="BHR3" s="156"/>
      <c r="BHS3" s="156"/>
      <c r="BHT3" s="156"/>
      <c r="BHU3" s="156"/>
      <c r="BHV3" s="156"/>
      <c r="BHW3" s="156"/>
      <c r="BHX3" s="156"/>
      <c r="BHY3" s="156"/>
      <c r="BHZ3" s="156"/>
      <c r="BIA3" s="156"/>
      <c r="BIB3" s="156"/>
      <c r="BIC3" s="156"/>
      <c r="BID3" s="156"/>
      <c r="BIE3" s="156"/>
      <c r="BIF3" s="156"/>
      <c r="BIG3" s="156"/>
      <c r="BIH3" s="156"/>
      <c r="BII3" s="156"/>
      <c r="BIJ3" s="156"/>
      <c r="BIK3" s="156"/>
      <c r="BIL3" s="156"/>
      <c r="BIM3" s="156"/>
      <c r="BIN3" s="156"/>
      <c r="BIO3" s="156"/>
      <c r="BIP3" s="156"/>
      <c r="BIQ3" s="156"/>
      <c r="BIR3" s="156"/>
      <c r="BIS3" s="156"/>
      <c r="BIT3" s="156"/>
      <c r="BIU3" s="156"/>
      <c r="BIV3" s="156"/>
      <c r="BIW3" s="156"/>
      <c r="BIX3" s="156"/>
      <c r="BIY3" s="156"/>
      <c r="BIZ3" s="156"/>
      <c r="BJA3" s="156"/>
      <c r="BJB3" s="156"/>
      <c r="BJC3" s="156"/>
      <c r="BJD3" s="156"/>
      <c r="BJE3" s="156"/>
      <c r="BJF3" s="156"/>
      <c r="BJG3" s="156"/>
      <c r="BJH3" s="156"/>
      <c r="BJI3" s="156"/>
      <c r="BJJ3" s="156"/>
      <c r="BJK3" s="156"/>
      <c r="BJL3" s="156"/>
      <c r="BJM3" s="156"/>
      <c r="BJN3" s="156"/>
      <c r="BJO3" s="156"/>
      <c r="BJP3" s="156"/>
      <c r="BJQ3" s="156"/>
      <c r="BJR3" s="156"/>
      <c r="BJS3" s="156"/>
      <c r="BJT3" s="156"/>
      <c r="BJU3" s="156"/>
      <c r="BJV3" s="156"/>
      <c r="BJW3" s="156"/>
      <c r="BJX3" s="156"/>
      <c r="BJY3" s="156"/>
      <c r="BJZ3" s="156"/>
      <c r="BKA3" s="156"/>
      <c r="BKB3" s="156"/>
      <c r="BKC3" s="156"/>
      <c r="BKD3" s="156"/>
      <c r="BKE3" s="156"/>
      <c r="BKF3" s="156"/>
      <c r="BKG3" s="156"/>
      <c r="BKH3" s="156"/>
      <c r="BKI3" s="156"/>
      <c r="BKJ3" s="156"/>
      <c r="BKK3" s="156"/>
      <c r="BKL3" s="156"/>
      <c r="BKM3" s="156"/>
      <c r="BKN3" s="156"/>
      <c r="BKO3" s="156"/>
      <c r="BKP3" s="156"/>
      <c r="BKQ3" s="156"/>
      <c r="BKR3" s="156"/>
      <c r="BKS3" s="156"/>
      <c r="BKT3" s="156"/>
      <c r="BKU3" s="156"/>
      <c r="BKV3" s="156"/>
      <c r="BKW3" s="156"/>
      <c r="BKX3" s="156"/>
      <c r="BKY3" s="156"/>
      <c r="BKZ3" s="156"/>
      <c r="BLA3" s="156"/>
      <c r="BLB3" s="156"/>
      <c r="BLC3" s="156"/>
      <c r="BLD3" s="156"/>
      <c r="BLE3" s="156"/>
      <c r="BLF3" s="156"/>
      <c r="BLG3" s="156"/>
      <c r="BLH3" s="156"/>
      <c r="BLI3" s="156"/>
      <c r="BLJ3" s="156"/>
      <c r="BLK3" s="156"/>
      <c r="BLL3" s="156"/>
      <c r="BLM3" s="156"/>
      <c r="BLN3" s="156"/>
      <c r="BLO3" s="156"/>
      <c r="BLP3" s="156"/>
      <c r="BLQ3" s="156"/>
      <c r="BLR3" s="156"/>
      <c r="BLS3" s="156"/>
      <c r="BLT3" s="156"/>
      <c r="BLU3" s="156"/>
      <c r="BLV3" s="156"/>
      <c r="BLW3" s="156"/>
      <c r="BLX3" s="156"/>
      <c r="BLY3" s="156"/>
      <c r="BLZ3" s="156"/>
      <c r="BMA3" s="156"/>
      <c r="BMB3" s="156"/>
      <c r="BMC3" s="156"/>
      <c r="BMD3" s="156"/>
      <c r="BME3" s="156"/>
      <c r="BMF3" s="156"/>
      <c r="BMG3" s="156"/>
      <c r="BMH3" s="156"/>
      <c r="BMI3" s="156"/>
      <c r="BMJ3" s="156"/>
      <c r="BMK3" s="156"/>
      <c r="BML3" s="156"/>
      <c r="BMM3" s="156"/>
      <c r="BMN3" s="156"/>
      <c r="BMO3" s="156"/>
      <c r="BMP3" s="156"/>
      <c r="BMQ3" s="156"/>
      <c r="BMR3" s="156"/>
      <c r="BMS3" s="156"/>
      <c r="BMT3" s="156"/>
      <c r="BMU3" s="156"/>
      <c r="BMV3" s="156"/>
      <c r="BMW3" s="156"/>
      <c r="BMX3" s="156"/>
      <c r="BMY3" s="156"/>
      <c r="BMZ3" s="156"/>
      <c r="BNA3" s="156"/>
      <c r="BNB3" s="156"/>
      <c r="BNC3" s="156"/>
      <c r="BND3" s="156"/>
      <c r="BNE3" s="156"/>
      <c r="BNF3" s="156"/>
      <c r="BNG3" s="156"/>
      <c r="BNH3" s="156"/>
      <c r="BNI3" s="156"/>
      <c r="BNJ3" s="156"/>
      <c r="BNK3" s="156"/>
      <c r="BNL3" s="156"/>
      <c r="BNM3" s="156"/>
      <c r="BNN3" s="156"/>
      <c r="BNO3" s="156"/>
      <c r="BNP3" s="156"/>
      <c r="BNQ3" s="156"/>
      <c r="BNR3" s="156"/>
      <c r="BNS3" s="156"/>
      <c r="BNT3" s="156"/>
      <c r="BNU3" s="156"/>
      <c r="BNV3" s="156"/>
      <c r="BNW3" s="156"/>
      <c r="BNX3" s="156"/>
      <c r="BNY3" s="156"/>
      <c r="BNZ3" s="156"/>
      <c r="BOA3" s="156"/>
      <c r="BOB3" s="156"/>
      <c r="BOC3" s="156"/>
      <c r="BOD3" s="156"/>
      <c r="BOE3" s="156"/>
      <c r="BOF3" s="156"/>
      <c r="BOG3" s="156"/>
      <c r="BOH3" s="156"/>
      <c r="BOI3" s="156"/>
      <c r="BOJ3" s="156"/>
      <c r="BOK3" s="156"/>
      <c r="BOL3" s="156"/>
      <c r="BOM3" s="156"/>
      <c r="BON3" s="156"/>
      <c r="BOO3" s="156"/>
      <c r="BOP3" s="156"/>
      <c r="BOQ3" s="156"/>
      <c r="BOR3" s="156"/>
      <c r="BOS3" s="156"/>
      <c r="BOT3" s="156"/>
      <c r="BOU3" s="156"/>
      <c r="BOV3" s="156"/>
      <c r="BOW3" s="156"/>
      <c r="BOX3" s="156"/>
      <c r="BOY3" s="156"/>
      <c r="BOZ3" s="156"/>
      <c r="BPA3" s="156"/>
      <c r="BPB3" s="156"/>
      <c r="BPC3" s="156"/>
      <c r="BPD3" s="156"/>
      <c r="BPE3" s="156"/>
      <c r="BPF3" s="156"/>
      <c r="BPG3" s="156"/>
      <c r="BPH3" s="156"/>
      <c r="BPI3" s="156"/>
      <c r="BPJ3" s="156"/>
      <c r="BPK3" s="156"/>
      <c r="BPL3" s="156"/>
      <c r="BPM3" s="156"/>
      <c r="BPN3" s="156"/>
      <c r="BPO3" s="156"/>
      <c r="BPP3" s="156"/>
      <c r="BPQ3" s="156"/>
      <c r="BPR3" s="156"/>
      <c r="BPS3" s="156"/>
      <c r="BPT3" s="156"/>
      <c r="BPU3" s="156"/>
      <c r="BPV3" s="156"/>
      <c r="BPW3" s="156"/>
      <c r="BPX3" s="156"/>
      <c r="BPY3" s="156"/>
      <c r="BPZ3" s="156"/>
      <c r="BQA3" s="156"/>
      <c r="BQB3" s="156"/>
      <c r="BQC3" s="156"/>
      <c r="BQD3" s="156"/>
      <c r="BQE3" s="156"/>
      <c r="BQF3" s="156"/>
      <c r="BQG3" s="156"/>
      <c r="BQH3" s="156"/>
      <c r="BQI3" s="156"/>
      <c r="BQJ3" s="156"/>
      <c r="BQK3" s="156"/>
      <c r="BQL3" s="156"/>
      <c r="BQM3" s="156"/>
      <c r="BQN3" s="156"/>
      <c r="BQO3" s="156"/>
      <c r="BQP3" s="156"/>
      <c r="BQQ3" s="156"/>
      <c r="BQR3" s="156"/>
      <c r="BQS3" s="156"/>
      <c r="BQT3" s="156"/>
      <c r="BQU3" s="156"/>
      <c r="BQV3" s="156"/>
      <c r="BQW3" s="156"/>
      <c r="BQX3" s="156"/>
      <c r="BQY3" s="156"/>
      <c r="BQZ3" s="156"/>
      <c r="BRA3" s="156"/>
      <c r="BRB3" s="156"/>
      <c r="BRC3" s="156"/>
      <c r="BRD3" s="156"/>
      <c r="BRE3" s="156"/>
      <c r="BRF3" s="156"/>
      <c r="BRG3" s="156"/>
      <c r="BRH3" s="156"/>
      <c r="BRI3" s="156"/>
      <c r="BRJ3" s="156"/>
      <c r="BRK3" s="156"/>
      <c r="BRL3" s="156"/>
      <c r="BRM3" s="156"/>
      <c r="BRN3" s="156"/>
      <c r="BRO3" s="156"/>
      <c r="BRP3" s="156"/>
      <c r="BRQ3" s="156"/>
      <c r="BRR3" s="156"/>
      <c r="BRS3" s="156"/>
      <c r="BRT3" s="156"/>
      <c r="BRU3" s="156"/>
      <c r="BRV3" s="156"/>
      <c r="BRW3" s="156"/>
      <c r="BRX3" s="156"/>
      <c r="BRY3" s="156"/>
      <c r="BRZ3" s="156"/>
      <c r="BSA3" s="156"/>
      <c r="BSB3" s="156"/>
      <c r="BSC3" s="156"/>
      <c r="BSD3" s="156"/>
      <c r="BSE3" s="156"/>
      <c r="BSF3" s="156"/>
      <c r="BSG3" s="156"/>
      <c r="BSH3" s="156"/>
      <c r="BSI3" s="156"/>
      <c r="BSJ3" s="156"/>
      <c r="BSK3" s="156"/>
      <c r="BSL3" s="156"/>
      <c r="BSM3" s="156"/>
      <c r="BSN3" s="156"/>
      <c r="BSO3" s="156"/>
      <c r="BSP3" s="156"/>
      <c r="BSQ3" s="156"/>
      <c r="BSR3" s="156"/>
      <c r="BSS3" s="156"/>
      <c r="BST3" s="156"/>
      <c r="BSU3" s="156"/>
      <c r="BSV3" s="156"/>
      <c r="BSW3" s="156"/>
      <c r="BSX3" s="156"/>
      <c r="BSY3" s="156"/>
      <c r="BSZ3" s="156"/>
      <c r="BTA3" s="156"/>
      <c r="BTB3" s="156"/>
      <c r="BTC3" s="156"/>
      <c r="BTD3" s="156"/>
      <c r="BTE3" s="156"/>
      <c r="BTF3" s="156"/>
      <c r="BTG3" s="156"/>
      <c r="BTH3" s="156"/>
      <c r="BTI3" s="156"/>
      <c r="BTJ3" s="156"/>
      <c r="BTK3" s="156"/>
      <c r="BTL3" s="156"/>
      <c r="BTM3" s="156"/>
      <c r="BTN3" s="156"/>
      <c r="BTO3" s="156"/>
      <c r="BTP3" s="156"/>
      <c r="BTQ3" s="156"/>
      <c r="BTR3" s="156"/>
      <c r="BTS3" s="156"/>
      <c r="BTT3" s="156"/>
      <c r="BTU3" s="156"/>
      <c r="BTV3" s="156"/>
      <c r="BTW3" s="156"/>
      <c r="BTX3" s="156"/>
      <c r="BTY3" s="156"/>
      <c r="BTZ3" s="156"/>
      <c r="BUA3" s="156"/>
      <c r="BUB3" s="156"/>
      <c r="BUC3" s="156"/>
      <c r="BUD3" s="156"/>
      <c r="BUE3" s="156"/>
      <c r="BUF3" s="156"/>
      <c r="BUG3" s="156"/>
      <c r="BUH3" s="156"/>
      <c r="BUI3" s="156"/>
      <c r="BUJ3" s="156"/>
      <c r="BUK3" s="156"/>
      <c r="BUL3" s="156"/>
      <c r="BUM3" s="156"/>
      <c r="BUN3" s="156"/>
      <c r="BUO3" s="156"/>
      <c r="BUP3" s="156"/>
      <c r="BUQ3" s="156"/>
      <c r="BUR3" s="156"/>
      <c r="BUS3" s="156"/>
      <c r="BUT3" s="156"/>
      <c r="BUU3" s="156"/>
      <c r="BUV3" s="156"/>
      <c r="BUW3" s="156"/>
      <c r="BUX3" s="156"/>
      <c r="BUY3" s="156"/>
      <c r="BUZ3" s="156"/>
      <c r="BVA3" s="156"/>
      <c r="BVB3" s="156"/>
      <c r="BVC3" s="156"/>
      <c r="BVD3" s="156"/>
      <c r="BVE3" s="156"/>
      <c r="BVF3" s="156"/>
      <c r="BVG3" s="156"/>
      <c r="BVH3" s="156"/>
      <c r="BVI3" s="156"/>
      <c r="BVJ3" s="156"/>
      <c r="BVK3" s="156"/>
      <c r="BVL3" s="156"/>
      <c r="BVM3" s="156"/>
      <c r="BVN3" s="156"/>
      <c r="BVO3" s="156"/>
      <c r="BVP3" s="156"/>
      <c r="BVQ3" s="156"/>
      <c r="BVR3" s="156"/>
      <c r="BVS3" s="156"/>
      <c r="BVT3" s="156"/>
      <c r="BVU3" s="156"/>
      <c r="BVV3" s="156"/>
      <c r="BVW3" s="156"/>
      <c r="BVX3" s="156"/>
      <c r="BVY3" s="156"/>
      <c r="BVZ3" s="156"/>
      <c r="BWA3" s="156"/>
      <c r="BWB3" s="156"/>
      <c r="BWC3" s="156"/>
      <c r="BWD3" s="156"/>
      <c r="BWE3" s="156"/>
      <c r="BWF3" s="156"/>
      <c r="BWG3" s="156"/>
      <c r="BWH3" s="156"/>
      <c r="BWI3" s="156"/>
      <c r="BWJ3" s="156"/>
      <c r="BWK3" s="156"/>
      <c r="BWL3" s="156"/>
      <c r="BWM3" s="156"/>
      <c r="BWN3" s="156"/>
      <c r="BWO3" s="156"/>
      <c r="BWP3" s="156"/>
      <c r="BWQ3" s="156"/>
      <c r="BWR3" s="156"/>
      <c r="BWS3" s="156"/>
      <c r="BWT3" s="156"/>
      <c r="BWU3" s="156"/>
      <c r="BWV3" s="156"/>
      <c r="BWW3" s="156"/>
      <c r="BWX3" s="156"/>
      <c r="BWY3" s="156"/>
      <c r="BWZ3" s="156"/>
      <c r="BXA3" s="156"/>
      <c r="BXB3" s="156"/>
      <c r="BXC3" s="156"/>
      <c r="BXD3" s="156"/>
      <c r="BXE3" s="156"/>
      <c r="BXF3" s="156"/>
      <c r="BXG3" s="156"/>
      <c r="BXH3" s="156"/>
      <c r="BXI3" s="156"/>
      <c r="BXJ3" s="156"/>
      <c r="BXK3" s="156"/>
      <c r="BXL3" s="156"/>
      <c r="BXM3" s="156"/>
      <c r="BXN3" s="156"/>
      <c r="BXO3" s="156"/>
      <c r="BXP3" s="156"/>
      <c r="BXQ3" s="156"/>
      <c r="BXR3" s="156"/>
      <c r="BXS3" s="156"/>
      <c r="BXT3" s="156"/>
      <c r="BXU3" s="156"/>
      <c r="BXV3" s="156"/>
      <c r="BXW3" s="156"/>
      <c r="BXX3" s="156"/>
      <c r="BXY3" s="156"/>
      <c r="BXZ3" s="156"/>
      <c r="BYA3" s="156"/>
      <c r="BYB3" s="156"/>
      <c r="BYC3" s="156"/>
      <c r="BYD3" s="156"/>
      <c r="BYE3" s="156"/>
      <c r="BYF3" s="156"/>
      <c r="BYG3" s="156"/>
      <c r="BYH3" s="156"/>
      <c r="BYI3" s="156"/>
      <c r="BYJ3" s="156"/>
      <c r="BYK3" s="156"/>
      <c r="BYL3" s="156"/>
      <c r="BYM3" s="156"/>
      <c r="BYN3" s="156"/>
      <c r="BYO3" s="156"/>
      <c r="BYP3" s="156"/>
      <c r="BYQ3" s="156"/>
      <c r="BYR3" s="156"/>
      <c r="BYS3" s="156"/>
      <c r="BYT3" s="156"/>
      <c r="BYU3" s="156"/>
      <c r="BYV3" s="156"/>
      <c r="BYW3" s="156"/>
      <c r="BYX3" s="156"/>
      <c r="BYY3" s="156"/>
      <c r="BYZ3" s="156"/>
      <c r="BZA3" s="156"/>
      <c r="BZB3" s="156"/>
      <c r="BZC3" s="156"/>
      <c r="BZD3" s="156"/>
      <c r="BZE3" s="156"/>
      <c r="BZF3" s="156"/>
      <c r="BZG3" s="156"/>
      <c r="BZH3" s="156"/>
      <c r="BZI3" s="156"/>
      <c r="BZJ3" s="156"/>
      <c r="BZK3" s="156"/>
      <c r="BZL3" s="156"/>
      <c r="BZM3" s="156"/>
      <c r="BZN3" s="156"/>
      <c r="BZO3" s="156"/>
      <c r="BZP3" s="156"/>
      <c r="BZQ3" s="156"/>
      <c r="BZR3" s="156"/>
      <c r="BZS3" s="156"/>
      <c r="BZT3" s="156"/>
      <c r="BZU3" s="156"/>
      <c r="BZV3" s="156"/>
      <c r="BZW3" s="156"/>
      <c r="BZX3" s="156"/>
      <c r="BZY3" s="156"/>
      <c r="BZZ3" s="156"/>
      <c r="CAA3" s="156"/>
      <c r="CAB3" s="156"/>
      <c r="CAC3" s="156"/>
      <c r="CAD3" s="156"/>
      <c r="CAE3" s="156"/>
      <c r="CAF3" s="156"/>
      <c r="CAG3" s="156"/>
      <c r="CAH3" s="156"/>
      <c r="CAI3" s="156"/>
      <c r="CAJ3" s="156"/>
      <c r="CAK3" s="156"/>
      <c r="CAL3" s="156"/>
      <c r="CAM3" s="156"/>
      <c r="CAN3" s="156"/>
      <c r="CAO3" s="156"/>
      <c r="CAP3" s="156"/>
      <c r="CAQ3" s="156"/>
      <c r="CAR3" s="156"/>
      <c r="CAS3" s="156"/>
      <c r="CAT3" s="156"/>
      <c r="CAU3" s="156"/>
      <c r="CAV3" s="156"/>
      <c r="CAW3" s="156"/>
      <c r="CAX3" s="156"/>
      <c r="CAY3" s="156"/>
      <c r="CAZ3" s="156"/>
      <c r="CBA3" s="156"/>
      <c r="CBB3" s="156"/>
      <c r="CBC3" s="156"/>
      <c r="CBD3" s="156"/>
      <c r="CBE3" s="156"/>
      <c r="CBF3" s="156"/>
      <c r="CBG3" s="156"/>
      <c r="CBH3" s="156"/>
      <c r="CBI3" s="156"/>
      <c r="CBJ3" s="156"/>
      <c r="CBK3" s="156"/>
      <c r="CBL3" s="156"/>
      <c r="CBM3" s="156"/>
      <c r="CBN3" s="156"/>
      <c r="CBO3" s="156"/>
      <c r="CBP3" s="156"/>
      <c r="CBQ3" s="156"/>
      <c r="CBR3" s="156"/>
      <c r="CBS3" s="156"/>
      <c r="CBT3" s="156"/>
      <c r="CBU3" s="156"/>
      <c r="CBV3" s="156"/>
      <c r="CBW3" s="156"/>
      <c r="CBX3" s="156"/>
      <c r="CBY3" s="156"/>
      <c r="CBZ3" s="156"/>
      <c r="CCA3" s="156"/>
      <c r="CCB3" s="156"/>
      <c r="CCC3" s="156"/>
      <c r="CCD3" s="156"/>
      <c r="CCE3" s="156"/>
      <c r="CCF3" s="156"/>
      <c r="CCG3" s="156"/>
      <c r="CCH3" s="156"/>
      <c r="CCI3" s="156"/>
      <c r="CCJ3" s="156"/>
      <c r="CCK3" s="156"/>
      <c r="CCL3" s="156"/>
      <c r="CCM3" s="156"/>
      <c r="CCN3" s="156"/>
      <c r="CCO3" s="156"/>
      <c r="CCP3" s="156"/>
      <c r="CCQ3" s="156"/>
      <c r="CCR3" s="156"/>
      <c r="CCS3" s="156"/>
      <c r="CCT3" s="156"/>
      <c r="CCU3" s="156"/>
      <c r="CCV3" s="156"/>
      <c r="CCW3" s="156"/>
      <c r="CCX3" s="156"/>
      <c r="CCY3" s="156"/>
      <c r="CCZ3" s="156"/>
      <c r="CDA3" s="156"/>
      <c r="CDB3" s="156"/>
      <c r="CDC3" s="156"/>
      <c r="CDD3" s="156"/>
      <c r="CDE3" s="156"/>
      <c r="CDF3" s="156"/>
      <c r="CDG3" s="156"/>
      <c r="CDH3" s="156"/>
      <c r="CDI3" s="156"/>
      <c r="CDJ3" s="156"/>
      <c r="CDK3" s="156"/>
      <c r="CDL3" s="156"/>
      <c r="CDM3" s="156"/>
      <c r="CDN3" s="156"/>
      <c r="CDO3" s="156"/>
      <c r="CDP3" s="156"/>
      <c r="CDQ3" s="156"/>
      <c r="CDR3" s="156"/>
      <c r="CDS3" s="156"/>
      <c r="CDT3" s="156"/>
      <c r="CDU3" s="156"/>
      <c r="CDV3" s="156"/>
      <c r="CDW3" s="156"/>
      <c r="CDX3" s="156"/>
      <c r="CDY3" s="156"/>
      <c r="CDZ3" s="156"/>
      <c r="CEA3" s="156"/>
      <c r="CEB3" s="156"/>
      <c r="CEC3" s="156"/>
      <c r="CED3" s="156"/>
      <c r="CEE3" s="156"/>
      <c r="CEF3" s="156"/>
      <c r="CEG3" s="156"/>
      <c r="CEH3" s="156"/>
      <c r="CEI3" s="156"/>
      <c r="CEJ3" s="156"/>
      <c r="CEK3" s="156"/>
      <c r="CEL3" s="156"/>
      <c r="CEM3" s="156"/>
      <c r="CEN3" s="156"/>
      <c r="CEO3" s="156"/>
      <c r="CEP3" s="156"/>
      <c r="CEQ3" s="156"/>
      <c r="CER3" s="156"/>
      <c r="CES3" s="156"/>
      <c r="CET3" s="156"/>
      <c r="CEU3" s="156"/>
      <c r="CEV3" s="156"/>
      <c r="CEW3" s="156"/>
      <c r="CEX3" s="156"/>
      <c r="CEY3" s="156"/>
      <c r="CEZ3" s="156"/>
      <c r="CFA3" s="156"/>
      <c r="CFB3" s="156"/>
      <c r="CFC3" s="156"/>
      <c r="CFD3" s="156"/>
      <c r="CFE3" s="156"/>
      <c r="CFF3" s="156"/>
      <c r="CFG3" s="156"/>
      <c r="CFH3" s="156"/>
      <c r="CFI3" s="156"/>
      <c r="CFJ3" s="156"/>
      <c r="CFK3" s="156"/>
      <c r="CFL3" s="156"/>
      <c r="CFM3" s="156"/>
      <c r="CFN3" s="156"/>
      <c r="CFO3" s="156"/>
      <c r="CFP3" s="156"/>
      <c r="CFQ3" s="156"/>
      <c r="CFR3" s="156"/>
      <c r="CFS3" s="156"/>
      <c r="CFT3" s="156"/>
      <c r="CFU3" s="156"/>
      <c r="CFV3" s="156"/>
      <c r="CFW3" s="156"/>
      <c r="CFX3" s="156"/>
      <c r="CFY3" s="156"/>
      <c r="CFZ3" s="156"/>
      <c r="CGA3" s="156"/>
      <c r="CGB3" s="156"/>
      <c r="CGC3" s="156"/>
      <c r="CGD3" s="156"/>
      <c r="CGE3" s="156"/>
      <c r="CGF3" s="156"/>
      <c r="CGG3" s="156"/>
      <c r="CGH3" s="156"/>
      <c r="CGI3" s="156"/>
      <c r="CGJ3" s="156"/>
      <c r="CGK3" s="156"/>
      <c r="CGL3" s="156"/>
      <c r="CGM3" s="156"/>
      <c r="CGN3" s="156"/>
      <c r="CGO3" s="156"/>
      <c r="CGP3" s="156"/>
      <c r="CGQ3" s="156"/>
      <c r="CGR3" s="156"/>
      <c r="CGS3" s="156"/>
      <c r="CGT3" s="156"/>
      <c r="CGU3" s="156"/>
      <c r="CGV3" s="156"/>
      <c r="CGW3" s="156"/>
      <c r="CGX3" s="156"/>
      <c r="CGY3" s="156"/>
      <c r="CGZ3" s="156"/>
      <c r="CHA3" s="156"/>
      <c r="CHB3" s="156"/>
      <c r="CHC3" s="156"/>
      <c r="CHD3" s="156"/>
      <c r="CHE3" s="156"/>
      <c r="CHF3" s="156"/>
      <c r="CHG3" s="156"/>
      <c r="CHH3" s="156"/>
      <c r="CHI3" s="156"/>
      <c r="CHJ3" s="156"/>
      <c r="CHK3" s="156"/>
      <c r="CHL3" s="156"/>
      <c r="CHM3" s="156"/>
      <c r="CHN3" s="156"/>
      <c r="CHO3" s="156"/>
      <c r="CHP3" s="156"/>
      <c r="CHQ3" s="156"/>
      <c r="CHR3" s="156"/>
      <c r="CHS3" s="156"/>
      <c r="CHT3" s="156"/>
      <c r="CHU3" s="156"/>
      <c r="CHV3" s="156"/>
      <c r="CHW3" s="156"/>
      <c r="CHX3" s="156"/>
      <c r="CHY3" s="156"/>
      <c r="CHZ3" s="156"/>
      <c r="CIA3" s="156"/>
      <c r="CIB3" s="156"/>
      <c r="CIC3" s="156"/>
      <c r="CID3" s="156"/>
      <c r="CIE3" s="156"/>
      <c r="CIF3" s="156"/>
      <c r="CIG3" s="156"/>
      <c r="CIH3" s="156"/>
      <c r="CII3" s="156"/>
      <c r="CIJ3" s="156"/>
      <c r="CIK3" s="156"/>
      <c r="CIL3" s="156"/>
      <c r="CIM3" s="156"/>
      <c r="CIN3" s="156"/>
      <c r="CIO3" s="156"/>
      <c r="CIP3" s="156"/>
      <c r="CIQ3" s="156"/>
      <c r="CIR3" s="156"/>
      <c r="CIS3" s="156"/>
      <c r="CIT3" s="156"/>
      <c r="CIU3" s="156"/>
      <c r="CIV3" s="156"/>
      <c r="CIW3" s="156"/>
      <c r="CIX3" s="156"/>
      <c r="CIY3" s="156"/>
      <c r="CIZ3" s="156"/>
      <c r="CJA3" s="156"/>
      <c r="CJB3" s="156"/>
      <c r="CJC3" s="156"/>
      <c r="CJD3" s="156"/>
      <c r="CJE3" s="156"/>
      <c r="CJF3" s="156"/>
      <c r="CJG3" s="156"/>
      <c r="CJH3" s="156"/>
      <c r="CJI3" s="156"/>
      <c r="CJJ3" s="156"/>
      <c r="CJK3" s="156"/>
      <c r="CJL3" s="156"/>
      <c r="CJM3" s="156"/>
      <c r="CJN3" s="156"/>
      <c r="CJO3" s="156"/>
      <c r="CJP3" s="156"/>
      <c r="CJQ3" s="156"/>
      <c r="CJR3" s="156"/>
      <c r="CJS3" s="156"/>
      <c r="CJT3" s="156"/>
      <c r="CJU3" s="156"/>
      <c r="CJV3" s="156"/>
      <c r="CJW3" s="156"/>
      <c r="CJX3" s="156"/>
      <c r="CJY3" s="156"/>
      <c r="CJZ3" s="156"/>
      <c r="CKA3" s="156"/>
      <c r="CKB3" s="156"/>
      <c r="CKC3" s="156"/>
      <c r="CKD3" s="156"/>
      <c r="CKE3" s="156"/>
      <c r="CKF3" s="156"/>
      <c r="CKG3" s="156"/>
      <c r="CKH3" s="156"/>
      <c r="CKI3" s="156"/>
      <c r="CKJ3" s="156"/>
      <c r="CKK3" s="156"/>
      <c r="CKL3" s="156"/>
      <c r="CKM3" s="156"/>
      <c r="CKN3" s="156"/>
      <c r="CKO3" s="156"/>
      <c r="CKP3" s="156"/>
      <c r="CKQ3" s="156"/>
      <c r="CKR3" s="156"/>
      <c r="CKS3" s="156"/>
      <c r="CKT3" s="156"/>
      <c r="CKU3" s="156"/>
      <c r="CKV3" s="156"/>
      <c r="CKW3" s="156"/>
      <c r="CKX3" s="156"/>
      <c r="CKY3" s="156"/>
      <c r="CKZ3" s="156"/>
      <c r="CLA3" s="156"/>
      <c r="CLB3" s="156"/>
      <c r="CLC3" s="156"/>
      <c r="CLD3" s="156"/>
      <c r="CLE3" s="156"/>
      <c r="CLF3" s="156"/>
      <c r="CLG3" s="156"/>
      <c r="CLH3" s="156"/>
      <c r="CLI3" s="156"/>
      <c r="CLJ3" s="156"/>
      <c r="CLK3" s="156"/>
      <c r="CLL3" s="156"/>
      <c r="CLM3" s="156"/>
      <c r="CLN3" s="156"/>
      <c r="CLO3" s="156"/>
      <c r="CLP3" s="156"/>
      <c r="CLQ3" s="156"/>
      <c r="CLR3" s="156"/>
      <c r="CLS3" s="156"/>
      <c r="CLT3" s="156"/>
      <c r="CLU3" s="156"/>
      <c r="CLV3" s="156"/>
      <c r="CLW3" s="156"/>
      <c r="CLX3" s="156"/>
      <c r="CLY3" s="156"/>
      <c r="CLZ3" s="156"/>
      <c r="CMA3" s="156"/>
      <c r="CMB3" s="156"/>
      <c r="CMC3" s="156"/>
      <c r="CMD3" s="156"/>
      <c r="CME3" s="156"/>
      <c r="CMF3" s="156"/>
      <c r="CMG3" s="156"/>
      <c r="CMH3" s="156"/>
      <c r="CMI3" s="156"/>
      <c r="CMJ3" s="156"/>
      <c r="CMK3" s="156"/>
      <c r="CML3" s="156"/>
      <c r="CMM3" s="156"/>
      <c r="CMN3" s="156"/>
      <c r="CMO3" s="156"/>
      <c r="CMP3" s="156"/>
      <c r="CMQ3" s="156"/>
      <c r="CMR3" s="156"/>
      <c r="CMS3" s="156"/>
      <c r="CMT3" s="156"/>
      <c r="CMU3" s="156"/>
      <c r="CMV3" s="156"/>
      <c r="CMW3" s="156"/>
      <c r="CMX3" s="156"/>
      <c r="CMY3" s="156"/>
      <c r="CMZ3" s="156"/>
      <c r="CNA3" s="156"/>
      <c r="CNB3" s="156"/>
      <c r="CNC3" s="156"/>
      <c r="CND3" s="156"/>
      <c r="CNE3" s="156"/>
      <c r="CNF3" s="156"/>
      <c r="CNG3" s="156"/>
      <c r="CNH3" s="156"/>
      <c r="CNI3" s="156"/>
      <c r="CNJ3" s="156"/>
      <c r="CNK3" s="156"/>
      <c r="CNL3" s="156"/>
      <c r="CNM3" s="156"/>
      <c r="CNN3" s="156"/>
      <c r="CNO3" s="156"/>
      <c r="CNP3" s="156"/>
      <c r="CNQ3" s="156"/>
      <c r="CNR3" s="156"/>
      <c r="CNS3" s="156"/>
      <c r="CNT3" s="156"/>
      <c r="CNU3" s="156"/>
      <c r="CNV3" s="156"/>
      <c r="CNW3" s="156"/>
      <c r="CNX3" s="156"/>
      <c r="CNY3" s="156"/>
      <c r="CNZ3" s="156"/>
      <c r="COA3" s="156"/>
      <c r="COB3" s="156"/>
      <c r="COC3" s="156"/>
      <c r="COD3" s="156"/>
      <c r="COE3" s="156"/>
      <c r="COF3" s="156"/>
      <c r="COG3" s="156"/>
      <c r="COH3" s="156"/>
      <c r="COI3" s="156"/>
      <c r="COJ3" s="156"/>
      <c r="COK3" s="156"/>
      <c r="COL3" s="156"/>
      <c r="COM3" s="156"/>
      <c r="CON3" s="156"/>
      <c r="COO3" s="156"/>
      <c r="COP3" s="156"/>
      <c r="COQ3" s="156"/>
      <c r="COR3" s="156"/>
      <c r="COS3" s="156"/>
      <c r="COT3" s="156"/>
      <c r="COU3" s="156"/>
      <c r="COV3" s="156"/>
      <c r="COW3" s="156"/>
      <c r="COX3" s="156"/>
      <c r="COY3" s="156"/>
      <c r="COZ3" s="156"/>
      <c r="CPA3" s="156"/>
      <c r="CPB3" s="156"/>
      <c r="CPC3" s="156"/>
      <c r="CPD3" s="156"/>
      <c r="CPE3" s="156"/>
      <c r="CPF3" s="156"/>
      <c r="CPG3" s="156"/>
      <c r="CPH3" s="156"/>
      <c r="CPI3" s="156"/>
      <c r="CPJ3" s="156"/>
      <c r="CPK3" s="156"/>
      <c r="CPL3" s="156"/>
      <c r="CPM3" s="156"/>
      <c r="CPN3" s="156"/>
      <c r="CPO3" s="156"/>
      <c r="CPP3" s="156"/>
      <c r="CPQ3" s="156"/>
      <c r="CPR3" s="156"/>
      <c r="CPS3" s="156"/>
      <c r="CPT3" s="156"/>
      <c r="CPU3" s="156"/>
      <c r="CPV3" s="156"/>
      <c r="CPW3" s="156"/>
      <c r="CPX3" s="156"/>
      <c r="CPY3" s="156"/>
      <c r="CPZ3" s="156"/>
      <c r="CQA3" s="156"/>
      <c r="CQB3" s="156"/>
      <c r="CQC3" s="156"/>
      <c r="CQD3" s="156"/>
      <c r="CQE3" s="156"/>
      <c r="CQF3" s="156"/>
      <c r="CQG3" s="156"/>
      <c r="CQH3" s="156"/>
      <c r="CQI3" s="156"/>
      <c r="CQJ3" s="156"/>
      <c r="CQK3" s="156"/>
      <c r="CQL3" s="156"/>
      <c r="CQM3" s="156"/>
      <c r="CQN3" s="156"/>
      <c r="CQO3" s="156"/>
      <c r="CQP3" s="156"/>
      <c r="CQQ3" s="156"/>
      <c r="CQR3" s="156"/>
      <c r="CQS3" s="156"/>
      <c r="CQT3" s="156"/>
      <c r="CQU3" s="156"/>
      <c r="CQV3" s="156"/>
      <c r="CQW3" s="156"/>
      <c r="CQX3" s="156"/>
      <c r="CQY3" s="156"/>
      <c r="CQZ3" s="156"/>
      <c r="CRA3" s="156"/>
      <c r="CRB3" s="156"/>
      <c r="CRC3" s="156"/>
      <c r="CRD3" s="156"/>
      <c r="CRE3" s="156"/>
      <c r="CRF3" s="156"/>
      <c r="CRG3" s="156"/>
      <c r="CRH3" s="156"/>
      <c r="CRI3" s="156"/>
      <c r="CRJ3" s="156"/>
      <c r="CRK3" s="156"/>
      <c r="CRL3" s="156"/>
      <c r="CRM3" s="156"/>
      <c r="CRN3" s="156"/>
      <c r="CRO3" s="156"/>
      <c r="CRP3" s="156"/>
      <c r="CRQ3" s="156"/>
      <c r="CRR3" s="156"/>
      <c r="CRS3" s="156"/>
      <c r="CRT3" s="156"/>
      <c r="CRU3" s="156"/>
      <c r="CRV3" s="156"/>
      <c r="CRW3" s="156"/>
      <c r="CRX3" s="156"/>
      <c r="CRY3" s="156"/>
      <c r="CRZ3" s="156"/>
      <c r="CSA3" s="156"/>
      <c r="CSB3" s="156"/>
      <c r="CSC3" s="156"/>
      <c r="CSD3" s="156"/>
      <c r="CSE3" s="156"/>
      <c r="CSF3" s="156"/>
      <c r="CSG3" s="156"/>
      <c r="CSH3" s="156"/>
      <c r="CSI3" s="156"/>
      <c r="CSJ3" s="156"/>
      <c r="CSK3" s="156"/>
      <c r="CSL3" s="156"/>
      <c r="CSM3" s="156"/>
      <c r="CSN3" s="156"/>
      <c r="CSO3" s="156"/>
      <c r="CSP3" s="156"/>
      <c r="CSQ3" s="156"/>
      <c r="CSR3" s="156"/>
      <c r="CSS3" s="156"/>
      <c r="CST3" s="156"/>
      <c r="CSU3" s="156"/>
      <c r="CSV3" s="156"/>
      <c r="CSW3" s="156"/>
      <c r="CSX3" s="156"/>
      <c r="CSY3" s="156"/>
      <c r="CSZ3" s="156"/>
      <c r="CTA3" s="156"/>
      <c r="CTB3" s="156"/>
      <c r="CTC3" s="156"/>
      <c r="CTD3" s="156"/>
      <c r="CTE3" s="156"/>
      <c r="CTF3" s="156"/>
      <c r="CTG3" s="156"/>
      <c r="CTH3" s="156"/>
      <c r="CTI3" s="156"/>
      <c r="CTJ3" s="156"/>
      <c r="CTK3" s="156"/>
      <c r="CTL3" s="156"/>
      <c r="CTM3" s="156"/>
      <c r="CTN3" s="156"/>
      <c r="CTO3" s="156"/>
      <c r="CTP3" s="156"/>
      <c r="CTQ3" s="156"/>
      <c r="CTR3" s="156"/>
      <c r="CTS3" s="156"/>
      <c r="CTT3" s="156"/>
      <c r="CTU3" s="156"/>
      <c r="CTV3" s="156"/>
      <c r="CTW3" s="156"/>
      <c r="CTX3" s="156"/>
      <c r="CTY3" s="156"/>
      <c r="CTZ3" s="156"/>
      <c r="CUA3" s="156"/>
      <c r="CUB3" s="156"/>
      <c r="CUC3" s="156"/>
      <c r="CUD3" s="156"/>
      <c r="CUE3" s="156"/>
      <c r="CUF3" s="156"/>
      <c r="CUG3" s="156"/>
      <c r="CUH3" s="156"/>
      <c r="CUI3" s="156"/>
      <c r="CUJ3" s="156"/>
      <c r="CUK3" s="156"/>
      <c r="CUL3" s="156"/>
      <c r="CUM3" s="156"/>
      <c r="CUN3" s="156"/>
      <c r="CUO3" s="156"/>
      <c r="CUP3" s="156"/>
      <c r="CUQ3" s="156"/>
      <c r="CUR3" s="156"/>
      <c r="CUS3" s="156"/>
      <c r="CUT3" s="156"/>
      <c r="CUU3" s="156"/>
      <c r="CUV3" s="156"/>
      <c r="CUW3" s="156"/>
      <c r="CUX3" s="156"/>
      <c r="CUY3" s="156"/>
      <c r="CUZ3" s="156"/>
      <c r="CVA3" s="156"/>
      <c r="CVB3" s="156"/>
      <c r="CVC3" s="156"/>
      <c r="CVD3" s="156"/>
      <c r="CVE3" s="156"/>
      <c r="CVF3" s="156"/>
      <c r="CVG3" s="156"/>
      <c r="CVH3" s="156"/>
      <c r="CVI3" s="156"/>
      <c r="CVJ3" s="156"/>
      <c r="CVK3" s="156"/>
      <c r="CVL3" s="156"/>
      <c r="CVM3" s="156"/>
      <c r="CVN3" s="156"/>
      <c r="CVO3" s="156"/>
      <c r="CVP3" s="156"/>
      <c r="CVQ3" s="156"/>
      <c r="CVR3" s="156"/>
      <c r="CVS3" s="156"/>
      <c r="CVT3" s="156"/>
      <c r="CVU3" s="156"/>
      <c r="CVV3" s="156"/>
      <c r="CVW3" s="156"/>
      <c r="CVX3" s="156"/>
      <c r="CVY3" s="156"/>
      <c r="CVZ3" s="156"/>
      <c r="CWA3" s="156"/>
      <c r="CWB3" s="156"/>
      <c r="CWC3" s="156"/>
      <c r="CWD3" s="156"/>
      <c r="CWE3" s="156"/>
      <c r="CWF3" s="156"/>
      <c r="CWG3" s="156"/>
      <c r="CWH3" s="156"/>
      <c r="CWI3" s="156"/>
      <c r="CWJ3" s="156"/>
      <c r="CWK3" s="156"/>
      <c r="CWL3" s="156"/>
      <c r="CWM3" s="156"/>
      <c r="CWN3" s="156"/>
      <c r="CWO3" s="156"/>
      <c r="CWP3" s="156"/>
      <c r="CWQ3" s="156"/>
      <c r="CWR3" s="156"/>
      <c r="CWS3" s="156"/>
      <c r="CWT3" s="156"/>
      <c r="CWU3" s="156"/>
      <c r="CWV3" s="156"/>
      <c r="CWW3" s="156"/>
      <c r="CWX3" s="156"/>
      <c r="CWY3" s="156"/>
      <c r="CWZ3" s="156"/>
      <c r="CXA3" s="156"/>
      <c r="CXB3" s="156"/>
      <c r="CXC3" s="156"/>
      <c r="CXD3" s="156"/>
      <c r="CXE3" s="156"/>
      <c r="CXF3" s="156"/>
      <c r="CXG3" s="156"/>
      <c r="CXH3" s="156"/>
      <c r="CXI3" s="156"/>
      <c r="CXJ3" s="156"/>
      <c r="CXK3" s="156"/>
      <c r="CXL3" s="156"/>
      <c r="CXM3" s="156"/>
      <c r="CXN3" s="156"/>
      <c r="CXO3" s="156"/>
      <c r="CXP3" s="156"/>
      <c r="CXQ3" s="156"/>
      <c r="CXR3" s="156"/>
      <c r="CXS3" s="156"/>
      <c r="CXT3" s="156"/>
      <c r="CXU3" s="156"/>
      <c r="CXV3" s="156"/>
      <c r="CXW3" s="156"/>
      <c r="CXX3" s="156"/>
      <c r="CXY3" s="156"/>
      <c r="CXZ3" s="156"/>
      <c r="CYA3" s="156"/>
      <c r="CYB3" s="156"/>
      <c r="CYC3" s="156"/>
      <c r="CYD3" s="156"/>
      <c r="CYE3" s="156"/>
      <c r="CYF3" s="156"/>
      <c r="CYG3" s="156"/>
      <c r="CYH3" s="156"/>
      <c r="CYI3" s="156"/>
      <c r="CYJ3" s="156"/>
      <c r="CYK3" s="156"/>
      <c r="CYL3" s="156"/>
      <c r="CYM3" s="156"/>
      <c r="CYN3" s="156"/>
      <c r="CYO3" s="156"/>
      <c r="CYP3" s="156"/>
      <c r="CYQ3" s="156"/>
      <c r="CYR3" s="156"/>
      <c r="CYS3" s="156"/>
      <c r="CYT3" s="156"/>
      <c r="CYU3" s="156"/>
      <c r="CYV3" s="156"/>
      <c r="CYW3" s="156"/>
      <c r="CYX3" s="156"/>
      <c r="CYY3" s="156"/>
      <c r="CYZ3" s="156"/>
      <c r="CZA3" s="156"/>
      <c r="CZB3" s="156"/>
      <c r="CZC3" s="156"/>
      <c r="CZD3" s="156"/>
      <c r="CZE3" s="156"/>
      <c r="CZF3" s="156"/>
      <c r="CZG3" s="156"/>
      <c r="CZH3" s="156"/>
      <c r="CZI3" s="156"/>
      <c r="CZJ3" s="156"/>
      <c r="CZK3" s="156"/>
      <c r="CZL3" s="156"/>
      <c r="CZM3" s="156"/>
      <c r="CZN3" s="156"/>
      <c r="CZO3" s="156"/>
      <c r="CZP3" s="156"/>
      <c r="CZQ3" s="156"/>
      <c r="CZR3" s="156"/>
      <c r="CZS3" s="156"/>
      <c r="CZT3" s="156"/>
      <c r="CZU3" s="156"/>
      <c r="CZV3" s="156"/>
      <c r="CZW3" s="156"/>
      <c r="CZX3" s="156"/>
      <c r="CZY3" s="156"/>
      <c r="CZZ3" s="156"/>
      <c r="DAA3" s="156"/>
      <c r="DAB3" s="156"/>
      <c r="DAC3" s="156"/>
      <c r="DAD3" s="156"/>
      <c r="DAE3" s="156"/>
      <c r="DAF3" s="156"/>
      <c r="DAG3" s="156"/>
      <c r="DAH3" s="156"/>
      <c r="DAI3" s="156"/>
      <c r="DAJ3" s="156"/>
      <c r="DAK3" s="156"/>
      <c r="DAL3" s="156"/>
      <c r="DAM3" s="156"/>
      <c r="DAN3" s="156"/>
      <c r="DAO3" s="156"/>
      <c r="DAP3" s="156"/>
      <c r="DAQ3" s="156"/>
      <c r="DAR3" s="156"/>
      <c r="DAS3" s="156"/>
      <c r="DAT3" s="156"/>
      <c r="DAU3" s="156"/>
      <c r="DAV3" s="156"/>
      <c r="DAW3" s="156"/>
      <c r="DAX3" s="156"/>
      <c r="DAY3" s="156"/>
      <c r="DAZ3" s="156"/>
      <c r="DBA3" s="156"/>
      <c r="DBB3" s="156"/>
      <c r="DBC3" s="156"/>
      <c r="DBD3" s="156"/>
      <c r="DBE3" s="156"/>
      <c r="DBF3" s="156"/>
      <c r="DBG3" s="156"/>
      <c r="DBH3" s="156"/>
      <c r="DBI3" s="156"/>
      <c r="DBJ3" s="156"/>
      <c r="DBK3" s="156"/>
      <c r="DBL3" s="156"/>
      <c r="DBM3" s="156"/>
      <c r="DBN3" s="156"/>
      <c r="DBO3" s="156"/>
      <c r="DBP3" s="156"/>
      <c r="DBQ3" s="156"/>
      <c r="DBR3" s="156"/>
      <c r="DBS3" s="156"/>
      <c r="DBT3" s="156"/>
      <c r="DBU3" s="156"/>
      <c r="DBV3" s="156"/>
      <c r="DBW3" s="156"/>
      <c r="DBX3" s="156"/>
      <c r="DBY3" s="156"/>
      <c r="DBZ3" s="156"/>
      <c r="DCA3" s="156"/>
      <c r="DCB3" s="156"/>
      <c r="DCC3" s="156"/>
      <c r="DCD3" s="156"/>
      <c r="DCE3" s="156"/>
      <c r="DCF3" s="156"/>
      <c r="DCG3" s="156"/>
      <c r="DCH3" s="156"/>
      <c r="DCI3" s="156"/>
      <c r="DCJ3" s="156"/>
      <c r="DCK3" s="156"/>
      <c r="DCL3" s="156"/>
      <c r="DCM3" s="156"/>
      <c r="DCN3" s="156"/>
      <c r="DCO3" s="156"/>
      <c r="DCP3" s="156"/>
      <c r="DCQ3" s="156"/>
      <c r="DCR3" s="156"/>
      <c r="DCS3" s="156"/>
      <c r="DCT3" s="156"/>
      <c r="DCU3" s="156"/>
      <c r="DCV3" s="156"/>
      <c r="DCW3" s="156"/>
      <c r="DCX3" s="156"/>
      <c r="DCY3" s="156"/>
      <c r="DCZ3" s="156"/>
      <c r="DDA3" s="156"/>
      <c r="DDB3" s="156"/>
      <c r="DDC3" s="156"/>
      <c r="DDD3" s="156"/>
      <c r="DDE3" s="156"/>
      <c r="DDF3" s="156"/>
      <c r="DDG3" s="156"/>
      <c r="DDH3" s="156"/>
      <c r="DDI3" s="156"/>
      <c r="DDJ3" s="156"/>
      <c r="DDK3" s="156"/>
      <c r="DDL3" s="156"/>
      <c r="DDM3" s="156"/>
      <c r="DDN3" s="156"/>
      <c r="DDO3" s="156"/>
      <c r="DDP3" s="156"/>
      <c r="DDQ3" s="156"/>
      <c r="DDR3" s="156"/>
      <c r="DDS3" s="156"/>
      <c r="DDT3" s="156"/>
      <c r="DDU3" s="156"/>
      <c r="DDV3" s="156"/>
      <c r="DDW3" s="156"/>
      <c r="DDX3" s="156"/>
      <c r="DDY3" s="156"/>
      <c r="DDZ3" s="156"/>
      <c r="DEA3" s="156"/>
      <c r="DEB3" s="156"/>
      <c r="DEC3" s="156"/>
      <c r="DED3" s="156"/>
      <c r="DEE3" s="156"/>
      <c r="DEF3" s="156"/>
      <c r="DEG3" s="156"/>
      <c r="DEH3" s="156"/>
      <c r="DEI3" s="156"/>
      <c r="DEJ3" s="156"/>
      <c r="DEK3" s="156"/>
      <c r="DEL3" s="156"/>
      <c r="DEM3" s="156"/>
      <c r="DEN3" s="156"/>
      <c r="DEO3" s="156"/>
      <c r="DEP3" s="156"/>
      <c r="DEQ3" s="156"/>
      <c r="DER3" s="156"/>
      <c r="DES3" s="156"/>
      <c r="DET3" s="156"/>
      <c r="DEU3" s="156"/>
      <c r="DEV3" s="156"/>
      <c r="DEW3" s="156"/>
      <c r="DEX3" s="156"/>
      <c r="DEY3" s="156"/>
      <c r="DEZ3" s="156"/>
      <c r="DFA3" s="156"/>
      <c r="DFB3" s="156"/>
      <c r="DFC3" s="156"/>
      <c r="DFD3" s="156"/>
      <c r="DFE3" s="156"/>
      <c r="DFF3" s="156"/>
      <c r="DFG3" s="156"/>
      <c r="DFH3" s="156"/>
      <c r="DFI3" s="156"/>
      <c r="DFJ3" s="156"/>
      <c r="DFK3" s="156"/>
      <c r="DFL3" s="156"/>
      <c r="DFM3" s="156"/>
      <c r="DFN3" s="156"/>
      <c r="DFO3" s="156"/>
      <c r="DFP3" s="156"/>
      <c r="DFQ3" s="156"/>
      <c r="DFR3" s="156"/>
      <c r="DFS3" s="156"/>
      <c r="DFT3" s="156"/>
      <c r="DFU3" s="156"/>
      <c r="DFV3" s="156"/>
      <c r="DFW3" s="156"/>
      <c r="DFX3" s="156"/>
      <c r="DFY3" s="156"/>
      <c r="DFZ3" s="156"/>
      <c r="DGA3" s="156"/>
      <c r="DGB3" s="156"/>
      <c r="DGC3" s="156"/>
      <c r="DGD3" s="156"/>
      <c r="DGE3" s="156"/>
      <c r="DGF3" s="156"/>
      <c r="DGG3" s="156"/>
      <c r="DGH3" s="156"/>
      <c r="DGI3" s="156"/>
      <c r="DGJ3" s="156"/>
      <c r="DGK3" s="156"/>
      <c r="DGL3" s="156"/>
      <c r="DGM3" s="156"/>
      <c r="DGN3" s="156"/>
      <c r="DGO3" s="156"/>
      <c r="DGP3" s="156"/>
      <c r="DGQ3" s="156"/>
      <c r="DGR3" s="156"/>
      <c r="DGS3" s="156"/>
      <c r="DGT3" s="156"/>
      <c r="DGU3" s="156"/>
      <c r="DGV3" s="156"/>
      <c r="DGW3" s="156"/>
      <c r="DGX3" s="156"/>
      <c r="DGY3" s="156"/>
      <c r="DGZ3" s="156"/>
      <c r="DHA3" s="156"/>
      <c r="DHB3" s="156"/>
      <c r="DHC3" s="156"/>
      <c r="DHD3" s="156"/>
      <c r="DHE3" s="156"/>
      <c r="DHF3" s="156"/>
      <c r="DHG3" s="156"/>
      <c r="DHH3" s="156"/>
      <c r="DHI3" s="156"/>
      <c r="DHJ3" s="156"/>
      <c r="DHK3" s="156"/>
      <c r="DHL3" s="156"/>
      <c r="DHM3" s="156"/>
      <c r="DHN3" s="156"/>
      <c r="DHO3" s="156"/>
      <c r="DHP3" s="156"/>
      <c r="DHQ3" s="156"/>
      <c r="DHR3" s="156"/>
      <c r="DHS3" s="156"/>
      <c r="DHT3" s="156"/>
      <c r="DHU3" s="156"/>
      <c r="DHV3" s="156"/>
      <c r="DHW3" s="156"/>
      <c r="DHX3" s="156"/>
      <c r="DHY3" s="156"/>
      <c r="DHZ3" s="156"/>
      <c r="DIA3" s="156"/>
      <c r="DIB3" s="156"/>
      <c r="DIC3" s="156"/>
      <c r="DID3" s="156"/>
      <c r="DIE3" s="156"/>
      <c r="DIF3" s="156"/>
      <c r="DIG3" s="156"/>
      <c r="DIH3" s="156"/>
      <c r="DII3" s="156"/>
      <c r="DIJ3" s="156"/>
      <c r="DIK3" s="156"/>
      <c r="DIL3" s="156"/>
      <c r="DIM3" s="156"/>
      <c r="DIN3" s="156"/>
      <c r="DIO3" s="156"/>
      <c r="DIP3" s="156"/>
      <c r="DIQ3" s="156"/>
      <c r="DIR3" s="156"/>
      <c r="DIS3" s="156"/>
      <c r="DIT3" s="156"/>
      <c r="DIU3" s="156"/>
      <c r="DIV3" s="156"/>
      <c r="DIW3" s="156"/>
      <c r="DIX3" s="156"/>
      <c r="DIY3" s="156"/>
      <c r="DIZ3" s="156"/>
      <c r="DJA3" s="156"/>
      <c r="DJB3" s="156"/>
      <c r="DJC3" s="156"/>
      <c r="DJD3" s="156"/>
      <c r="DJE3" s="156"/>
      <c r="DJF3" s="156"/>
      <c r="DJG3" s="156"/>
      <c r="DJH3" s="156"/>
      <c r="DJI3" s="156"/>
      <c r="DJJ3" s="156"/>
      <c r="DJK3" s="156"/>
      <c r="DJL3" s="156"/>
      <c r="DJM3" s="156"/>
      <c r="DJN3" s="156"/>
      <c r="DJO3" s="156"/>
      <c r="DJP3" s="156"/>
      <c r="DJQ3" s="156"/>
      <c r="DJR3" s="156"/>
      <c r="DJS3" s="156"/>
      <c r="DJT3" s="156"/>
      <c r="DJU3" s="156"/>
      <c r="DJV3" s="156"/>
      <c r="DJW3" s="156"/>
      <c r="DJX3" s="156"/>
      <c r="DJY3" s="156"/>
      <c r="DJZ3" s="156"/>
      <c r="DKA3" s="156"/>
      <c r="DKB3" s="156"/>
      <c r="DKC3" s="156"/>
      <c r="DKD3" s="156"/>
      <c r="DKE3" s="156"/>
      <c r="DKF3" s="156"/>
      <c r="DKG3" s="156"/>
      <c r="DKH3" s="156"/>
      <c r="DKI3" s="156"/>
      <c r="DKJ3" s="156"/>
      <c r="DKK3" s="156"/>
      <c r="DKL3" s="156"/>
      <c r="DKM3" s="156"/>
      <c r="DKN3" s="156"/>
      <c r="DKO3" s="156"/>
      <c r="DKP3" s="156"/>
      <c r="DKQ3" s="156"/>
      <c r="DKR3" s="156"/>
      <c r="DKS3" s="156"/>
      <c r="DKT3" s="156"/>
      <c r="DKU3" s="156"/>
      <c r="DKV3" s="156"/>
      <c r="DKW3" s="156"/>
      <c r="DKX3" s="156"/>
      <c r="DKY3" s="156"/>
      <c r="DKZ3" s="156"/>
      <c r="DLA3" s="156"/>
      <c r="DLB3" s="156"/>
      <c r="DLC3" s="156"/>
      <c r="DLD3" s="156"/>
      <c r="DLE3" s="156"/>
      <c r="DLF3" s="156"/>
      <c r="DLG3" s="156"/>
      <c r="DLH3" s="156"/>
      <c r="DLI3" s="156"/>
      <c r="DLJ3" s="156"/>
      <c r="DLK3" s="156"/>
      <c r="DLL3" s="156"/>
      <c r="DLM3" s="156"/>
      <c r="DLN3" s="156"/>
      <c r="DLO3" s="156"/>
      <c r="DLP3" s="156"/>
      <c r="DLQ3" s="156"/>
      <c r="DLR3" s="156"/>
      <c r="DLS3" s="156"/>
      <c r="DLT3" s="156"/>
      <c r="DLU3" s="156"/>
      <c r="DLV3" s="156"/>
      <c r="DLW3" s="156"/>
      <c r="DLX3" s="156"/>
      <c r="DLY3" s="156"/>
      <c r="DLZ3" s="156"/>
      <c r="DMA3" s="156"/>
      <c r="DMB3" s="156"/>
      <c r="DMC3" s="156"/>
      <c r="DMD3" s="156"/>
      <c r="DME3" s="156"/>
      <c r="DMF3" s="156"/>
      <c r="DMG3" s="156"/>
      <c r="DMH3" s="156"/>
      <c r="DMI3" s="156"/>
      <c r="DMJ3" s="156"/>
      <c r="DMK3" s="156"/>
      <c r="DML3" s="156"/>
      <c r="DMM3" s="156"/>
      <c r="DMN3" s="156"/>
      <c r="DMO3" s="156"/>
      <c r="DMP3" s="156"/>
      <c r="DMQ3" s="156"/>
      <c r="DMR3" s="156"/>
      <c r="DMS3" s="156"/>
      <c r="DMT3" s="156"/>
      <c r="DMU3" s="156"/>
      <c r="DMV3" s="156"/>
      <c r="DMW3" s="156"/>
      <c r="DMX3" s="156"/>
      <c r="DMY3" s="156"/>
      <c r="DMZ3" s="156"/>
      <c r="DNA3" s="156"/>
      <c r="DNB3" s="156"/>
      <c r="DNC3" s="156"/>
      <c r="DND3" s="156"/>
      <c r="DNE3" s="156"/>
      <c r="DNF3" s="156"/>
      <c r="DNG3" s="156"/>
      <c r="DNH3" s="156"/>
      <c r="DNI3" s="156"/>
      <c r="DNJ3" s="156"/>
      <c r="DNK3" s="156"/>
      <c r="DNL3" s="156"/>
      <c r="DNM3" s="156"/>
      <c r="DNN3" s="156"/>
      <c r="DNO3" s="156"/>
      <c r="DNP3" s="156"/>
      <c r="DNQ3" s="156"/>
      <c r="DNR3" s="156"/>
      <c r="DNS3" s="156"/>
      <c r="DNT3" s="156"/>
      <c r="DNU3" s="156"/>
      <c r="DNV3" s="156"/>
      <c r="DNW3" s="156"/>
      <c r="DNX3" s="156"/>
      <c r="DNY3" s="156"/>
      <c r="DNZ3" s="156"/>
      <c r="DOA3" s="156"/>
      <c r="DOB3" s="156"/>
      <c r="DOC3" s="156"/>
      <c r="DOD3" s="156"/>
      <c r="DOE3" s="156"/>
      <c r="DOF3" s="156"/>
      <c r="DOG3" s="156"/>
      <c r="DOH3" s="156"/>
      <c r="DOI3" s="156"/>
      <c r="DOJ3" s="156"/>
      <c r="DOK3" s="156"/>
      <c r="DOL3" s="156"/>
      <c r="DOM3" s="156"/>
      <c r="DON3" s="156"/>
      <c r="DOO3" s="156"/>
      <c r="DOP3" s="156"/>
      <c r="DOQ3" s="156"/>
      <c r="DOR3" s="156"/>
      <c r="DOS3" s="156"/>
      <c r="DOT3" s="156"/>
      <c r="DOU3" s="156"/>
      <c r="DOV3" s="156"/>
      <c r="DOW3" s="156"/>
      <c r="DOX3" s="156"/>
      <c r="DOY3" s="156"/>
      <c r="DOZ3" s="156"/>
      <c r="DPA3" s="156"/>
      <c r="DPB3" s="156"/>
      <c r="DPC3" s="156"/>
      <c r="DPD3" s="156"/>
      <c r="DPE3" s="156"/>
      <c r="DPF3" s="156"/>
      <c r="DPG3" s="156"/>
      <c r="DPH3" s="156"/>
      <c r="DPI3" s="156"/>
      <c r="DPJ3" s="156"/>
      <c r="DPK3" s="156"/>
      <c r="DPL3" s="156"/>
      <c r="DPM3" s="156"/>
      <c r="DPN3" s="156"/>
      <c r="DPO3" s="156"/>
      <c r="DPP3" s="156"/>
      <c r="DPQ3" s="156"/>
      <c r="DPR3" s="156"/>
      <c r="DPS3" s="156"/>
      <c r="DPT3" s="156"/>
      <c r="DPU3" s="156"/>
      <c r="DPV3" s="156"/>
      <c r="DPW3" s="156"/>
      <c r="DPX3" s="156"/>
      <c r="DPY3" s="156"/>
      <c r="DPZ3" s="156"/>
      <c r="DQA3" s="156"/>
      <c r="DQB3" s="156"/>
      <c r="DQC3" s="156"/>
      <c r="DQD3" s="156"/>
      <c r="DQE3" s="156"/>
      <c r="DQF3" s="156"/>
      <c r="DQG3" s="156"/>
      <c r="DQH3" s="156"/>
      <c r="DQI3" s="156"/>
      <c r="DQJ3" s="156"/>
      <c r="DQK3" s="156"/>
      <c r="DQL3" s="156"/>
      <c r="DQM3" s="156"/>
      <c r="DQN3" s="156"/>
      <c r="DQO3" s="156"/>
      <c r="DQP3" s="156"/>
      <c r="DQQ3" s="156"/>
      <c r="DQR3" s="156"/>
      <c r="DQS3" s="156"/>
      <c r="DQT3" s="156"/>
      <c r="DQU3" s="156"/>
      <c r="DQV3" s="156"/>
      <c r="DQW3" s="156"/>
      <c r="DQX3" s="156"/>
      <c r="DQY3" s="156"/>
      <c r="DQZ3" s="156"/>
      <c r="DRA3" s="156"/>
      <c r="DRB3" s="156"/>
      <c r="DRC3" s="156"/>
      <c r="DRD3" s="156"/>
      <c r="DRE3" s="156"/>
      <c r="DRF3" s="156"/>
      <c r="DRG3" s="156"/>
      <c r="DRH3" s="156"/>
      <c r="DRI3" s="156"/>
      <c r="DRJ3" s="156"/>
      <c r="DRK3" s="156"/>
      <c r="DRL3" s="156"/>
      <c r="DRM3" s="156"/>
      <c r="DRN3" s="156"/>
      <c r="DRO3" s="156"/>
      <c r="DRP3" s="156"/>
      <c r="DRQ3" s="156"/>
      <c r="DRR3" s="156"/>
      <c r="DRS3" s="156"/>
      <c r="DRT3" s="156"/>
      <c r="DRU3" s="156"/>
      <c r="DRV3" s="156"/>
      <c r="DRW3" s="156"/>
      <c r="DRX3" s="156"/>
      <c r="DRY3" s="156"/>
      <c r="DRZ3" s="156"/>
      <c r="DSA3" s="156"/>
      <c r="DSB3" s="156"/>
      <c r="DSC3" s="156"/>
      <c r="DSD3" s="156"/>
      <c r="DSE3" s="156"/>
      <c r="DSF3" s="156"/>
      <c r="DSG3" s="156"/>
      <c r="DSH3" s="156"/>
      <c r="DSI3" s="156"/>
      <c r="DSJ3" s="156"/>
      <c r="DSK3" s="156"/>
      <c r="DSL3" s="156"/>
      <c r="DSM3" s="156"/>
      <c r="DSN3" s="156"/>
      <c r="DSO3" s="156"/>
      <c r="DSP3" s="156"/>
      <c r="DSQ3" s="156"/>
      <c r="DSR3" s="156"/>
      <c r="DSS3" s="156"/>
      <c r="DST3" s="156"/>
      <c r="DSU3" s="156"/>
      <c r="DSV3" s="156"/>
      <c r="DSW3" s="156"/>
      <c r="DSX3" s="156"/>
      <c r="DSY3" s="156"/>
      <c r="DSZ3" s="156"/>
      <c r="DTA3" s="156"/>
      <c r="DTB3" s="156"/>
      <c r="DTC3" s="156"/>
      <c r="DTD3" s="156"/>
      <c r="DTE3" s="156"/>
      <c r="DTF3" s="156"/>
      <c r="DTG3" s="156"/>
      <c r="DTH3" s="156"/>
      <c r="DTI3" s="156"/>
      <c r="DTJ3" s="156"/>
      <c r="DTK3" s="156"/>
      <c r="DTL3" s="156"/>
      <c r="DTM3" s="156"/>
      <c r="DTN3" s="156"/>
      <c r="DTO3" s="156"/>
      <c r="DTP3" s="156"/>
      <c r="DTQ3" s="156"/>
      <c r="DTR3" s="156"/>
      <c r="DTS3" s="156"/>
      <c r="DTT3" s="156"/>
      <c r="DTU3" s="156"/>
      <c r="DTV3" s="156"/>
      <c r="DTW3" s="156"/>
      <c r="DTX3" s="156"/>
      <c r="DTY3" s="156"/>
      <c r="DTZ3" s="156"/>
      <c r="DUA3" s="156"/>
      <c r="DUB3" s="156"/>
      <c r="DUC3" s="156"/>
      <c r="DUD3" s="156"/>
      <c r="DUE3" s="156"/>
      <c r="DUF3" s="156"/>
      <c r="DUG3" s="156"/>
      <c r="DUH3" s="156"/>
      <c r="DUI3" s="156"/>
      <c r="DUJ3" s="156"/>
      <c r="DUK3" s="156"/>
      <c r="DUL3" s="156"/>
      <c r="DUM3" s="156"/>
      <c r="DUN3" s="156"/>
      <c r="DUO3" s="156"/>
      <c r="DUP3" s="156"/>
      <c r="DUQ3" s="156"/>
      <c r="DUR3" s="156"/>
      <c r="DUS3" s="156"/>
      <c r="DUT3" s="156"/>
      <c r="DUU3" s="156"/>
      <c r="DUV3" s="156"/>
      <c r="DUW3" s="156"/>
      <c r="DUX3" s="156"/>
      <c r="DUY3" s="156"/>
      <c r="DUZ3" s="156"/>
      <c r="DVA3" s="156"/>
      <c r="DVB3" s="156"/>
      <c r="DVC3" s="156"/>
      <c r="DVD3" s="156"/>
      <c r="DVE3" s="156"/>
      <c r="DVF3" s="156"/>
      <c r="DVG3" s="156"/>
      <c r="DVH3" s="156"/>
      <c r="DVI3" s="156"/>
      <c r="DVJ3" s="156"/>
      <c r="DVK3" s="156"/>
      <c r="DVL3" s="156"/>
      <c r="DVM3" s="156"/>
      <c r="DVN3" s="156"/>
      <c r="DVO3" s="156"/>
      <c r="DVP3" s="156"/>
      <c r="DVQ3" s="156"/>
      <c r="DVR3" s="156"/>
      <c r="DVS3" s="156"/>
      <c r="DVT3" s="156"/>
      <c r="DVU3" s="156"/>
      <c r="DVV3" s="156"/>
      <c r="DVW3" s="156"/>
      <c r="DVX3" s="156"/>
      <c r="DVY3" s="156"/>
      <c r="DVZ3" s="156"/>
      <c r="DWA3" s="156"/>
      <c r="DWB3" s="156"/>
      <c r="DWC3" s="156"/>
      <c r="DWD3" s="156"/>
      <c r="DWE3" s="156"/>
      <c r="DWF3" s="156"/>
      <c r="DWG3" s="156"/>
      <c r="DWH3" s="156"/>
      <c r="DWI3" s="156"/>
      <c r="DWJ3" s="156"/>
      <c r="DWK3" s="156"/>
      <c r="DWL3" s="156"/>
      <c r="DWM3" s="156"/>
      <c r="DWN3" s="156"/>
      <c r="DWO3" s="156"/>
      <c r="DWP3" s="156"/>
      <c r="DWQ3" s="156"/>
      <c r="DWR3" s="156"/>
      <c r="DWS3" s="156"/>
      <c r="DWT3" s="156"/>
      <c r="DWU3" s="156"/>
      <c r="DWV3" s="156"/>
      <c r="DWW3" s="156"/>
      <c r="DWX3" s="156"/>
      <c r="DWY3" s="156"/>
      <c r="DWZ3" s="156"/>
      <c r="DXA3" s="156"/>
      <c r="DXB3" s="156"/>
      <c r="DXC3" s="156"/>
      <c r="DXD3" s="156"/>
      <c r="DXE3" s="156"/>
      <c r="DXF3" s="156"/>
      <c r="DXG3" s="156"/>
      <c r="DXH3" s="156"/>
      <c r="DXI3" s="156"/>
      <c r="DXJ3" s="156"/>
      <c r="DXK3" s="156"/>
      <c r="DXL3" s="156"/>
      <c r="DXM3" s="156"/>
      <c r="DXN3" s="156"/>
      <c r="DXO3" s="156"/>
      <c r="DXP3" s="156"/>
      <c r="DXQ3" s="156"/>
      <c r="DXR3" s="156"/>
      <c r="DXS3" s="156"/>
      <c r="DXT3" s="156"/>
      <c r="DXU3" s="156"/>
      <c r="DXV3" s="156"/>
      <c r="DXW3" s="156"/>
      <c r="DXX3" s="156"/>
      <c r="DXY3" s="156"/>
      <c r="DXZ3" s="156"/>
      <c r="DYA3" s="156"/>
      <c r="DYB3" s="156"/>
      <c r="DYC3" s="156"/>
      <c r="DYD3" s="156"/>
      <c r="DYE3" s="156"/>
      <c r="DYF3" s="156"/>
      <c r="DYG3" s="156"/>
      <c r="DYH3" s="156"/>
      <c r="DYI3" s="156"/>
      <c r="DYJ3" s="156"/>
      <c r="DYK3" s="156"/>
      <c r="DYL3" s="156"/>
      <c r="DYM3" s="156"/>
      <c r="DYN3" s="156"/>
      <c r="DYO3" s="156"/>
      <c r="DYP3" s="156"/>
      <c r="DYQ3" s="156"/>
      <c r="DYR3" s="156"/>
      <c r="DYS3" s="156"/>
      <c r="DYT3" s="156"/>
      <c r="DYU3" s="156"/>
      <c r="DYV3" s="156"/>
      <c r="DYW3" s="156"/>
      <c r="DYX3" s="156"/>
      <c r="DYY3" s="156"/>
      <c r="DYZ3" s="156"/>
      <c r="DZA3" s="156"/>
      <c r="DZB3" s="156"/>
      <c r="DZC3" s="156"/>
      <c r="DZD3" s="156"/>
      <c r="DZE3" s="156"/>
      <c r="DZF3" s="156"/>
      <c r="DZG3" s="156"/>
      <c r="DZH3" s="156"/>
      <c r="DZI3" s="156"/>
      <c r="DZJ3" s="156"/>
      <c r="DZK3" s="156"/>
      <c r="DZL3" s="156"/>
      <c r="DZM3" s="156"/>
      <c r="DZN3" s="156"/>
      <c r="DZO3" s="156"/>
      <c r="DZP3" s="156"/>
      <c r="DZQ3" s="156"/>
      <c r="DZR3" s="156"/>
      <c r="DZS3" s="156"/>
      <c r="DZT3" s="156"/>
      <c r="DZU3" s="156"/>
      <c r="DZV3" s="156"/>
      <c r="DZW3" s="156"/>
      <c r="DZX3" s="156"/>
      <c r="DZY3" s="156"/>
      <c r="DZZ3" s="156"/>
      <c r="EAA3" s="156"/>
      <c r="EAB3" s="156"/>
      <c r="EAC3" s="156"/>
      <c r="EAD3" s="156"/>
      <c r="EAE3" s="156"/>
      <c r="EAF3" s="156"/>
      <c r="EAG3" s="156"/>
      <c r="EAH3" s="156"/>
      <c r="EAI3" s="156"/>
      <c r="EAJ3" s="156"/>
      <c r="EAK3" s="156"/>
      <c r="EAL3" s="156"/>
      <c r="EAM3" s="156"/>
      <c r="EAN3" s="156"/>
      <c r="EAO3" s="156"/>
      <c r="EAP3" s="156"/>
      <c r="EAQ3" s="156"/>
      <c r="EAR3" s="156"/>
      <c r="EAS3" s="156"/>
      <c r="EAT3" s="156"/>
      <c r="EAU3" s="156"/>
      <c r="EAV3" s="156"/>
      <c r="EAW3" s="156"/>
      <c r="EAX3" s="156"/>
      <c r="EAY3" s="156"/>
      <c r="EAZ3" s="156"/>
      <c r="EBA3" s="156"/>
      <c r="EBB3" s="156"/>
      <c r="EBC3" s="156"/>
      <c r="EBD3" s="156"/>
      <c r="EBE3" s="156"/>
      <c r="EBF3" s="156"/>
      <c r="EBG3" s="156"/>
      <c r="EBH3" s="156"/>
      <c r="EBI3" s="156"/>
      <c r="EBJ3" s="156"/>
      <c r="EBK3" s="156"/>
      <c r="EBL3" s="156"/>
      <c r="EBM3" s="156"/>
      <c r="EBN3" s="156"/>
      <c r="EBO3" s="156"/>
      <c r="EBP3" s="156"/>
      <c r="EBQ3" s="156"/>
      <c r="EBR3" s="156"/>
      <c r="EBS3" s="156"/>
      <c r="EBT3" s="156"/>
      <c r="EBU3" s="156"/>
      <c r="EBV3" s="156"/>
      <c r="EBW3" s="156"/>
      <c r="EBX3" s="156"/>
      <c r="EBY3" s="156"/>
      <c r="EBZ3" s="156"/>
      <c r="ECA3" s="156"/>
      <c r="ECB3" s="156"/>
      <c r="ECC3" s="156"/>
      <c r="ECD3" s="156"/>
      <c r="ECE3" s="156"/>
      <c r="ECF3" s="156"/>
      <c r="ECG3" s="156"/>
      <c r="ECH3" s="156"/>
      <c r="ECI3" s="156"/>
      <c r="ECJ3" s="156"/>
      <c r="ECK3" s="156"/>
      <c r="ECL3" s="156"/>
      <c r="ECM3" s="156"/>
      <c r="ECN3" s="156"/>
      <c r="ECO3" s="156"/>
      <c r="ECP3" s="156"/>
      <c r="ECQ3" s="156"/>
      <c r="ECR3" s="156"/>
      <c r="ECS3" s="156"/>
      <c r="ECT3" s="156"/>
      <c r="ECU3" s="156"/>
      <c r="ECV3" s="156"/>
      <c r="ECW3" s="156"/>
      <c r="ECX3" s="156"/>
      <c r="ECY3" s="156"/>
      <c r="ECZ3" s="156"/>
      <c r="EDA3" s="156"/>
      <c r="EDB3" s="156"/>
      <c r="EDC3" s="156"/>
      <c r="EDD3" s="156"/>
      <c r="EDE3" s="156"/>
      <c r="EDF3" s="156"/>
      <c r="EDG3" s="156"/>
      <c r="EDH3" s="156"/>
      <c r="EDI3" s="156"/>
      <c r="EDJ3" s="156"/>
      <c r="EDK3" s="156"/>
      <c r="EDL3" s="156"/>
      <c r="EDM3" s="156"/>
      <c r="EDN3" s="156"/>
      <c r="EDO3" s="156"/>
      <c r="EDP3" s="156"/>
      <c r="EDQ3" s="156"/>
      <c r="EDR3" s="156"/>
      <c r="EDS3" s="156"/>
      <c r="EDT3" s="156"/>
      <c r="EDU3" s="156"/>
      <c r="EDV3" s="156"/>
      <c r="EDW3" s="156"/>
      <c r="EDX3" s="156"/>
      <c r="EDY3" s="156"/>
      <c r="EDZ3" s="156"/>
      <c r="EEA3" s="156"/>
      <c r="EEB3" s="156"/>
      <c r="EEC3" s="156"/>
      <c r="EED3" s="156"/>
      <c r="EEE3" s="156"/>
      <c r="EEF3" s="156"/>
      <c r="EEG3" s="156"/>
      <c r="EEH3" s="156"/>
      <c r="EEI3" s="156"/>
      <c r="EEJ3" s="156"/>
      <c r="EEK3" s="156"/>
      <c r="EEL3" s="156"/>
      <c r="EEM3" s="156"/>
      <c r="EEN3" s="156"/>
      <c r="EEO3" s="156"/>
      <c r="EEP3" s="156"/>
      <c r="EEQ3" s="156"/>
      <c r="EER3" s="156"/>
      <c r="EES3" s="156"/>
      <c r="EET3" s="156"/>
      <c r="EEU3" s="156"/>
      <c r="EEV3" s="156"/>
      <c r="EEW3" s="156"/>
      <c r="EEX3" s="156"/>
      <c r="EEY3" s="156"/>
      <c r="EEZ3" s="156"/>
      <c r="EFA3" s="156"/>
      <c r="EFB3" s="156"/>
      <c r="EFC3" s="156"/>
      <c r="EFD3" s="156"/>
      <c r="EFE3" s="156"/>
      <c r="EFF3" s="156"/>
      <c r="EFG3" s="156"/>
      <c r="EFH3" s="156"/>
      <c r="EFI3" s="156"/>
      <c r="EFJ3" s="156"/>
      <c r="EFK3" s="156"/>
      <c r="EFL3" s="156"/>
      <c r="EFM3" s="156"/>
      <c r="EFN3" s="156"/>
      <c r="EFO3" s="156"/>
      <c r="EFP3" s="156"/>
      <c r="EFQ3" s="156"/>
      <c r="EFR3" s="156"/>
      <c r="EFS3" s="156"/>
      <c r="EFT3" s="156"/>
      <c r="EFU3" s="156"/>
      <c r="EFV3" s="156"/>
      <c r="EFW3" s="156"/>
      <c r="EFX3" s="156"/>
      <c r="EFY3" s="156"/>
      <c r="EFZ3" s="156"/>
      <c r="EGA3" s="156"/>
      <c r="EGB3" s="156"/>
      <c r="EGC3" s="156"/>
      <c r="EGD3" s="156"/>
      <c r="EGE3" s="156"/>
      <c r="EGF3" s="156"/>
      <c r="EGG3" s="156"/>
      <c r="EGH3" s="156"/>
      <c r="EGI3" s="156"/>
      <c r="EGJ3" s="156"/>
      <c r="EGK3" s="156"/>
      <c r="EGL3" s="156"/>
      <c r="EGM3" s="156"/>
      <c r="EGN3" s="156"/>
      <c r="EGO3" s="156"/>
      <c r="EGP3" s="156"/>
      <c r="EGQ3" s="156"/>
      <c r="EGR3" s="156"/>
      <c r="EGS3" s="156"/>
      <c r="EGT3" s="156"/>
      <c r="EGU3" s="156"/>
      <c r="EGV3" s="156"/>
      <c r="EGW3" s="156"/>
      <c r="EGX3" s="156"/>
      <c r="EGY3" s="156"/>
      <c r="EGZ3" s="156"/>
      <c r="EHA3" s="156"/>
      <c r="EHB3" s="156"/>
      <c r="EHC3" s="156"/>
      <c r="EHD3" s="156"/>
      <c r="EHE3" s="156"/>
      <c r="EHF3" s="156"/>
      <c r="EHG3" s="156"/>
      <c r="EHH3" s="156"/>
      <c r="EHI3" s="156"/>
      <c r="EHJ3" s="156"/>
      <c r="EHK3" s="156"/>
      <c r="EHL3" s="156"/>
      <c r="EHM3" s="156"/>
      <c r="EHN3" s="156"/>
      <c r="EHO3" s="156"/>
      <c r="EHP3" s="156"/>
      <c r="EHQ3" s="156"/>
      <c r="EHR3" s="156"/>
      <c r="EHS3" s="156"/>
      <c r="EHT3" s="156"/>
      <c r="EHU3" s="156"/>
      <c r="EHV3" s="156"/>
      <c r="EHW3" s="156"/>
      <c r="EHX3" s="156"/>
      <c r="EHY3" s="156"/>
      <c r="EHZ3" s="156"/>
      <c r="EIA3" s="156"/>
      <c r="EIB3" s="156"/>
      <c r="EIC3" s="156"/>
      <c r="EID3" s="156"/>
      <c r="EIE3" s="156"/>
      <c r="EIF3" s="156"/>
      <c r="EIG3" s="156"/>
      <c r="EIH3" s="156"/>
      <c r="EII3" s="156"/>
      <c r="EIJ3" s="156"/>
      <c r="EIK3" s="156"/>
      <c r="EIL3" s="156"/>
      <c r="EIM3" s="156"/>
      <c r="EIN3" s="156"/>
      <c r="EIO3" s="156"/>
      <c r="EIP3" s="156"/>
      <c r="EIQ3" s="156"/>
      <c r="EIR3" s="156"/>
      <c r="EIS3" s="156"/>
      <c r="EIT3" s="156"/>
      <c r="EIU3" s="156"/>
      <c r="EIV3" s="156"/>
      <c r="EIW3" s="156"/>
      <c r="EIX3" s="156"/>
      <c r="EIY3" s="156"/>
      <c r="EIZ3" s="156"/>
      <c r="EJA3" s="156"/>
      <c r="EJB3" s="156"/>
      <c r="EJC3" s="156"/>
      <c r="EJD3" s="156"/>
      <c r="EJE3" s="156"/>
      <c r="EJF3" s="156"/>
      <c r="EJG3" s="156"/>
      <c r="EJH3" s="156"/>
      <c r="EJI3" s="156"/>
      <c r="EJJ3" s="156"/>
      <c r="EJK3" s="156"/>
      <c r="EJL3" s="156"/>
      <c r="EJM3" s="156"/>
      <c r="EJN3" s="156"/>
      <c r="EJO3" s="156"/>
      <c r="EJP3" s="156"/>
      <c r="EJQ3" s="156"/>
      <c r="EJR3" s="156"/>
      <c r="EJS3" s="156"/>
      <c r="EJT3" s="156"/>
      <c r="EJU3" s="156"/>
      <c r="EJV3" s="156"/>
      <c r="EJW3" s="156"/>
      <c r="EJX3" s="156"/>
      <c r="EJY3" s="156"/>
      <c r="EJZ3" s="156"/>
      <c r="EKA3" s="156"/>
      <c r="EKB3" s="156"/>
      <c r="EKC3" s="156"/>
      <c r="EKD3" s="156"/>
      <c r="EKE3" s="156"/>
      <c r="EKF3" s="156"/>
      <c r="EKG3" s="156"/>
      <c r="EKH3" s="156"/>
      <c r="EKI3" s="156"/>
      <c r="EKJ3" s="156"/>
      <c r="EKK3" s="156"/>
      <c r="EKL3" s="156"/>
      <c r="EKM3" s="156"/>
      <c r="EKN3" s="156"/>
      <c r="EKO3" s="156"/>
      <c r="EKP3" s="156"/>
      <c r="EKQ3" s="156"/>
      <c r="EKR3" s="156"/>
      <c r="EKS3" s="156"/>
      <c r="EKT3" s="156"/>
      <c r="EKU3" s="156"/>
      <c r="EKV3" s="156"/>
      <c r="EKW3" s="156"/>
      <c r="EKX3" s="156"/>
      <c r="EKY3" s="156"/>
      <c r="EKZ3" s="156"/>
      <c r="ELA3" s="156"/>
      <c r="ELB3" s="156"/>
      <c r="ELC3" s="156"/>
      <c r="ELD3" s="156"/>
      <c r="ELE3" s="156"/>
      <c r="ELF3" s="156"/>
      <c r="ELG3" s="156"/>
      <c r="ELH3" s="156"/>
      <c r="ELI3" s="156"/>
      <c r="ELJ3" s="156"/>
      <c r="ELK3" s="156"/>
      <c r="ELL3" s="156"/>
      <c r="ELM3" s="156"/>
      <c r="ELN3" s="156"/>
      <c r="ELO3" s="156"/>
      <c r="ELP3" s="156"/>
      <c r="ELQ3" s="156"/>
      <c r="ELR3" s="156"/>
      <c r="ELS3" s="156"/>
      <c r="ELT3" s="156"/>
      <c r="ELU3" s="156"/>
      <c r="ELV3" s="156"/>
      <c r="ELW3" s="156"/>
      <c r="ELX3" s="156"/>
      <c r="ELY3" s="156"/>
      <c r="ELZ3" s="156"/>
      <c r="EMA3" s="156"/>
      <c r="EMB3" s="156"/>
      <c r="EMC3" s="156"/>
      <c r="EMD3" s="156"/>
      <c r="EME3" s="156"/>
      <c r="EMF3" s="156"/>
      <c r="EMG3" s="156"/>
      <c r="EMH3" s="156"/>
      <c r="EMI3" s="156"/>
      <c r="EMJ3" s="156"/>
      <c r="EMK3" s="156"/>
      <c r="EML3" s="156"/>
      <c r="EMM3" s="156"/>
      <c r="EMN3" s="156"/>
      <c r="EMO3" s="156"/>
      <c r="EMP3" s="156"/>
      <c r="EMQ3" s="156"/>
      <c r="EMR3" s="156"/>
      <c r="EMS3" s="156"/>
      <c r="EMT3" s="156"/>
      <c r="EMU3" s="156"/>
      <c r="EMV3" s="156"/>
      <c r="EMW3" s="156"/>
      <c r="EMX3" s="156"/>
      <c r="EMY3" s="156"/>
      <c r="EMZ3" s="156"/>
      <c r="ENA3" s="156"/>
      <c r="ENB3" s="156"/>
      <c r="ENC3" s="156"/>
      <c r="END3" s="156"/>
      <c r="ENE3" s="156"/>
      <c r="ENF3" s="156"/>
      <c r="ENG3" s="156"/>
      <c r="ENH3" s="156"/>
      <c r="ENI3" s="156"/>
      <c r="ENJ3" s="156"/>
      <c r="ENK3" s="156"/>
      <c r="ENL3" s="156"/>
      <c r="ENM3" s="156"/>
      <c r="ENN3" s="156"/>
      <c r="ENO3" s="156"/>
      <c r="ENP3" s="156"/>
      <c r="ENQ3" s="156"/>
      <c r="ENR3" s="156"/>
      <c r="ENS3" s="156"/>
      <c r="ENT3" s="156"/>
      <c r="ENU3" s="156"/>
      <c r="ENV3" s="156"/>
      <c r="ENW3" s="156"/>
      <c r="ENX3" s="156"/>
      <c r="ENY3" s="156"/>
      <c r="ENZ3" s="156"/>
      <c r="EOA3" s="156"/>
      <c r="EOB3" s="156"/>
      <c r="EOC3" s="156"/>
      <c r="EOD3" s="156"/>
      <c r="EOE3" s="156"/>
      <c r="EOF3" s="156"/>
      <c r="EOG3" s="156"/>
      <c r="EOH3" s="156"/>
      <c r="EOI3" s="156"/>
      <c r="EOJ3" s="156"/>
      <c r="EOK3" s="156"/>
      <c r="EOL3" s="156"/>
      <c r="EOM3" s="156"/>
      <c r="EON3" s="156"/>
      <c r="EOO3" s="156"/>
      <c r="EOP3" s="156"/>
      <c r="EOQ3" s="156"/>
      <c r="EOR3" s="156"/>
      <c r="EOS3" s="156"/>
      <c r="EOT3" s="156"/>
      <c r="EOU3" s="156"/>
      <c r="EOV3" s="156"/>
      <c r="EOW3" s="156"/>
      <c r="EOX3" s="156"/>
      <c r="EOY3" s="156"/>
      <c r="EOZ3" s="156"/>
      <c r="EPA3" s="156"/>
      <c r="EPB3" s="156"/>
      <c r="EPC3" s="156"/>
      <c r="EPD3" s="156"/>
      <c r="EPE3" s="156"/>
      <c r="EPF3" s="156"/>
      <c r="EPG3" s="156"/>
      <c r="EPH3" s="156"/>
      <c r="EPI3" s="156"/>
      <c r="EPJ3" s="156"/>
      <c r="EPK3" s="156"/>
      <c r="EPL3" s="156"/>
      <c r="EPM3" s="156"/>
      <c r="EPN3" s="156"/>
      <c r="EPO3" s="156"/>
      <c r="EPP3" s="156"/>
      <c r="EPQ3" s="156"/>
      <c r="EPR3" s="156"/>
      <c r="EPS3" s="156"/>
      <c r="EPT3" s="156"/>
      <c r="EPU3" s="156"/>
      <c r="EPV3" s="156"/>
      <c r="EPW3" s="156"/>
      <c r="EPX3" s="156"/>
      <c r="EPY3" s="156"/>
      <c r="EPZ3" s="156"/>
      <c r="EQA3" s="156"/>
      <c r="EQB3" s="156"/>
      <c r="EQC3" s="156"/>
      <c r="EQD3" s="156"/>
      <c r="EQE3" s="156"/>
      <c r="EQF3" s="156"/>
      <c r="EQG3" s="156"/>
      <c r="EQH3" s="156"/>
      <c r="EQI3" s="156"/>
      <c r="EQJ3" s="156"/>
      <c r="EQK3" s="156"/>
      <c r="EQL3" s="156"/>
      <c r="EQM3" s="156"/>
      <c r="EQN3" s="156"/>
      <c r="EQO3" s="156"/>
      <c r="EQP3" s="156"/>
      <c r="EQQ3" s="156"/>
      <c r="EQR3" s="156"/>
      <c r="EQS3" s="156"/>
      <c r="EQT3" s="156"/>
      <c r="EQU3" s="156"/>
      <c r="EQV3" s="156"/>
      <c r="EQW3" s="156"/>
      <c r="EQX3" s="156"/>
      <c r="EQY3" s="156"/>
      <c r="EQZ3" s="156"/>
      <c r="ERA3" s="156"/>
      <c r="ERB3" s="156"/>
      <c r="ERC3" s="156"/>
      <c r="ERD3" s="156"/>
      <c r="ERE3" s="156"/>
      <c r="ERF3" s="156"/>
      <c r="ERG3" s="156"/>
      <c r="ERH3" s="156"/>
      <c r="ERI3" s="156"/>
      <c r="ERJ3" s="156"/>
      <c r="ERK3" s="156"/>
      <c r="ERL3" s="156"/>
      <c r="ERM3" s="156"/>
      <c r="ERN3" s="156"/>
      <c r="ERO3" s="156"/>
      <c r="ERP3" s="156"/>
      <c r="ERQ3" s="156"/>
      <c r="ERR3" s="156"/>
      <c r="ERS3" s="156"/>
      <c r="ERT3" s="156"/>
      <c r="ERU3" s="156"/>
      <c r="ERV3" s="156"/>
      <c r="ERW3" s="156"/>
      <c r="ERX3" s="156"/>
      <c r="ERY3" s="156"/>
      <c r="ERZ3" s="156"/>
      <c r="ESA3" s="156"/>
      <c r="ESB3" s="156"/>
      <c r="ESC3" s="156"/>
      <c r="ESD3" s="156"/>
      <c r="ESE3" s="156"/>
      <c r="ESF3" s="156"/>
      <c r="ESG3" s="156"/>
      <c r="ESH3" s="156"/>
      <c r="ESI3" s="156"/>
      <c r="ESJ3" s="156"/>
      <c r="ESK3" s="156"/>
      <c r="ESL3" s="156"/>
      <c r="ESM3" s="156"/>
      <c r="ESN3" s="156"/>
      <c r="ESO3" s="156"/>
      <c r="ESP3" s="156"/>
      <c r="ESQ3" s="156"/>
      <c r="ESR3" s="156"/>
      <c r="ESS3" s="156"/>
      <c r="EST3" s="156"/>
      <c r="ESU3" s="156"/>
      <c r="ESV3" s="156"/>
      <c r="ESW3" s="156"/>
      <c r="ESX3" s="156"/>
      <c r="ESY3" s="156"/>
      <c r="ESZ3" s="156"/>
      <c r="ETA3" s="156"/>
      <c r="ETB3" s="156"/>
      <c r="ETC3" s="156"/>
      <c r="ETD3" s="156"/>
      <c r="ETE3" s="156"/>
      <c r="ETF3" s="156"/>
      <c r="ETG3" s="156"/>
      <c r="ETH3" s="156"/>
      <c r="ETI3" s="156"/>
      <c r="ETJ3" s="156"/>
      <c r="ETK3" s="156"/>
      <c r="ETL3" s="156"/>
      <c r="ETM3" s="156"/>
      <c r="ETN3" s="156"/>
      <c r="ETO3" s="156"/>
      <c r="ETP3" s="156"/>
      <c r="ETQ3" s="156"/>
      <c r="ETR3" s="156"/>
      <c r="ETS3" s="156"/>
      <c r="ETT3" s="156"/>
      <c r="ETU3" s="156"/>
      <c r="ETV3" s="156"/>
      <c r="ETW3" s="156"/>
      <c r="ETX3" s="156"/>
      <c r="ETY3" s="156"/>
      <c r="ETZ3" s="156"/>
      <c r="EUA3" s="156"/>
      <c r="EUB3" s="156"/>
      <c r="EUC3" s="156"/>
      <c r="EUD3" s="156"/>
      <c r="EUE3" s="156"/>
      <c r="EUF3" s="156"/>
      <c r="EUG3" s="156"/>
      <c r="EUH3" s="156"/>
      <c r="EUI3" s="156"/>
      <c r="EUJ3" s="156"/>
      <c r="EUK3" s="156"/>
      <c r="EUL3" s="156"/>
      <c r="EUM3" s="156"/>
      <c r="EUN3" s="156"/>
      <c r="EUO3" s="156"/>
      <c r="EUP3" s="156"/>
      <c r="EUQ3" s="156"/>
      <c r="EUR3" s="156"/>
      <c r="EUS3" s="156"/>
      <c r="EUT3" s="156"/>
      <c r="EUU3" s="156"/>
      <c r="EUV3" s="156"/>
      <c r="EUW3" s="156"/>
      <c r="EUX3" s="156"/>
      <c r="EUY3" s="156"/>
      <c r="EUZ3" s="156"/>
      <c r="EVA3" s="156"/>
      <c r="EVB3" s="156"/>
      <c r="EVC3" s="156"/>
      <c r="EVD3" s="156"/>
      <c r="EVE3" s="156"/>
      <c r="EVF3" s="156"/>
      <c r="EVG3" s="156"/>
      <c r="EVH3" s="156"/>
      <c r="EVI3" s="156"/>
      <c r="EVJ3" s="156"/>
      <c r="EVK3" s="156"/>
      <c r="EVL3" s="156"/>
      <c r="EVM3" s="156"/>
      <c r="EVN3" s="156"/>
      <c r="EVO3" s="156"/>
      <c r="EVP3" s="156"/>
      <c r="EVQ3" s="156"/>
      <c r="EVR3" s="156"/>
      <c r="EVS3" s="156"/>
      <c r="EVT3" s="156"/>
      <c r="EVU3" s="156"/>
      <c r="EVV3" s="156"/>
      <c r="EVW3" s="156"/>
      <c r="EVX3" s="156"/>
      <c r="EVY3" s="156"/>
      <c r="EVZ3" s="156"/>
      <c r="EWA3" s="156"/>
      <c r="EWB3" s="156"/>
      <c r="EWC3" s="156"/>
      <c r="EWD3" s="156"/>
      <c r="EWE3" s="156"/>
      <c r="EWF3" s="156"/>
      <c r="EWG3" s="156"/>
      <c r="EWH3" s="156"/>
      <c r="EWI3" s="156"/>
      <c r="EWJ3" s="156"/>
      <c r="EWK3" s="156"/>
      <c r="EWL3" s="156"/>
      <c r="EWM3" s="156"/>
      <c r="EWN3" s="156"/>
      <c r="EWO3" s="156"/>
      <c r="EWP3" s="156"/>
      <c r="EWQ3" s="156"/>
      <c r="EWR3" s="156"/>
      <c r="EWS3" s="156"/>
      <c r="EWT3" s="156"/>
      <c r="EWU3" s="156"/>
      <c r="EWV3" s="156"/>
      <c r="EWW3" s="156"/>
      <c r="EWX3" s="156"/>
      <c r="EWY3" s="156"/>
      <c r="EWZ3" s="156"/>
      <c r="EXA3" s="156"/>
      <c r="EXB3" s="156"/>
      <c r="EXC3" s="156"/>
      <c r="EXD3" s="156"/>
      <c r="EXE3" s="156"/>
      <c r="EXF3" s="156"/>
      <c r="EXG3" s="156"/>
      <c r="EXH3" s="156"/>
      <c r="EXI3" s="156"/>
      <c r="EXJ3" s="156"/>
      <c r="EXK3" s="156"/>
      <c r="EXL3" s="156"/>
      <c r="EXM3" s="156"/>
      <c r="EXN3" s="156"/>
      <c r="EXO3" s="156"/>
      <c r="EXP3" s="156"/>
      <c r="EXQ3" s="156"/>
      <c r="EXR3" s="156"/>
      <c r="EXS3" s="156"/>
      <c r="EXT3" s="156"/>
      <c r="EXU3" s="156"/>
      <c r="EXV3" s="156"/>
      <c r="EXW3" s="156"/>
      <c r="EXX3" s="156"/>
      <c r="EXY3" s="156"/>
      <c r="EXZ3" s="156"/>
      <c r="EYA3" s="156"/>
      <c r="EYB3" s="156"/>
      <c r="EYC3" s="156"/>
      <c r="EYD3" s="156"/>
      <c r="EYE3" s="156"/>
      <c r="EYF3" s="156"/>
      <c r="EYG3" s="156"/>
      <c r="EYH3" s="156"/>
      <c r="EYI3" s="156"/>
      <c r="EYJ3" s="156"/>
      <c r="EYK3" s="156"/>
      <c r="EYL3" s="156"/>
      <c r="EYM3" s="156"/>
      <c r="EYN3" s="156"/>
      <c r="EYO3" s="156"/>
      <c r="EYP3" s="156"/>
      <c r="EYQ3" s="156"/>
      <c r="EYR3" s="156"/>
      <c r="EYS3" s="156"/>
      <c r="EYT3" s="156"/>
      <c r="EYU3" s="156"/>
      <c r="EYV3" s="156"/>
      <c r="EYW3" s="156"/>
      <c r="EYX3" s="156"/>
      <c r="EYY3" s="156"/>
      <c r="EYZ3" s="156"/>
      <c r="EZA3" s="156"/>
      <c r="EZB3" s="156"/>
      <c r="EZC3" s="156"/>
      <c r="EZD3" s="156"/>
      <c r="EZE3" s="156"/>
      <c r="EZF3" s="156"/>
      <c r="EZG3" s="156"/>
      <c r="EZH3" s="156"/>
      <c r="EZI3" s="156"/>
      <c r="EZJ3" s="156"/>
      <c r="EZK3" s="156"/>
      <c r="EZL3" s="156"/>
      <c r="EZM3" s="156"/>
      <c r="EZN3" s="156"/>
      <c r="EZO3" s="156"/>
      <c r="EZP3" s="156"/>
      <c r="EZQ3" s="156"/>
      <c r="EZR3" s="156"/>
      <c r="EZS3" s="156"/>
      <c r="EZT3" s="156"/>
      <c r="EZU3" s="156"/>
      <c r="EZV3" s="156"/>
      <c r="EZW3" s="156"/>
      <c r="EZX3" s="156"/>
      <c r="EZY3" s="156"/>
      <c r="EZZ3" s="156"/>
      <c r="FAA3" s="156"/>
      <c r="FAB3" s="156"/>
      <c r="FAC3" s="156"/>
      <c r="FAD3" s="156"/>
      <c r="FAE3" s="156"/>
      <c r="FAF3" s="156"/>
      <c r="FAG3" s="156"/>
      <c r="FAH3" s="156"/>
      <c r="FAI3" s="156"/>
      <c r="FAJ3" s="156"/>
      <c r="FAK3" s="156"/>
      <c r="FAL3" s="156"/>
      <c r="FAM3" s="156"/>
      <c r="FAN3" s="156"/>
      <c r="FAO3" s="156"/>
      <c r="FAP3" s="156"/>
      <c r="FAQ3" s="156"/>
      <c r="FAR3" s="156"/>
      <c r="FAS3" s="156"/>
      <c r="FAT3" s="156"/>
      <c r="FAU3" s="156"/>
      <c r="FAV3" s="156"/>
      <c r="FAW3" s="156"/>
      <c r="FAX3" s="156"/>
      <c r="FAY3" s="156"/>
      <c r="FAZ3" s="156"/>
      <c r="FBA3" s="156"/>
      <c r="FBB3" s="156"/>
      <c r="FBC3" s="156"/>
      <c r="FBD3" s="156"/>
      <c r="FBE3" s="156"/>
      <c r="FBF3" s="156"/>
      <c r="FBG3" s="156"/>
      <c r="FBH3" s="156"/>
      <c r="FBI3" s="156"/>
      <c r="FBJ3" s="156"/>
      <c r="FBK3" s="156"/>
      <c r="FBL3" s="156"/>
      <c r="FBM3" s="156"/>
      <c r="FBN3" s="156"/>
      <c r="FBO3" s="156"/>
      <c r="FBP3" s="156"/>
      <c r="FBQ3" s="156"/>
      <c r="FBR3" s="156"/>
      <c r="FBS3" s="156"/>
      <c r="FBT3" s="156"/>
      <c r="FBU3" s="156"/>
      <c r="FBV3" s="156"/>
      <c r="FBW3" s="156"/>
      <c r="FBX3" s="156"/>
      <c r="FBY3" s="156"/>
      <c r="FBZ3" s="156"/>
      <c r="FCA3" s="156"/>
      <c r="FCB3" s="156"/>
      <c r="FCC3" s="156"/>
      <c r="FCD3" s="156"/>
      <c r="FCE3" s="156"/>
      <c r="FCF3" s="156"/>
      <c r="FCG3" s="156"/>
      <c r="FCH3" s="156"/>
      <c r="FCI3" s="156"/>
      <c r="FCJ3" s="156"/>
      <c r="FCK3" s="156"/>
      <c r="FCL3" s="156"/>
      <c r="FCM3" s="156"/>
      <c r="FCN3" s="156"/>
      <c r="FCO3" s="156"/>
      <c r="FCP3" s="156"/>
      <c r="FCQ3" s="156"/>
      <c r="FCR3" s="156"/>
      <c r="FCS3" s="156"/>
      <c r="FCT3" s="156"/>
      <c r="FCU3" s="156"/>
      <c r="FCV3" s="156"/>
      <c r="FCW3" s="156"/>
      <c r="FCX3" s="156"/>
      <c r="FCY3" s="156"/>
      <c r="FCZ3" s="156"/>
      <c r="FDA3" s="156"/>
      <c r="FDB3" s="156"/>
      <c r="FDC3" s="156"/>
      <c r="FDD3" s="156"/>
      <c r="FDE3" s="156"/>
      <c r="FDF3" s="156"/>
      <c r="FDG3" s="156"/>
      <c r="FDH3" s="156"/>
      <c r="FDI3" s="156"/>
      <c r="FDJ3" s="156"/>
      <c r="FDK3" s="156"/>
      <c r="FDL3" s="156"/>
      <c r="FDM3" s="156"/>
      <c r="FDN3" s="156"/>
      <c r="FDO3" s="156"/>
      <c r="FDP3" s="156"/>
      <c r="FDQ3" s="156"/>
      <c r="FDR3" s="156"/>
      <c r="FDS3" s="156"/>
      <c r="FDT3" s="156"/>
      <c r="FDU3" s="156"/>
      <c r="FDV3" s="156"/>
      <c r="FDW3" s="156"/>
      <c r="FDX3" s="156"/>
      <c r="FDY3" s="156"/>
      <c r="FDZ3" s="156"/>
      <c r="FEA3" s="156"/>
      <c r="FEB3" s="156"/>
      <c r="FEC3" s="156"/>
      <c r="FED3" s="156"/>
      <c r="FEE3" s="156"/>
      <c r="FEF3" s="156"/>
      <c r="FEG3" s="156"/>
      <c r="FEH3" s="156"/>
      <c r="FEI3" s="156"/>
      <c r="FEJ3" s="156"/>
      <c r="FEK3" s="156"/>
      <c r="FEL3" s="156"/>
      <c r="FEM3" s="156"/>
      <c r="FEN3" s="156"/>
      <c r="FEO3" s="156"/>
      <c r="FEP3" s="156"/>
      <c r="FEQ3" s="156"/>
      <c r="FER3" s="156"/>
      <c r="FES3" s="156"/>
      <c r="FET3" s="156"/>
      <c r="FEU3" s="156"/>
      <c r="FEV3" s="156"/>
      <c r="FEW3" s="156"/>
      <c r="FEX3" s="156"/>
      <c r="FEY3" s="156"/>
      <c r="FEZ3" s="156"/>
      <c r="FFA3" s="156"/>
      <c r="FFB3" s="156"/>
      <c r="FFC3" s="156"/>
      <c r="FFD3" s="156"/>
      <c r="FFE3" s="156"/>
      <c r="FFF3" s="156"/>
      <c r="FFG3" s="156"/>
      <c r="FFH3" s="156"/>
      <c r="FFI3" s="156"/>
      <c r="FFJ3" s="156"/>
      <c r="FFK3" s="156"/>
      <c r="FFL3" s="156"/>
      <c r="FFM3" s="156"/>
      <c r="FFN3" s="156"/>
      <c r="FFO3" s="156"/>
      <c r="FFP3" s="156"/>
      <c r="FFQ3" s="156"/>
      <c r="FFR3" s="156"/>
      <c r="FFS3" s="156"/>
      <c r="FFT3" s="156"/>
      <c r="FFU3" s="156"/>
      <c r="FFV3" s="156"/>
      <c r="FFW3" s="156"/>
      <c r="FFX3" s="156"/>
      <c r="FFY3" s="156"/>
      <c r="FFZ3" s="156"/>
      <c r="FGA3" s="156"/>
      <c r="FGB3" s="156"/>
      <c r="FGC3" s="156"/>
      <c r="FGD3" s="156"/>
      <c r="FGE3" s="156"/>
      <c r="FGF3" s="156"/>
      <c r="FGG3" s="156"/>
      <c r="FGH3" s="156"/>
      <c r="FGI3" s="156"/>
      <c r="FGJ3" s="156"/>
      <c r="FGK3" s="156"/>
      <c r="FGL3" s="156"/>
      <c r="FGM3" s="156"/>
      <c r="FGN3" s="156"/>
      <c r="FGO3" s="156"/>
      <c r="FGP3" s="156"/>
      <c r="FGQ3" s="156"/>
      <c r="FGR3" s="156"/>
      <c r="FGS3" s="156"/>
      <c r="FGT3" s="156"/>
      <c r="FGU3" s="156"/>
      <c r="FGV3" s="156"/>
      <c r="FGW3" s="156"/>
      <c r="FGX3" s="156"/>
      <c r="FGY3" s="156"/>
      <c r="FGZ3" s="156"/>
      <c r="FHA3" s="156"/>
      <c r="FHB3" s="156"/>
      <c r="FHC3" s="156"/>
      <c r="FHD3" s="156"/>
      <c r="FHE3" s="156"/>
      <c r="FHF3" s="156"/>
      <c r="FHG3" s="156"/>
      <c r="FHH3" s="156"/>
      <c r="FHI3" s="156"/>
      <c r="FHJ3" s="156"/>
      <c r="FHK3" s="156"/>
      <c r="FHL3" s="156"/>
      <c r="FHM3" s="156"/>
      <c r="FHN3" s="156"/>
      <c r="FHO3" s="156"/>
      <c r="FHP3" s="156"/>
      <c r="FHQ3" s="156"/>
      <c r="FHR3" s="156"/>
      <c r="FHS3" s="156"/>
      <c r="FHT3" s="156"/>
      <c r="FHU3" s="156"/>
      <c r="FHV3" s="156"/>
      <c r="FHW3" s="156"/>
      <c r="FHX3" s="156"/>
      <c r="FHY3" s="156"/>
      <c r="FHZ3" s="156"/>
      <c r="FIA3" s="156"/>
      <c r="FIB3" s="156"/>
      <c r="FIC3" s="156"/>
      <c r="FID3" s="156"/>
      <c r="FIE3" s="156"/>
      <c r="FIF3" s="156"/>
      <c r="FIG3" s="156"/>
      <c r="FIH3" s="156"/>
      <c r="FII3" s="156"/>
      <c r="FIJ3" s="156"/>
      <c r="FIK3" s="156"/>
      <c r="FIL3" s="156"/>
      <c r="FIM3" s="156"/>
      <c r="FIN3" s="156"/>
      <c r="FIO3" s="156"/>
      <c r="FIP3" s="156"/>
      <c r="FIQ3" s="156"/>
      <c r="FIR3" s="156"/>
      <c r="FIS3" s="156"/>
      <c r="FIT3" s="156"/>
      <c r="FIU3" s="156"/>
      <c r="FIV3" s="156"/>
      <c r="FIW3" s="156"/>
      <c r="FIX3" s="156"/>
      <c r="FIY3" s="156"/>
      <c r="FIZ3" s="156"/>
      <c r="FJA3" s="156"/>
      <c r="FJB3" s="156"/>
      <c r="FJC3" s="156"/>
      <c r="FJD3" s="156"/>
      <c r="FJE3" s="156"/>
      <c r="FJF3" s="156"/>
      <c r="FJG3" s="156"/>
      <c r="FJH3" s="156"/>
      <c r="FJI3" s="156"/>
      <c r="FJJ3" s="156"/>
      <c r="FJK3" s="156"/>
      <c r="FJL3" s="156"/>
      <c r="FJM3" s="156"/>
      <c r="FJN3" s="156"/>
      <c r="FJO3" s="156"/>
      <c r="FJP3" s="156"/>
      <c r="FJQ3" s="156"/>
      <c r="FJR3" s="156"/>
      <c r="FJS3" s="156"/>
      <c r="FJT3" s="156"/>
      <c r="FJU3" s="156"/>
      <c r="FJV3" s="156"/>
      <c r="FJW3" s="156"/>
      <c r="FJX3" s="156"/>
      <c r="FJY3" s="156"/>
      <c r="FJZ3" s="156"/>
      <c r="FKA3" s="156"/>
      <c r="FKB3" s="156"/>
      <c r="FKC3" s="156"/>
      <c r="FKD3" s="156"/>
      <c r="FKE3" s="156"/>
      <c r="FKF3" s="156"/>
      <c r="FKG3" s="156"/>
      <c r="FKH3" s="156"/>
      <c r="FKI3" s="156"/>
      <c r="FKJ3" s="156"/>
      <c r="FKK3" s="156"/>
      <c r="FKL3" s="156"/>
      <c r="FKM3" s="156"/>
      <c r="FKN3" s="156"/>
      <c r="FKO3" s="156"/>
      <c r="FKP3" s="156"/>
      <c r="FKQ3" s="156"/>
      <c r="FKR3" s="156"/>
      <c r="FKS3" s="156"/>
      <c r="FKT3" s="156"/>
      <c r="FKU3" s="156"/>
      <c r="FKV3" s="156"/>
      <c r="FKW3" s="156"/>
      <c r="FKX3" s="156"/>
      <c r="FKY3" s="156"/>
      <c r="FKZ3" s="156"/>
      <c r="FLA3" s="156"/>
      <c r="FLB3" s="156"/>
      <c r="FLC3" s="156"/>
      <c r="FLD3" s="156"/>
      <c r="FLE3" s="156"/>
      <c r="FLF3" s="156"/>
      <c r="FLG3" s="156"/>
      <c r="FLH3" s="156"/>
      <c r="FLI3" s="156"/>
      <c r="FLJ3" s="156"/>
      <c r="FLK3" s="156"/>
      <c r="FLL3" s="156"/>
      <c r="FLM3" s="156"/>
      <c r="FLN3" s="156"/>
      <c r="FLO3" s="156"/>
      <c r="FLP3" s="156"/>
      <c r="FLQ3" s="156"/>
      <c r="FLR3" s="156"/>
      <c r="FLS3" s="156"/>
      <c r="FLT3" s="156"/>
      <c r="FLU3" s="156"/>
      <c r="FLV3" s="156"/>
      <c r="FLW3" s="156"/>
      <c r="FLX3" s="156"/>
      <c r="FLY3" s="156"/>
      <c r="FLZ3" s="156"/>
      <c r="FMA3" s="156"/>
      <c r="FMB3" s="156"/>
      <c r="FMC3" s="156"/>
      <c r="FMD3" s="156"/>
      <c r="FME3" s="156"/>
      <c r="FMF3" s="156"/>
      <c r="FMG3" s="156"/>
      <c r="FMH3" s="156"/>
      <c r="FMI3" s="156"/>
      <c r="FMJ3" s="156"/>
      <c r="FMK3" s="156"/>
      <c r="FML3" s="156"/>
      <c r="FMM3" s="156"/>
      <c r="FMN3" s="156"/>
      <c r="FMO3" s="156"/>
      <c r="FMP3" s="156"/>
      <c r="FMQ3" s="156"/>
      <c r="FMR3" s="156"/>
      <c r="FMS3" s="156"/>
      <c r="FMT3" s="156"/>
      <c r="FMU3" s="156"/>
      <c r="FMV3" s="156"/>
      <c r="FMW3" s="156"/>
      <c r="FMX3" s="156"/>
      <c r="FMY3" s="156"/>
      <c r="FMZ3" s="156"/>
      <c r="FNA3" s="156"/>
      <c r="FNB3" s="156"/>
      <c r="FNC3" s="156"/>
      <c r="FND3" s="156"/>
      <c r="FNE3" s="156"/>
      <c r="FNF3" s="156"/>
      <c r="FNG3" s="156"/>
      <c r="FNH3" s="156"/>
      <c r="FNI3" s="156"/>
      <c r="FNJ3" s="156"/>
      <c r="FNK3" s="156"/>
      <c r="FNL3" s="156"/>
      <c r="FNM3" s="156"/>
      <c r="FNN3" s="156"/>
      <c r="FNO3" s="156"/>
      <c r="FNP3" s="156"/>
      <c r="FNQ3" s="156"/>
      <c r="FNR3" s="156"/>
      <c r="FNS3" s="156"/>
      <c r="FNT3" s="156"/>
      <c r="FNU3" s="156"/>
      <c r="FNV3" s="156"/>
      <c r="FNW3" s="156"/>
      <c r="FNX3" s="156"/>
      <c r="FNY3" s="156"/>
      <c r="FNZ3" s="156"/>
      <c r="FOA3" s="156"/>
      <c r="FOB3" s="156"/>
      <c r="FOC3" s="156"/>
      <c r="FOD3" s="156"/>
      <c r="FOE3" s="156"/>
      <c r="FOF3" s="156"/>
      <c r="FOG3" s="156"/>
      <c r="FOH3" s="156"/>
      <c r="FOI3" s="156"/>
      <c r="FOJ3" s="156"/>
      <c r="FOK3" s="156"/>
      <c r="FOL3" s="156"/>
      <c r="FOM3" s="156"/>
      <c r="FON3" s="156"/>
      <c r="FOO3" s="156"/>
      <c r="FOP3" s="156"/>
      <c r="FOQ3" s="156"/>
      <c r="FOR3" s="156"/>
      <c r="FOS3" s="156"/>
      <c r="FOT3" s="156"/>
      <c r="FOU3" s="156"/>
      <c r="FOV3" s="156"/>
      <c r="FOW3" s="156"/>
      <c r="FOX3" s="156"/>
      <c r="FOY3" s="156"/>
      <c r="FOZ3" s="156"/>
      <c r="FPA3" s="156"/>
      <c r="FPB3" s="156"/>
      <c r="FPC3" s="156"/>
      <c r="FPD3" s="156"/>
      <c r="FPE3" s="156"/>
      <c r="FPF3" s="156"/>
      <c r="FPG3" s="156"/>
      <c r="FPH3" s="156"/>
      <c r="FPI3" s="156"/>
      <c r="FPJ3" s="156"/>
      <c r="FPK3" s="156"/>
      <c r="FPL3" s="156"/>
      <c r="FPM3" s="156"/>
      <c r="FPN3" s="156"/>
      <c r="FPO3" s="156"/>
      <c r="FPP3" s="156"/>
      <c r="FPQ3" s="156"/>
      <c r="FPR3" s="156"/>
      <c r="FPS3" s="156"/>
      <c r="FPT3" s="156"/>
      <c r="FPU3" s="156"/>
      <c r="FPV3" s="156"/>
      <c r="FPW3" s="156"/>
      <c r="FPX3" s="156"/>
      <c r="FPY3" s="156"/>
      <c r="FPZ3" s="156"/>
      <c r="FQA3" s="156"/>
      <c r="FQB3" s="156"/>
      <c r="FQC3" s="156"/>
      <c r="FQD3" s="156"/>
      <c r="FQE3" s="156"/>
      <c r="FQF3" s="156"/>
      <c r="FQG3" s="156"/>
      <c r="FQH3" s="156"/>
      <c r="FQI3" s="156"/>
      <c r="FQJ3" s="156"/>
      <c r="FQK3" s="156"/>
      <c r="FQL3" s="156"/>
      <c r="FQM3" s="156"/>
      <c r="FQN3" s="156"/>
      <c r="FQO3" s="156"/>
      <c r="FQP3" s="156"/>
      <c r="FQQ3" s="156"/>
      <c r="FQR3" s="156"/>
      <c r="FQS3" s="156"/>
      <c r="FQT3" s="156"/>
      <c r="FQU3" s="156"/>
      <c r="FQV3" s="156"/>
      <c r="FQW3" s="156"/>
      <c r="FQX3" s="156"/>
      <c r="FQY3" s="156"/>
      <c r="FQZ3" s="156"/>
      <c r="FRA3" s="156"/>
      <c r="FRB3" s="156"/>
      <c r="FRC3" s="156"/>
      <c r="FRD3" s="156"/>
      <c r="FRE3" s="156"/>
      <c r="FRF3" s="156"/>
      <c r="FRG3" s="156"/>
      <c r="FRH3" s="156"/>
      <c r="FRI3" s="156"/>
      <c r="FRJ3" s="156"/>
      <c r="FRK3" s="156"/>
      <c r="FRL3" s="156"/>
      <c r="FRM3" s="156"/>
      <c r="FRN3" s="156"/>
      <c r="FRO3" s="156"/>
      <c r="FRP3" s="156"/>
      <c r="FRQ3" s="156"/>
      <c r="FRR3" s="156"/>
      <c r="FRS3" s="156"/>
      <c r="FRT3" s="156"/>
      <c r="FRU3" s="156"/>
      <c r="FRV3" s="156"/>
      <c r="FRW3" s="156"/>
      <c r="FRX3" s="156"/>
      <c r="FRY3" s="156"/>
      <c r="FRZ3" s="156"/>
      <c r="FSA3" s="156"/>
      <c r="FSB3" s="156"/>
      <c r="FSC3" s="156"/>
      <c r="FSD3" s="156"/>
      <c r="FSE3" s="156"/>
      <c r="FSF3" s="156"/>
      <c r="FSG3" s="156"/>
      <c r="FSH3" s="156"/>
      <c r="FSI3" s="156"/>
      <c r="FSJ3" s="156"/>
      <c r="FSK3" s="156"/>
      <c r="FSL3" s="156"/>
      <c r="FSM3" s="156"/>
      <c r="FSN3" s="156"/>
      <c r="FSO3" s="156"/>
      <c r="FSP3" s="156"/>
      <c r="FSQ3" s="156"/>
      <c r="FSR3" s="156"/>
      <c r="FSS3" s="156"/>
      <c r="FST3" s="156"/>
      <c r="FSU3" s="156"/>
      <c r="FSV3" s="156"/>
      <c r="FSW3" s="156"/>
      <c r="FSX3" s="156"/>
      <c r="FSY3" s="156"/>
      <c r="FSZ3" s="156"/>
      <c r="FTA3" s="156"/>
      <c r="FTB3" s="156"/>
      <c r="FTC3" s="156"/>
      <c r="FTD3" s="156"/>
      <c r="FTE3" s="156"/>
      <c r="FTF3" s="156"/>
      <c r="FTG3" s="156"/>
      <c r="FTH3" s="156"/>
      <c r="FTI3" s="156"/>
      <c r="FTJ3" s="156"/>
      <c r="FTK3" s="156"/>
      <c r="FTL3" s="156"/>
      <c r="FTM3" s="156"/>
      <c r="FTN3" s="156"/>
      <c r="FTO3" s="156"/>
      <c r="FTP3" s="156"/>
      <c r="FTQ3" s="156"/>
      <c r="FTR3" s="156"/>
      <c r="FTS3" s="156"/>
      <c r="FTT3" s="156"/>
      <c r="FTU3" s="156"/>
      <c r="FTV3" s="156"/>
      <c r="FTW3" s="156"/>
      <c r="FTX3" s="156"/>
      <c r="FTY3" s="156"/>
      <c r="FTZ3" s="156"/>
      <c r="FUA3" s="156"/>
      <c r="FUB3" s="156"/>
      <c r="FUC3" s="156"/>
      <c r="FUD3" s="156"/>
      <c r="FUE3" s="156"/>
      <c r="FUF3" s="156"/>
      <c r="FUG3" s="156"/>
      <c r="FUH3" s="156"/>
      <c r="FUI3" s="156"/>
      <c r="FUJ3" s="156"/>
      <c r="FUK3" s="156"/>
      <c r="FUL3" s="156"/>
      <c r="FUM3" s="156"/>
      <c r="FUN3" s="156"/>
      <c r="FUO3" s="156"/>
      <c r="FUP3" s="156"/>
      <c r="FUQ3" s="156"/>
      <c r="FUR3" s="156"/>
      <c r="FUS3" s="156"/>
      <c r="FUT3" s="156"/>
      <c r="FUU3" s="156"/>
      <c r="FUV3" s="156"/>
      <c r="FUW3" s="156"/>
      <c r="FUX3" s="156"/>
      <c r="FUY3" s="156"/>
      <c r="FUZ3" s="156"/>
      <c r="FVA3" s="156"/>
      <c r="FVB3" s="156"/>
      <c r="FVC3" s="156"/>
      <c r="FVD3" s="156"/>
      <c r="FVE3" s="156"/>
      <c r="FVF3" s="156"/>
      <c r="FVG3" s="156"/>
      <c r="FVH3" s="156"/>
      <c r="FVI3" s="156"/>
      <c r="FVJ3" s="156"/>
      <c r="FVK3" s="156"/>
      <c r="FVL3" s="156"/>
      <c r="FVM3" s="156"/>
      <c r="FVN3" s="156"/>
      <c r="FVO3" s="156"/>
      <c r="FVP3" s="156"/>
      <c r="FVQ3" s="156"/>
      <c r="FVR3" s="156"/>
      <c r="FVS3" s="156"/>
      <c r="FVT3" s="156"/>
      <c r="FVU3" s="156"/>
      <c r="FVV3" s="156"/>
      <c r="FVW3" s="156"/>
      <c r="FVX3" s="156"/>
      <c r="FVY3" s="156"/>
      <c r="FVZ3" s="156"/>
      <c r="FWA3" s="156"/>
      <c r="FWB3" s="156"/>
      <c r="FWC3" s="156"/>
      <c r="FWD3" s="156"/>
      <c r="FWE3" s="156"/>
      <c r="FWF3" s="156"/>
      <c r="FWG3" s="156"/>
      <c r="FWH3" s="156"/>
      <c r="FWI3" s="156"/>
      <c r="FWJ3" s="156"/>
      <c r="FWK3" s="156"/>
      <c r="FWL3" s="156"/>
      <c r="FWM3" s="156"/>
      <c r="FWN3" s="156"/>
      <c r="FWO3" s="156"/>
      <c r="FWP3" s="156"/>
      <c r="FWQ3" s="156"/>
      <c r="FWR3" s="156"/>
      <c r="FWS3" s="156"/>
      <c r="FWT3" s="156"/>
      <c r="FWU3" s="156"/>
      <c r="FWV3" s="156"/>
      <c r="FWW3" s="156"/>
      <c r="FWX3" s="156"/>
      <c r="FWY3" s="156"/>
      <c r="FWZ3" s="156"/>
      <c r="FXA3" s="156"/>
      <c r="FXB3" s="156"/>
      <c r="FXC3" s="156"/>
      <c r="FXD3" s="156"/>
      <c r="FXE3" s="156"/>
      <c r="FXF3" s="156"/>
      <c r="FXG3" s="156"/>
      <c r="FXH3" s="156"/>
      <c r="FXI3" s="156"/>
      <c r="FXJ3" s="156"/>
      <c r="FXK3" s="156"/>
      <c r="FXL3" s="156"/>
      <c r="FXM3" s="156"/>
      <c r="FXN3" s="156"/>
      <c r="FXO3" s="156"/>
      <c r="FXP3" s="156"/>
      <c r="FXQ3" s="156"/>
      <c r="FXR3" s="156"/>
      <c r="FXS3" s="156"/>
      <c r="FXT3" s="156"/>
      <c r="FXU3" s="156"/>
      <c r="FXV3" s="156"/>
      <c r="FXW3" s="156"/>
      <c r="FXX3" s="156"/>
      <c r="FXY3" s="156"/>
      <c r="FXZ3" s="156"/>
      <c r="FYA3" s="156"/>
      <c r="FYB3" s="156"/>
      <c r="FYC3" s="156"/>
      <c r="FYD3" s="156"/>
      <c r="FYE3" s="156"/>
      <c r="FYF3" s="156"/>
      <c r="FYG3" s="156"/>
      <c r="FYH3" s="156"/>
      <c r="FYI3" s="156"/>
      <c r="FYJ3" s="156"/>
      <c r="FYK3" s="156"/>
      <c r="FYL3" s="156"/>
      <c r="FYM3" s="156"/>
      <c r="FYN3" s="156"/>
      <c r="FYO3" s="156"/>
      <c r="FYP3" s="156"/>
      <c r="FYQ3" s="156"/>
      <c r="FYR3" s="156"/>
      <c r="FYS3" s="156"/>
      <c r="FYT3" s="156"/>
      <c r="FYU3" s="156"/>
      <c r="FYV3" s="156"/>
      <c r="FYW3" s="156"/>
      <c r="FYX3" s="156"/>
      <c r="FYY3" s="156"/>
      <c r="FYZ3" s="156"/>
      <c r="FZA3" s="156"/>
      <c r="FZB3" s="156"/>
      <c r="FZC3" s="156"/>
      <c r="FZD3" s="156"/>
      <c r="FZE3" s="156"/>
      <c r="FZF3" s="156"/>
      <c r="FZG3" s="156"/>
      <c r="FZH3" s="156"/>
      <c r="FZI3" s="156"/>
      <c r="FZJ3" s="156"/>
      <c r="FZK3" s="156"/>
      <c r="FZL3" s="156"/>
      <c r="FZM3" s="156"/>
      <c r="FZN3" s="156"/>
      <c r="FZO3" s="156"/>
      <c r="FZP3" s="156"/>
      <c r="FZQ3" s="156"/>
      <c r="FZR3" s="156"/>
      <c r="FZS3" s="156"/>
      <c r="FZT3" s="156"/>
      <c r="FZU3" s="156"/>
      <c r="FZV3" s="156"/>
      <c r="FZW3" s="156"/>
      <c r="FZX3" s="156"/>
      <c r="FZY3" s="156"/>
      <c r="FZZ3" s="156"/>
      <c r="GAA3" s="156"/>
      <c r="GAB3" s="156"/>
      <c r="GAC3" s="156"/>
      <c r="GAD3" s="156"/>
      <c r="GAE3" s="156"/>
      <c r="GAF3" s="156"/>
      <c r="GAG3" s="156"/>
      <c r="GAH3" s="156"/>
      <c r="GAI3" s="156"/>
      <c r="GAJ3" s="156"/>
      <c r="GAK3" s="156"/>
      <c r="GAL3" s="156"/>
      <c r="GAM3" s="156"/>
      <c r="GAN3" s="156"/>
      <c r="GAO3" s="156"/>
      <c r="GAP3" s="156"/>
      <c r="GAQ3" s="156"/>
      <c r="GAR3" s="156"/>
      <c r="GAS3" s="156"/>
      <c r="GAT3" s="156"/>
      <c r="GAU3" s="156"/>
      <c r="GAV3" s="156"/>
      <c r="GAW3" s="156"/>
      <c r="GAX3" s="156"/>
      <c r="GAY3" s="156"/>
      <c r="GAZ3" s="156"/>
      <c r="GBA3" s="156"/>
      <c r="GBB3" s="156"/>
      <c r="GBC3" s="156"/>
      <c r="GBD3" s="156"/>
      <c r="GBE3" s="156"/>
      <c r="GBF3" s="156"/>
      <c r="GBG3" s="156"/>
      <c r="GBH3" s="156"/>
      <c r="GBI3" s="156"/>
      <c r="GBJ3" s="156"/>
      <c r="GBK3" s="156"/>
      <c r="GBL3" s="156"/>
      <c r="GBM3" s="156"/>
      <c r="GBN3" s="156"/>
      <c r="GBO3" s="156"/>
      <c r="GBP3" s="156"/>
      <c r="GBQ3" s="156"/>
      <c r="GBR3" s="156"/>
      <c r="GBS3" s="156"/>
      <c r="GBT3" s="156"/>
      <c r="GBU3" s="156"/>
      <c r="GBV3" s="156"/>
      <c r="GBW3" s="156"/>
      <c r="GBX3" s="156"/>
      <c r="GBY3" s="156"/>
      <c r="GBZ3" s="156"/>
      <c r="GCA3" s="156"/>
      <c r="GCB3" s="156"/>
      <c r="GCC3" s="156"/>
      <c r="GCD3" s="156"/>
      <c r="GCE3" s="156"/>
      <c r="GCF3" s="156"/>
      <c r="GCG3" s="156"/>
      <c r="GCH3" s="156"/>
      <c r="GCI3" s="156"/>
      <c r="GCJ3" s="156"/>
      <c r="GCK3" s="156"/>
      <c r="GCL3" s="156"/>
      <c r="GCM3" s="156"/>
      <c r="GCN3" s="156"/>
      <c r="GCO3" s="156"/>
      <c r="GCP3" s="156"/>
      <c r="GCQ3" s="156"/>
      <c r="GCR3" s="156"/>
      <c r="GCS3" s="156"/>
      <c r="GCT3" s="156"/>
      <c r="GCU3" s="156"/>
      <c r="GCV3" s="156"/>
      <c r="GCW3" s="156"/>
      <c r="GCX3" s="156"/>
      <c r="GCY3" s="156"/>
      <c r="GCZ3" s="156"/>
      <c r="GDA3" s="156"/>
      <c r="GDB3" s="156"/>
      <c r="GDC3" s="156"/>
      <c r="GDD3" s="156"/>
      <c r="GDE3" s="156"/>
      <c r="GDF3" s="156"/>
      <c r="GDG3" s="156"/>
      <c r="GDH3" s="156"/>
      <c r="GDI3" s="156"/>
      <c r="GDJ3" s="156"/>
      <c r="GDK3" s="156"/>
      <c r="GDL3" s="156"/>
      <c r="GDM3" s="156"/>
      <c r="GDN3" s="156"/>
      <c r="GDO3" s="156"/>
      <c r="GDP3" s="156"/>
      <c r="GDQ3" s="156"/>
      <c r="GDR3" s="156"/>
      <c r="GDS3" s="156"/>
      <c r="GDT3" s="156"/>
      <c r="GDU3" s="156"/>
      <c r="GDV3" s="156"/>
      <c r="GDW3" s="156"/>
      <c r="GDX3" s="156"/>
      <c r="GDY3" s="156"/>
      <c r="GDZ3" s="156"/>
      <c r="GEA3" s="156"/>
      <c r="GEB3" s="156"/>
      <c r="GEC3" s="156"/>
      <c r="GED3" s="156"/>
      <c r="GEE3" s="156"/>
      <c r="GEF3" s="156"/>
      <c r="GEG3" s="156"/>
      <c r="GEH3" s="156"/>
      <c r="GEI3" s="156"/>
      <c r="GEJ3" s="156"/>
      <c r="GEK3" s="156"/>
      <c r="GEL3" s="156"/>
      <c r="GEM3" s="156"/>
      <c r="GEN3" s="156"/>
      <c r="GEO3" s="156"/>
      <c r="GEP3" s="156"/>
      <c r="GEQ3" s="156"/>
      <c r="GER3" s="156"/>
      <c r="GES3" s="156"/>
      <c r="GET3" s="156"/>
      <c r="GEU3" s="156"/>
      <c r="GEV3" s="156"/>
      <c r="GEW3" s="156"/>
      <c r="GEX3" s="156"/>
      <c r="GEY3" s="156"/>
      <c r="GEZ3" s="156"/>
      <c r="GFA3" s="156"/>
      <c r="GFB3" s="156"/>
      <c r="GFC3" s="156"/>
      <c r="GFD3" s="156"/>
      <c r="GFE3" s="156"/>
      <c r="GFF3" s="156"/>
      <c r="GFG3" s="156"/>
      <c r="GFH3" s="156"/>
      <c r="GFI3" s="156"/>
      <c r="GFJ3" s="156"/>
      <c r="GFK3" s="156"/>
      <c r="GFL3" s="156"/>
      <c r="GFM3" s="156"/>
      <c r="GFN3" s="156"/>
      <c r="GFO3" s="156"/>
      <c r="GFP3" s="156"/>
      <c r="GFQ3" s="156"/>
      <c r="GFR3" s="156"/>
      <c r="GFS3" s="156"/>
      <c r="GFT3" s="156"/>
      <c r="GFU3" s="156"/>
      <c r="GFV3" s="156"/>
      <c r="GFW3" s="156"/>
      <c r="GFX3" s="156"/>
      <c r="GFY3" s="156"/>
      <c r="GFZ3" s="156"/>
      <c r="GGA3" s="156"/>
      <c r="GGB3" s="156"/>
      <c r="GGC3" s="156"/>
      <c r="GGD3" s="156"/>
      <c r="GGE3" s="156"/>
      <c r="GGF3" s="156"/>
      <c r="GGG3" s="156"/>
      <c r="GGH3" s="156"/>
      <c r="GGI3" s="156"/>
      <c r="GGJ3" s="156"/>
      <c r="GGK3" s="156"/>
      <c r="GGL3" s="156"/>
      <c r="GGM3" s="156"/>
      <c r="GGN3" s="156"/>
      <c r="GGO3" s="156"/>
      <c r="GGP3" s="156"/>
      <c r="GGQ3" s="156"/>
      <c r="GGR3" s="156"/>
      <c r="GGS3" s="156"/>
      <c r="GGT3" s="156"/>
      <c r="GGU3" s="156"/>
      <c r="GGV3" s="156"/>
      <c r="GGW3" s="156"/>
      <c r="GGX3" s="156"/>
      <c r="GGY3" s="156"/>
      <c r="GGZ3" s="156"/>
      <c r="GHA3" s="156"/>
      <c r="GHB3" s="156"/>
      <c r="GHC3" s="156"/>
      <c r="GHD3" s="156"/>
      <c r="GHE3" s="156"/>
      <c r="GHF3" s="156"/>
      <c r="GHG3" s="156"/>
      <c r="GHH3" s="156"/>
      <c r="GHI3" s="156"/>
      <c r="GHJ3" s="156"/>
      <c r="GHK3" s="156"/>
      <c r="GHL3" s="156"/>
      <c r="GHM3" s="156"/>
      <c r="GHN3" s="156"/>
      <c r="GHO3" s="156"/>
      <c r="GHP3" s="156"/>
      <c r="GHQ3" s="156"/>
      <c r="GHR3" s="156"/>
      <c r="GHS3" s="156"/>
      <c r="GHT3" s="156"/>
      <c r="GHU3" s="156"/>
      <c r="GHV3" s="156"/>
      <c r="GHW3" s="156"/>
      <c r="GHX3" s="156"/>
      <c r="GHY3" s="156"/>
      <c r="GHZ3" s="156"/>
      <c r="GIA3" s="156"/>
      <c r="GIB3" s="156"/>
      <c r="GIC3" s="156"/>
      <c r="GID3" s="156"/>
      <c r="GIE3" s="156"/>
      <c r="GIF3" s="156"/>
      <c r="GIG3" s="156"/>
      <c r="GIH3" s="156"/>
      <c r="GII3" s="156"/>
      <c r="GIJ3" s="156"/>
      <c r="GIK3" s="156"/>
      <c r="GIL3" s="156"/>
      <c r="GIM3" s="156"/>
      <c r="GIN3" s="156"/>
      <c r="GIO3" s="156"/>
      <c r="GIP3" s="156"/>
      <c r="GIQ3" s="156"/>
      <c r="GIR3" s="156"/>
      <c r="GIS3" s="156"/>
      <c r="GIT3" s="156"/>
      <c r="GIU3" s="156"/>
      <c r="GIV3" s="156"/>
      <c r="GIW3" s="156"/>
      <c r="GIX3" s="156"/>
      <c r="GIY3" s="156"/>
      <c r="GIZ3" s="156"/>
      <c r="GJA3" s="156"/>
      <c r="GJB3" s="156"/>
      <c r="GJC3" s="156"/>
      <c r="GJD3" s="156"/>
      <c r="GJE3" s="156"/>
      <c r="GJF3" s="156"/>
      <c r="GJG3" s="156"/>
      <c r="GJH3" s="156"/>
      <c r="GJI3" s="156"/>
      <c r="GJJ3" s="156"/>
      <c r="GJK3" s="156"/>
      <c r="GJL3" s="156"/>
      <c r="GJM3" s="156"/>
      <c r="GJN3" s="156"/>
      <c r="GJO3" s="156"/>
      <c r="GJP3" s="156"/>
      <c r="GJQ3" s="156"/>
      <c r="GJR3" s="156"/>
      <c r="GJS3" s="156"/>
      <c r="GJT3" s="156"/>
      <c r="GJU3" s="156"/>
      <c r="GJV3" s="156"/>
      <c r="GJW3" s="156"/>
      <c r="GJX3" s="156"/>
      <c r="GJY3" s="156"/>
      <c r="GJZ3" s="156"/>
      <c r="GKA3" s="156"/>
      <c r="GKB3" s="156"/>
      <c r="GKC3" s="156"/>
      <c r="GKD3" s="156"/>
      <c r="GKE3" s="156"/>
      <c r="GKF3" s="156"/>
      <c r="GKG3" s="156"/>
      <c r="GKH3" s="156"/>
      <c r="GKI3" s="156"/>
      <c r="GKJ3" s="156"/>
      <c r="GKK3" s="156"/>
      <c r="GKL3" s="156"/>
      <c r="GKM3" s="156"/>
      <c r="GKN3" s="156"/>
      <c r="GKO3" s="156"/>
      <c r="GKP3" s="156"/>
      <c r="GKQ3" s="156"/>
      <c r="GKR3" s="156"/>
      <c r="GKS3" s="156"/>
      <c r="GKT3" s="156"/>
      <c r="GKU3" s="156"/>
      <c r="GKV3" s="156"/>
      <c r="GKW3" s="156"/>
      <c r="GKX3" s="156"/>
      <c r="GKY3" s="156"/>
      <c r="GKZ3" s="156"/>
      <c r="GLA3" s="156"/>
      <c r="GLB3" s="156"/>
      <c r="GLC3" s="156"/>
      <c r="GLD3" s="156"/>
      <c r="GLE3" s="156"/>
      <c r="GLF3" s="156"/>
      <c r="GLG3" s="156"/>
      <c r="GLH3" s="156"/>
      <c r="GLI3" s="156"/>
      <c r="GLJ3" s="156"/>
      <c r="GLK3" s="156"/>
      <c r="GLL3" s="156"/>
      <c r="GLM3" s="156"/>
      <c r="GLN3" s="156"/>
      <c r="GLO3" s="156"/>
      <c r="GLP3" s="156"/>
      <c r="GLQ3" s="156"/>
      <c r="GLR3" s="156"/>
      <c r="GLS3" s="156"/>
      <c r="GLT3" s="156"/>
      <c r="GLU3" s="156"/>
      <c r="GLV3" s="156"/>
      <c r="GLW3" s="156"/>
      <c r="GLX3" s="156"/>
      <c r="GLY3" s="156"/>
      <c r="GLZ3" s="156"/>
      <c r="GMA3" s="156"/>
      <c r="GMB3" s="156"/>
      <c r="GMC3" s="156"/>
      <c r="GMD3" s="156"/>
      <c r="GME3" s="156"/>
      <c r="GMF3" s="156"/>
      <c r="GMG3" s="156"/>
      <c r="GMH3" s="156"/>
      <c r="GMI3" s="156"/>
      <c r="GMJ3" s="156"/>
      <c r="GMK3" s="156"/>
      <c r="GML3" s="156"/>
      <c r="GMM3" s="156"/>
      <c r="GMN3" s="156"/>
      <c r="GMO3" s="156"/>
      <c r="GMP3" s="156"/>
      <c r="GMQ3" s="156"/>
      <c r="GMR3" s="156"/>
      <c r="GMS3" s="156"/>
      <c r="GMT3" s="156"/>
      <c r="GMU3" s="156"/>
      <c r="GMV3" s="156"/>
      <c r="GMW3" s="156"/>
      <c r="GMX3" s="156"/>
      <c r="GMY3" s="156"/>
      <c r="GMZ3" s="156"/>
      <c r="GNA3" s="156"/>
      <c r="GNB3" s="156"/>
      <c r="GNC3" s="156"/>
      <c r="GND3" s="156"/>
      <c r="GNE3" s="156"/>
      <c r="GNF3" s="156"/>
      <c r="GNG3" s="156"/>
      <c r="GNH3" s="156"/>
      <c r="GNI3" s="156"/>
      <c r="GNJ3" s="156"/>
      <c r="GNK3" s="156"/>
      <c r="GNL3" s="156"/>
      <c r="GNM3" s="156"/>
      <c r="GNN3" s="156"/>
      <c r="GNO3" s="156"/>
      <c r="GNP3" s="156"/>
      <c r="GNQ3" s="156"/>
      <c r="GNR3" s="156"/>
      <c r="GNS3" s="156"/>
      <c r="GNT3" s="156"/>
      <c r="GNU3" s="156"/>
      <c r="GNV3" s="156"/>
      <c r="GNW3" s="156"/>
      <c r="GNX3" s="156"/>
      <c r="GNY3" s="156"/>
      <c r="GNZ3" s="156"/>
      <c r="GOA3" s="156"/>
      <c r="GOB3" s="156"/>
      <c r="GOC3" s="156"/>
      <c r="GOD3" s="156"/>
      <c r="GOE3" s="156"/>
      <c r="GOF3" s="156"/>
      <c r="GOG3" s="156"/>
      <c r="GOH3" s="156"/>
      <c r="GOI3" s="156"/>
      <c r="GOJ3" s="156"/>
      <c r="GOK3" s="156"/>
      <c r="GOL3" s="156"/>
      <c r="GOM3" s="156"/>
      <c r="GON3" s="156"/>
      <c r="GOO3" s="156"/>
      <c r="GOP3" s="156"/>
      <c r="GOQ3" s="156"/>
      <c r="GOR3" s="156"/>
      <c r="GOS3" s="156"/>
      <c r="GOT3" s="156"/>
      <c r="GOU3" s="156"/>
      <c r="GOV3" s="156"/>
      <c r="GOW3" s="156"/>
      <c r="GOX3" s="156"/>
      <c r="GOY3" s="156"/>
      <c r="GOZ3" s="156"/>
      <c r="GPA3" s="156"/>
      <c r="GPB3" s="156"/>
      <c r="GPC3" s="156"/>
      <c r="GPD3" s="156"/>
      <c r="GPE3" s="156"/>
      <c r="GPF3" s="156"/>
      <c r="GPG3" s="156"/>
      <c r="GPH3" s="156"/>
      <c r="GPI3" s="156"/>
      <c r="GPJ3" s="156"/>
      <c r="GPK3" s="156"/>
      <c r="GPL3" s="156"/>
      <c r="GPM3" s="156"/>
      <c r="GPN3" s="156"/>
      <c r="GPO3" s="156"/>
      <c r="GPP3" s="156"/>
      <c r="GPQ3" s="156"/>
      <c r="GPR3" s="156"/>
      <c r="GPS3" s="156"/>
      <c r="GPT3" s="156"/>
      <c r="GPU3" s="156"/>
      <c r="GPV3" s="156"/>
      <c r="GPW3" s="156"/>
      <c r="GPX3" s="156"/>
      <c r="GPY3" s="156"/>
      <c r="GPZ3" s="156"/>
      <c r="GQA3" s="156"/>
      <c r="GQB3" s="156"/>
      <c r="GQC3" s="156"/>
      <c r="GQD3" s="156"/>
      <c r="GQE3" s="156"/>
      <c r="GQF3" s="156"/>
      <c r="GQG3" s="156"/>
      <c r="GQH3" s="156"/>
      <c r="GQI3" s="156"/>
      <c r="GQJ3" s="156"/>
      <c r="GQK3" s="156"/>
      <c r="GQL3" s="156"/>
      <c r="GQM3" s="156"/>
      <c r="GQN3" s="156"/>
      <c r="GQO3" s="156"/>
      <c r="GQP3" s="156"/>
      <c r="GQQ3" s="156"/>
      <c r="GQR3" s="156"/>
      <c r="GQS3" s="156"/>
      <c r="GQT3" s="156"/>
      <c r="GQU3" s="156"/>
      <c r="GQV3" s="156"/>
      <c r="GQW3" s="156"/>
      <c r="GQX3" s="156"/>
      <c r="GQY3" s="156"/>
      <c r="GQZ3" s="156"/>
      <c r="GRA3" s="156"/>
      <c r="GRB3" s="156"/>
      <c r="GRC3" s="156"/>
      <c r="GRD3" s="156"/>
      <c r="GRE3" s="156"/>
      <c r="GRF3" s="156"/>
      <c r="GRG3" s="156"/>
      <c r="GRH3" s="156"/>
      <c r="GRI3" s="156"/>
      <c r="GRJ3" s="156"/>
      <c r="GRK3" s="156"/>
      <c r="GRL3" s="156"/>
      <c r="GRM3" s="156"/>
      <c r="GRN3" s="156"/>
      <c r="GRO3" s="156"/>
      <c r="GRP3" s="156"/>
      <c r="GRQ3" s="156"/>
      <c r="GRR3" s="156"/>
      <c r="GRS3" s="156"/>
      <c r="GRT3" s="156"/>
      <c r="GRU3" s="156"/>
      <c r="GRV3" s="156"/>
      <c r="GRW3" s="156"/>
      <c r="GRX3" s="156"/>
      <c r="GRY3" s="156"/>
      <c r="GRZ3" s="156"/>
      <c r="GSA3" s="156"/>
      <c r="GSB3" s="156"/>
      <c r="GSC3" s="156"/>
      <c r="GSD3" s="156"/>
      <c r="GSE3" s="156"/>
      <c r="GSF3" s="156"/>
      <c r="GSG3" s="156"/>
      <c r="GSH3" s="156"/>
      <c r="GSI3" s="156"/>
      <c r="GSJ3" s="156"/>
      <c r="GSK3" s="156"/>
      <c r="GSL3" s="156"/>
      <c r="GSM3" s="156"/>
      <c r="GSN3" s="156"/>
      <c r="GSO3" s="156"/>
      <c r="GSP3" s="156"/>
      <c r="GSQ3" s="156"/>
      <c r="GSR3" s="156"/>
      <c r="GSS3" s="156"/>
      <c r="GST3" s="156"/>
      <c r="GSU3" s="156"/>
      <c r="GSV3" s="156"/>
      <c r="GSW3" s="156"/>
      <c r="GSX3" s="156"/>
      <c r="GSY3" s="156"/>
      <c r="GSZ3" s="156"/>
      <c r="GTA3" s="156"/>
      <c r="GTB3" s="156"/>
      <c r="GTC3" s="156"/>
      <c r="GTD3" s="156"/>
      <c r="GTE3" s="156"/>
      <c r="GTF3" s="156"/>
      <c r="GTG3" s="156"/>
      <c r="GTH3" s="156"/>
      <c r="GTI3" s="156"/>
      <c r="GTJ3" s="156"/>
      <c r="GTK3" s="156"/>
      <c r="GTL3" s="156"/>
      <c r="GTM3" s="156"/>
      <c r="GTN3" s="156"/>
      <c r="GTO3" s="156"/>
      <c r="GTP3" s="156"/>
      <c r="GTQ3" s="156"/>
      <c r="GTR3" s="156"/>
      <c r="GTS3" s="156"/>
      <c r="GTT3" s="156"/>
      <c r="GTU3" s="156"/>
      <c r="GTV3" s="156"/>
      <c r="GTW3" s="156"/>
      <c r="GTX3" s="156"/>
      <c r="GTY3" s="156"/>
      <c r="GTZ3" s="156"/>
      <c r="GUA3" s="156"/>
      <c r="GUB3" s="156"/>
      <c r="GUC3" s="156"/>
      <c r="GUD3" s="156"/>
      <c r="GUE3" s="156"/>
      <c r="GUF3" s="156"/>
      <c r="GUG3" s="156"/>
      <c r="GUH3" s="156"/>
      <c r="GUI3" s="156"/>
      <c r="GUJ3" s="156"/>
      <c r="GUK3" s="156"/>
      <c r="GUL3" s="156"/>
      <c r="GUM3" s="156"/>
      <c r="GUN3" s="156"/>
      <c r="GUO3" s="156"/>
      <c r="GUP3" s="156"/>
      <c r="GUQ3" s="156"/>
      <c r="GUR3" s="156"/>
      <c r="GUS3" s="156"/>
      <c r="GUT3" s="156"/>
      <c r="GUU3" s="156"/>
      <c r="GUV3" s="156"/>
      <c r="GUW3" s="156"/>
      <c r="GUX3" s="156"/>
      <c r="GUY3" s="156"/>
      <c r="GUZ3" s="156"/>
      <c r="GVA3" s="156"/>
      <c r="GVB3" s="156"/>
      <c r="GVC3" s="156"/>
      <c r="GVD3" s="156"/>
      <c r="GVE3" s="156"/>
      <c r="GVF3" s="156"/>
      <c r="GVG3" s="156"/>
      <c r="GVH3" s="156"/>
      <c r="GVI3" s="156"/>
      <c r="GVJ3" s="156"/>
      <c r="GVK3" s="156"/>
      <c r="GVL3" s="156"/>
      <c r="GVM3" s="156"/>
      <c r="GVN3" s="156"/>
      <c r="GVO3" s="156"/>
      <c r="GVP3" s="156"/>
      <c r="GVQ3" s="156"/>
      <c r="GVR3" s="156"/>
      <c r="GVS3" s="156"/>
      <c r="GVT3" s="156"/>
      <c r="GVU3" s="156"/>
      <c r="GVV3" s="156"/>
      <c r="GVW3" s="156"/>
      <c r="GVX3" s="156"/>
      <c r="GVY3" s="156"/>
      <c r="GVZ3" s="156"/>
      <c r="GWA3" s="156"/>
      <c r="GWB3" s="156"/>
      <c r="GWC3" s="156"/>
      <c r="GWD3" s="156"/>
      <c r="GWE3" s="156"/>
      <c r="GWF3" s="156"/>
      <c r="GWG3" s="156"/>
      <c r="GWH3" s="156"/>
      <c r="GWI3" s="156"/>
      <c r="GWJ3" s="156"/>
      <c r="GWK3" s="156"/>
      <c r="GWL3" s="156"/>
      <c r="GWM3" s="156"/>
      <c r="GWN3" s="156"/>
      <c r="GWO3" s="156"/>
      <c r="GWP3" s="156"/>
      <c r="GWQ3" s="156"/>
      <c r="GWR3" s="156"/>
      <c r="GWS3" s="156"/>
      <c r="GWT3" s="156"/>
      <c r="GWU3" s="156"/>
      <c r="GWV3" s="156"/>
      <c r="GWW3" s="156"/>
      <c r="GWX3" s="156"/>
      <c r="GWY3" s="156"/>
      <c r="GWZ3" s="156"/>
      <c r="GXA3" s="156"/>
      <c r="GXB3" s="156"/>
      <c r="GXC3" s="156"/>
      <c r="GXD3" s="156"/>
      <c r="GXE3" s="156"/>
      <c r="GXF3" s="156"/>
      <c r="GXG3" s="156"/>
      <c r="GXH3" s="156"/>
      <c r="GXI3" s="156"/>
      <c r="GXJ3" s="156"/>
      <c r="GXK3" s="156"/>
      <c r="GXL3" s="156"/>
      <c r="GXM3" s="156"/>
      <c r="GXN3" s="156"/>
      <c r="GXO3" s="156"/>
      <c r="GXP3" s="156"/>
      <c r="GXQ3" s="156"/>
      <c r="GXR3" s="156"/>
      <c r="GXS3" s="156"/>
      <c r="GXT3" s="156"/>
      <c r="GXU3" s="156"/>
      <c r="GXV3" s="156"/>
      <c r="GXW3" s="156"/>
      <c r="GXX3" s="156"/>
      <c r="GXY3" s="156"/>
      <c r="GXZ3" s="156"/>
      <c r="GYA3" s="156"/>
      <c r="GYB3" s="156"/>
      <c r="GYC3" s="156"/>
      <c r="GYD3" s="156"/>
      <c r="GYE3" s="156"/>
      <c r="GYF3" s="156"/>
      <c r="GYG3" s="156"/>
      <c r="GYH3" s="156"/>
      <c r="GYI3" s="156"/>
      <c r="GYJ3" s="156"/>
      <c r="GYK3" s="156"/>
      <c r="GYL3" s="156"/>
      <c r="GYM3" s="156"/>
      <c r="GYN3" s="156"/>
      <c r="GYO3" s="156"/>
      <c r="GYP3" s="156"/>
      <c r="GYQ3" s="156"/>
      <c r="GYR3" s="156"/>
      <c r="GYS3" s="156"/>
      <c r="GYT3" s="156"/>
      <c r="GYU3" s="156"/>
      <c r="GYV3" s="156"/>
      <c r="GYW3" s="156"/>
      <c r="GYX3" s="156"/>
      <c r="GYY3" s="156"/>
      <c r="GYZ3" s="156"/>
      <c r="GZA3" s="156"/>
      <c r="GZB3" s="156"/>
      <c r="GZC3" s="156"/>
      <c r="GZD3" s="156"/>
      <c r="GZE3" s="156"/>
      <c r="GZF3" s="156"/>
      <c r="GZG3" s="156"/>
      <c r="GZH3" s="156"/>
      <c r="GZI3" s="156"/>
      <c r="GZJ3" s="156"/>
      <c r="GZK3" s="156"/>
      <c r="GZL3" s="156"/>
      <c r="GZM3" s="156"/>
      <c r="GZN3" s="156"/>
      <c r="GZO3" s="156"/>
      <c r="GZP3" s="156"/>
      <c r="GZQ3" s="156"/>
      <c r="GZR3" s="156"/>
      <c r="GZS3" s="156"/>
      <c r="GZT3" s="156"/>
      <c r="GZU3" s="156"/>
      <c r="GZV3" s="156"/>
      <c r="GZW3" s="156"/>
      <c r="GZX3" s="156"/>
      <c r="GZY3" s="156"/>
      <c r="GZZ3" s="156"/>
      <c r="HAA3" s="156"/>
      <c r="HAB3" s="156"/>
      <c r="HAC3" s="156"/>
      <c r="HAD3" s="156"/>
      <c r="HAE3" s="156"/>
      <c r="HAF3" s="156"/>
      <c r="HAG3" s="156"/>
      <c r="HAH3" s="156"/>
      <c r="HAI3" s="156"/>
      <c r="HAJ3" s="156"/>
      <c r="HAK3" s="156"/>
      <c r="HAL3" s="156"/>
      <c r="HAM3" s="156"/>
      <c r="HAN3" s="156"/>
      <c r="HAO3" s="156"/>
      <c r="HAP3" s="156"/>
      <c r="HAQ3" s="156"/>
      <c r="HAR3" s="156"/>
      <c r="HAS3" s="156"/>
      <c r="HAT3" s="156"/>
      <c r="HAU3" s="156"/>
      <c r="HAV3" s="156"/>
      <c r="HAW3" s="156"/>
      <c r="HAX3" s="156"/>
      <c r="HAY3" s="156"/>
      <c r="HAZ3" s="156"/>
      <c r="HBA3" s="156"/>
      <c r="HBB3" s="156"/>
      <c r="HBC3" s="156"/>
      <c r="HBD3" s="156"/>
      <c r="HBE3" s="156"/>
      <c r="HBF3" s="156"/>
      <c r="HBG3" s="156"/>
      <c r="HBH3" s="156"/>
      <c r="HBI3" s="156"/>
      <c r="HBJ3" s="156"/>
      <c r="HBK3" s="156"/>
      <c r="HBL3" s="156"/>
      <c r="HBM3" s="156"/>
      <c r="HBN3" s="156"/>
      <c r="HBO3" s="156"/>
      <c r="HBP3" s="156"/>
      <c r="HBQ3" s="156"/>
      <c r="HBR3" s="156"/>
      <c r="HBS3" s="156"/>
      <c r="HBT3" s="156"/>
      <c r="HBU3" s="156"/>
      <c r="HBV3" s="156"/>
      <c r="HBW3" s="156"/>
      <c r="HBX3" s="156"/>
      <c r="HBY3" s="156"/>
      <c r="HBZ3" s="156"/>
      <c r="HCA3" s="156"/>
      <c r="HCB3" s="156"/>
      <c r="HCC3" s="156"/>
      <c r="HCD3" s="156"/>
      <c r="HCE3" s="156"/>
      <c r="HCF3" s="156"/>
      <c r="HCG3" s="156"/>
      <c r="HCH3" s="156"/>
      <c r="HCI3" s="156"/>
      <c r="HCJ3" s="156"/>
      <c r="HCK3" s="156"/>
      <c r="HCL3" s="156"/>
      <c r="HCM3" s="156"/>
      <c r="HCN3" s="156"/>
      <c r="HCO3" s="156"/>
      <c r="HCP3" s="156"/>
      <c r="HCQ3" s="156"/>
      <c r="HCR3" s="156"/>
      <c r="HCS3" s="156"/>
      <c r="HCT3" s="156"/>
      <c r="HCU3" s="156"/>
      <c r="HCV3" s="156"/>
      <c r="HCW3" s="156"/>
      <c r="HCX3" s="156"/>
      <c r="HCY3" s="156"/>
      <c r="HCZ3" s="156"/>
      <c r="HDA3" s="156"/>
      <c r="HDB3" s="156"/>
      <c r="HDC3" s="156"/>
      <c r="HDD3" s="156"/>
      <c r="HDE3" s="156"/>
      <c r="HDF3" s="156"/>
      <c r="HDG3" s="156"/>
      <c r="HDH3" s="156"/>
      <c r="HDI3" s="156"/>
      <c r="HDJ3" s="156"/>
      <c r="HDK3" s="156"/>
      <c r="HDL3" s="156"/>
      <c r="HDM3" s="156"/>
      <c r="HDN3" s="156"/>
      <c r="HDO3" s="156"/>
      <c r="HDP3" s="156"/>
      <c r="HDQ3" s="156"/>
      <c r="HDR3" s="156"/>
      <c r="HDS3" s="156"/>
      <c r="HDT3" s="156"/>
      <c r="HDU3" s="156"/>
      <c r="HDV3" s="156"/>
      <c r="HDW3" s="156"/>
      <c r="HDX3" s="156"/>
      <c r="HDY3" s="156"/>
      <c r="HDZ3" s="156"/>
      <c r="HEA3" s="156"/>
      <c r="HEB3" s="156"/>
      <c r="HEC3" s="156"/>
      <c r="HED3" s="156"/>
      <c r="HEE3" s="156"/>
      <c r="HEF3" s="156"/>
      <c r="HEG3" s="156"/>
      <c r="HEH3" s="156"/>
      <c r="HEI3" s="156"/>
      <c r="HEJ3" s="156"/>
      <c r="HEK3" s="156"/>
      <c r="HEL3" s="156"/>
      <c r="HEM3" s="156"/>
      <c r="HEN3" s="156"/>
      <c r="HEO3" s="156"/>
      <c r="HEP3" s="156"/>
      <c r="HEQ3" s="156"/>
      <c r="HER3" s="156"/>
      <c r="HES3" s="156"/>
      <c r="HET3" s="156"/>
      <c r="HEU3" s="156"/>
      <c r="HEV3" s="156"/>
      <c r="HEW3" s="156"/>
      <c r="HEX3" s="156"/>
      <c r="HEY3" s="156"/>
      <c r="HEZ3" s="156"/>
      <c r="HFA3" s="156"/>
      <c r="HFB3" s="156"/>
      <c r="HFC3" s="156"/>
      <c r="HFD3" s="156"/>
      <c r="HFE3" s="156"/>
      <c r="HFF3" s="156"/>
      <c r="HFG3" s="156"/>
      <c r="HFH3" s="156"/>
      <c r="HFI3" s="156"/>
      <c r="HFJ3" s="156"/>
      <c r="HFK3" s="156"/>
      <c r="HFL3" s="156"/>
      <c r="HFM3" s="156"/>
      <c r="HFN3" s="156"/>
      <c r="HFO3" s="156"/>
      <c r="HFP3" s="156"/>
      <c r="HFQ3" s="156"/>
      <c r="HFR3" s="156"/>
      <c r="HFS3" s="156"/>
      <c r="HFT3" s="156"/>
      <c r="HFU3" s="156"/>
      <c r="HFV3" s="156"/>
      <c r="HFW3" s="156"/>
      <c r="HFX3" s="156"/>
      <c r="HFY3" s="156"/>
      <c r="HFZ3" s="156"/>
      <c r="HGA3" s="156"/>
      <c r="HGB3" s="156"/>
      <c r="HGC3" s="156"/>
      <c r="HGD3" s="156"/>
      <c r="HGE3" s="156"/>
      <c r="HGF3" s="156"/>
      <c r="HGG3" s="156"/>
      <c r="HGH3" s="156"/>
      <c r="HGI3" s="156"/>
      <c r="HGJ3" s="156"/>
      <c r="HGK3" s="156"/>
      <c r="HGL3" s="156"/>
      <c r="HGM3" s="156"/>
      <c r="HGN3" s="156"/>
      <c r="HGO3" s="156"/>
      <c r="HGP3" s="156"/>
      <c r="HGQ3" s="156"/>
      <c r="HGR3" s="156"/>
      <c r="HGS3" s="156"/>
      <c r="HGT3" s="156"/>
      <c r="HGU3" s="156"/>
      <c r="HGV3" s="156"/>
      <c r="HGW3" s="156"/>
      <c r="HGX3" s="156"/>
      <c r="HGY3" s="156"/>
      <c r="HGZ3" s="156"/>
      <c r="HHA3" s="156"/>
      <c r="HHB3" s="156"/>
      <c r="HHC3" s="156"/>
      <c r="HHD3" s="156"/>
      <c r="HHE3" s="156"/>
      <c r="HHF3" s="156"/>
      <c r="HHG3" s="156"/>
      <c r="HHH3" s="156"/>
      <c r="HHI3" s="156"/>
      <c r="HHJ3" s="156"/>
      <c r="HHK3" s="156"/>
      <c r="HHL3" s="156"/>
      <c r="HHM3" s="156"/>
      <c r="HHN3" s="156"/>
      <c r="HHO3" s="156"/>
      <c r="HHP3" s="156"/>
      <c r="HHQ3" s="156"/>
      <c r="HHR3" s="156"/>
      <c r="HHS3" s="156"/>
      <c r="HHT3" s="156"/>
      <c r="HHU3" s="156"/>
      <c r="HHV3" s="156"/>
      <c r="HHW3" s="156"/>
      <c r="HHX3" s="156"/>
      <c r="HHY3" s="156"/>
      <c r="HHZ3" s="156"/>
      <c r="HIA3" s="156"/>
      <c r="HIB3" s="156"/>
      <c r="HIC3" s="156"/>
      <c r="HID3" s="156"/>
      <c r="HIE3" s="156"/>
      <c r="HIF3" s="156"/>
      <c r="HIG3" s="156"/>
      <c r="HIH3" s="156"/>
      <c r="HII3" s="156"/>
      <c r="HIJ3" s="156"/>
      <c r="HIK3" s="156"/>
      <c r="HIL3" s="156"/>
      <c r="HIM3" s="156"/>
      <c r="HIN3" s="156"/>
      <c r="HIO3" s="156"/>
      <c r="HIP3" s="156"/>
      <c r="HIQ3" s="156"/>
      <c r="HIR3" s="156"/>
      <c r="HIS3" s="156"/>
      <c r="HIT3" s="156"/>
      <c r="HIU3" s="156"/>
      <c r="HIV3" s="156"/>
      <c r="HIW3" s="156"/>
      <c r="HIX3" s="156"/>
      <c r="HIY3" s="156"/>
      <c r="HIZ3" s="156"/>
      <c r="HJA3" s="156"/>
      <c r="HJB3" s="156"/>
      <c r="HJC3" s="156"/>
      <c r="HJD3" s="156"/>
      <c r="HJE3" s="156"/>
      <c r="HJF3" s="156"/>
      <c r="HJG3" s="156"/>
      <c r="HJH3" s="156"/>
      <c r="HJI3" s="156"/>
      <c r="HJJ3" s="156"/>
      <c r="HJK3" s="156"/>
      <c r="HJL3" s="156"/>
      <c r="HJM3" s="156"/>
      <c r="HJN3" s="156"/>
      <c r="HJO3" s="156"/>
      <c r="HJP3" s="156"/>
      <c r="HJQ3" s="156"/>
      <c r="HJR3" s="156"/>
      <c r="HJS3" s="156"/>
      <c r="HJT3" s="156"/>
      <c r="HJU3" s="156"/>
      <c r="HJV3" s="156"/>
      <c r="HJW3" s="156"/>
      <c r="HJX3" s="156"/>
      <c r="HJY3" s="156"/>
      <c r="HJZ3" s="156"/>
      <c r="HKA3" s="156"/>
      <c r="HKB3" s="156"/>
      <c r="HKC3" s="156"/>
      <c r="HKD3" s="156"/>
      <c r="HKE3" s="156"/>
      <c r="HKF3" s="156"/>
      <c r="HKG3" s="156"/>
      <c r="HKH3" s="156"/>
      <c r="HKI3" s="156"/>
      <c r="HKJ3" s="156"/>
      <c r="HKK3" s="156"/>
      <c r="HKL3" s="156"/>
      <c r="HKM3" s="156"/>
      <c r="HKN3" s="156"/>
      <c r="HKO3" s="156"/>
      <c r="HKP3" s="156"/>
      <c r="HKQ3" s="156"/>
      <c r="HKR3" s="156"/>
      <c r="HKS3" s="156"/>
      <c r="HKT3" s="156"/>
      <c r="HKU3" s="156"/>
      <c r="HKV3" s="156"/>
      <c r="HKW3" s="156"/>
      <c r="HKX3" s="156"/>
      <c r="HKY3" s="156"/>
      <c r="HKZ3" s="156"/>
      <c r="HLA3" s="156"/>
      <c r="HLB3" s="156"/>
      <c r="HLC3" s="156"/>
      <c r="HLD3" s="156"/>
      <c r="HLE3" s="156"/>
      <c r="HLF3" s="156"/>
      <c r="HLG3" s="156"/>
      <c r="HLH3" s="156"/>
      <c r="HLI3" s="156"/>
      <c r="HLJ3" s="156"/>
      <c r="HLK3" s="156"/>
      <c r="HLL3" s="156"/>
      <c r="HLM3" s="156"/>
      <c r="HLN3" s="156"/>
      <c r="HLO3" s="156"/>
      <c r="HLP3" s="156"/>
      <c r="HLQ3" s="156"/>
      <c r="HLR3" s="156"/>
      <c r="HLS3" s="156"/>
      <c r="HLT3" s="156"/>
      <c r="HLU3" s="156"/>
      <c r="HLV3" s="156"/>
      <c r="HLW3" s="156"/>
      <c r="HLX3" s="156"/>
      <c r="HLY3" s="156"/>
      <c r="HLZ3" s="156"/>
      <c r="HMA3" s="156"/>
      <c r="HMB3" s="156"/>
      <c r="HMC3" s="156"/>
      <c r="HMD3" s="156"/>
      <c r="HME3" s="156"/>
      <c r="HMF3" s="156"/>
      <c r="HMG3" s="156"/>
      <c r="HMH3" s="156"/>
      <c r="HMI3" s="156"/>
      <c r="HMJ3" s="156"/>
      <c r="HMK3" s="156"/>
      <c r="HML3" s="156"/>
      <c r="HMM3" s="156"/>
      <c r="HMN3" s="156"/>
      <c r="HMO3" s="156"/>
      <c r="HMP3" s="156"/>
      <c r="HMQ3" s="156"/>
      <c r="HMR3" s="156"/>
      <c r="HMS3" s="156"/>
      <c r="HMT3" s="156"/>
      <c r="HMU3" s="156"/>
      <c r="HMV3" s="156"/>
      <c r="HMW3" s="156"/>
      <c r="HMX3" s="156"/>
      <c r="HMY3" s="156"/>
      <c r="HMZ3" s="156"/>
      <c r="HNA3" s="156"/>
      <c r="HNB3" s="156"/>
      <c r="HNC3" s="156"/>
      <c r="HND3" s="156"/>
      <c r="HNE3" s="156"/>
      <c r="HNF3" s="156"/>
      <c r="HNG3" s="156"/>
      <c r="HNH3" s="156"/>
      <c r="HNI3" s="156"/>
      <c r="HNJ3" s="156"/>
      <c r="HNK3" s="156"/>
      <c r="HNL3" s="156"/>
      <c r="HNM3" s="156"/>
      <c r="HNN3" s="156"/>
      <c r="HNO3" s="156"/>
      <c r="HNP3" s="156"/>
      <c r="HNQ3" s="156"/>
      <c r="HNR3" s="156"/>
      <c r="HNS3" s="156"/>
      <c r="HNT3" s="156"/>
      <c r="HNU3" s="156"/>
      <c r="HNV3" s="156"/>
      <c r="HNW3" s="156"/>
      <c r="HNX3" s="156"/>
      <c r="HNY3" s="156"/>
      <c r="HNZ3" s="156"/>
      <c r="HOA3" s="156"/>
      <c r="HOB3" s="156"/>
      <c r="HOC3" s="156"/>
      <c r="HOD3" s="156"/>
      <c r="HOE3" s="156"/>
      <c r="HOF3" s="156"/>
      <c r="HOG3" s="156"/>
      <c r="HOH3" s="156"/>
      <c r="HOI3" s="156"/>
      <c r="HOJ3" s="156"/>
      <c r="HOK3" s="156"/>
      <c r="HOL3" s="156"/>
      <c r="HOM3" s="156"/>
      <c r="HON3" s="156"/>
      <c r="HOO3" s="156"/>
      <c r="HOP3" s="156"/>
      <c r="HOQ3" s="156"/>
      <c r="HOR3" s="156"/>
      <c r="HOS3" s="156"/>
      <c r="HOT3" s="156"/>
      <c r="HOU3" s="156"/>
      <c r="HOV3" s="156"/>
      <c r="HOW3" s="156"/>
      <c r="HOX3" s="156"/>
      <c r="HOY3" s="156"/>
      <c r="HOZ3" s="156"/>
      <c r="HPA3" s="156"/>
      <c r="HPB3" s="156"/>
      <c r="HPC3" s="156"/>
      <c r="HPD3" s="156"/>
      <c r="HPE3" s="156"/>
      <c r="HPF3" s="156"/>
      <c r="HPG3" s="156"/>
      <c r="HPH3" s="156"/>
      <c r="HPI3" s="156"/>
      <c r="HPJ3" s="156"/>
      <c r="HPK3" s="156"/>
      <c r="HPL3" s="156"/>
      <c r="HPM3" s="156"/>
      <c r="HPN3" s="156"/>
      <c r="HPO3" s="156"/>
      <c r="HPP3" s="156"/>
      <c r="HPQ3" s="156"/>
      <c r="HPR3" s="156"/>
      <c r="HPS3" s="156"/>
      <c r="HPT3" s="156"/>
      <c r="HPU3" s="156"/>
      <c r="HPV3" s="156"/>
      <c r="HPW3" s="156"/>
      <c r="HPX3" s="156"/>
      <c r="HPY3" s="156"/>
      <c r="HPZ3" s="156"/>
      <c r="HQA3" s="156"/>
      <c r="HQB3" s="156"/>
      <c r="HQC3" s="156"/>
      <c r="HQD3" s="156"/>
      <c r="HQE3" s="156"/>
      <c r="HQF3" s="156"/>
      <c r="HQG3" s="156"/>
      <c r="HQH3" s="156"/>
      <c r="HQI3" s="156"/>
      <c r="HQJ3" s="156"/>
      <c r="HQK3" s="156"/>
      <c r="HQL3" s="156"/>
      <c r="HQM3" s="156"/>
      <c r="HQN3" s="156"/>
      <c r="HQO3" s="156"/>
      <c r="HQP3" s="156"/>
      <c r="HQQ3" s="156"/>
      <c r="HQR3" s="156"/>
      <c r="HQS3" s="156"/>
      <c r="HQT3" s="156"/>
      <c r="HQU3" s="156"/>
      <c r="HQV3" s="156"/>
      <c r="HQW3" s="156"/>
      <c r="HQX3" s="156"/>
      <c r="HQY3" s="156"/>
      <c r="HQZ3" s="156"/>
      <c r="HRA3" s="156"/>
      <c r="HRB3" s="156"/>
      <c r="HRC3" s="156"/>
      <c r="HRD3" s="156"/>
      <c r="HRE3" s="156"/>
      <c r="HRF3" s="156"/>
      <c r="HRG3" s="156"/>
      <c r="HRH3" s="156"/>
      <c r="HRI3" s="156"/>
      <c r="HRJ3" s="156"/>
      <c r="HRK3" s="156"/>
      <c r="HRL3" s="156"/>
      <c r="HRM3" s="156"/>
      <c r="HRN3" s="156"/>
      <c r="HRO3" s="156"/>
      <c r="HRP3" s="156"/>
      <c r="HRQ3" s="156"/>
      <c r="HRR3" s="156"/>
      <c r="HRS3" s="156"/>
      <c r="HRT3" s="156"/>
      <c r="HRU3" s="156"/>
      <c r="HRV3" s="156"/>
      <c r="HRW3" s="156"/>
      <c r="HRX3" s="156"/>
      <c r="HRY3" s="156"/>
      <c r="HRZ3" s="156"/>
      <c r="HSA3" s="156"/>
      <c r="HSB3" s="156"/>
      <c r="HSC3" s="156"/>
      <c r="HSD3" s="156"/>
      <c r="HSE3" s="156"/>
      <c r="HSF3" s="156"/>
      <c r="HSG3" s="156"/>
      <c r="HSH3" s="156"/>
      <c r="HSI3" s="156"/>
      <c r="HSJ3" s="156"/>
      <c r="HSK3" s="156"/>
      <c r="HSL3" s="156"/>
      <c r="HSM3" s="156"/>
      <c r="HSN3" s="156"/>
      <c r="HSO3" s="156"/>
      <c r="HSP3" s="156"/>
      <c r="HSQ3" s="156"/>
      <c r="HSR3" s="156"/>
      <c r="HSS3" s="156"/>
      <c r="HST3" s="156"/>
      <c r="HSU3" s="156"/>
      <c r="HSV3" s="156"/>
      <c r="HSW3" s="156"/>
      <c r="HSX3" s="156"/>
      <c r="HSY3" s="156"/>
      <c r="HSZ3" s="156"/>
      <c r="HTA3" s="156"/>
      <c r="HTB3" s="156"/>
      <c r="HTC3" s="156"/>
      <c r="HTD3" s="156"/>
      <c r="HTE3" s="156"/>
      <c r="HTF3" s="156"/>
      <c r="HTG3" s="156"/>
      <c r="HTH3" s="156"/>
      <c r="HTI3" s="156"/>
      <c r="HTJ3" s="156"/>
      <c r="HTK3" s="156"/>
      <c r="HTL3" s="156"/>
      <c r="HTM3" s="156"/>
      <c r="HTN3" s="156"/>
      <c r="HTO3" s="156"/>
      <c r="HTP3" s="156"/>
      <c r="HTQ3" s="156"/>
      <c r="HTR3" s="156"/>
      <c r="HTS3" s="156"/>
      <c r="HTT3" s="156"/>
      <c r="HTU3" s="156"/>
      <c r="HTV3" s="156"/>
      <c r="HTW3" s="156"/>
      <c r="HTX3" s="156"/>
      <c r="HTY3" s="156"/>
      <c r="HTZ3" s="156"/>
      <c r="HUA3" s="156"/>
      <c r="HUB3" s="156"/>
      <c r="HUC3" s="156"/>
      <c r="HUD3" s="156"/>
      <c r="HUE3" s="156"/>
      <c r="HUF3" s="156"/>
      <c r="HUG3" s="156"/>
      <c r="HUH3" s="156"/>
      <c r="HUI3" s="156"/>
      <c r="HUJ3" s="156"/>
      <c r="HUK3" s="156"/>
      <c r="HUL3" s="156"/>
      <c r="HUM3" s="156"/>
      <c r="HUN3" s="156"/>
      <c r="HUO3" s="156"/>
      <c r="HUP3" s="156"/>
      <c r="HUQ3" s="156"/>
      <c r="HUR3" s="156"/>
      <c r="HUS3" s="156"/>
      <c r="HUT3" s="156"/>
      <c r="HUU3" s="156"/>
      <c r="HUV3" s="156"/>
      <c r="HUW3" s="156"/>
      <c r="HUX3" s="156"/>
      <c r="HUY3" s="156"/>
      <c r="HUZ3" s="156"/>
      <c r="HVA3" s="156"/>
      <c r="HVB3" s="156"/>
      <c r="HVC3" s="156"/>
      <c r="HVD3" s="156"/>
      <c r="HVE3" s="156"/>
      <c r="HVF3" s="156"/>
      <c r="HVG3" s="156"/>
      <c r="HVH3" s="156"/>
      <c r="HVI3" s="156"/>
      <c r="HVJ3" s="156"/>
      <c r="HVK3" s="156"/>
      <c r="HVL3" s="156"/>
      <c r="HVM3" s="156"/>
      <c r="HVN3" s="156"/>
      <c r="HVO3" s="156"/>
      <c r="HVP3" s="156"/>
      <c r="HVQ3" s="156"/>
      <c r="HVR3" s="156"/>
      <c r="HVS3" s="156"/>
      <c r="HVT3" s="156"/>
      <c r="HVU3" s="156"/>
      <c r="HVV3" s="156"/>
      <c r="HVW3" s="156"/>
      <c r="HVX3" s="156"/>
      <c r="HVY3" s="156"/>
      <c r="HVZ3" s="156"/>
      <c r="HWA3" s="156"/>
      <c r="HWB3" s="156"/>
      <c r="HWC3" s="156"/>
      <c r="HWD3" s="156"/>
      <c r="HWE3" s="156"/>
      <c r="HWF3" s="156"/>
      <c r="HWG3" s="156"/>
      <c r="HWH3" s="156"/>
      <c r="HWI3" s="156"/>
      <c r="HWJ3" s="156"/>
      <c r="HWK3" s="156"/>
      <c r="HWL3" s="156"/>
      <c r="HWM3" s="156"/>
      <c r="HWN3" s="156"/>
      <c r="HWO3" s="156"/>
      <c r="HWP3" s="156"/>
      <c r="HWQ3" s="156"/>
      <c r="HWR3" s="156"/>
      <c r="HWS3" s="156"/>
      <c r="HWT3" s="156"/>
      <c r="HWU3" s="156"/>
      <c r="HWV3" s="156"/>
      <c r="HWW3" s="156"/>
      <c r="HWX3" s="156"/>
      <c r="HWY3" s="156"/>
      <c r="HWZ3" s="156"/>
      <c r="HXA3" s="156"/>
      <c r="HXB3" s="156"/>
      <c r="HXC3" s="156"/>
      <c r="HXD3" s="156"/>
      <c r="HXE3" s="156"/>
      <c r="HXF3" s="156"/>
      <c r="HXG3" s="156"/>
      <c r="HXH3" s="156"/>
      <c r="HXI3" s="156"/>
      <c r="HXJ3" s="156"/>
      <c r="HXK3" s="156"/>
      <c r="HXL3" s="156"/>
      <c r="HXM3" s="156"/>
      <c r="HXN3" s="156"/>
      <c r="HXO3" s="156"/>
      <c r="HXP3" s="156"/>
      <c r="HXQ3" s="156"/>
      <c r="HXR3" s="156"/>
      <c r="HXS3" s="156"/>
      <c r="HXT3" s="156"/>
      <c r="HXU3" s="156"/>
      <c r="HXV3" s="156"/>
      <c r="HXW3" s="156"/>
      <c r="HXX3" s="156"/>
      <c r="HXY3" s="156"/>
      <c r="HXZ3" s="156"/>
      <c r="HYA3" s="156"/>
      <c r="HYB3" s="156"/>
      <c r="HYC3" s="156"/>
      <c r="HYD3" s="156"/>
      <c r="HYE3" s="156"/>
      <c r="HYF3" s="156"/>
      <c r="HYG3" s="156"/>
      <c r="HYH3" s="156"/>
      <c r="HYI3" s="156"/>
      <c r="HYJ3" s="156"/>
      <c r="HYK3" s="156"/>
      <c r="HYL3" s="156"/>
      <c r="HYM3" s="156"/>
      <c r="HYN3" s="156"/>
      <c r="HYO3" s="156"/>
      <c r="HYP3" s="156"/>
      <c r="HYQ3" s="156"/>
      <c r="HYR3" s="156"/>
      <c r="HYS3" s="156"/>
      <c r="HYT3" s="156"/>
      <c r="HYU3" s="156"/>
      <c r="HYV3" s="156"/>
      <c r="HYW3" s="156"/>
      <c r="HYX3" s="156"/>
      <c r="HYY3" s="156"/>
      <c r="HYZ3" s="156"/>
      <c r="HZA3" s="156"/>
      <c r="HZB3" s="156"/>
      <c r="HZC3" s="156"/>
      <c r="HZD3" s="156"/>
      <c r="HZE3" s="156"/>
      <c r="HZF3" s="156"/>
      <c r="HZG3" s="156"/>
      <c r="HZH3" s="156"/>
      <c r="HZI3" s="156"/>
      <c r="HZJ3" s="156"/>
      <c r="HZK3" s="156"/>
      <c r="HZL3" s="156"/>
      <c r="HZM3" s="156"/>
      <c r="HZN3" s="156"/>
      <c r="HZO3" s="156"/>
      <c r="HZP3" s="156"/>
      <c r="HZQ3" s="156"/>
      <c r="HZR3" s="156"/>
      <c r="HZS3" s="156"/>
      <c r="HZT3" s="156"/>
      <c r="HZU3" s="156"/>
      <c r="HZV3" s="156"/>
      <c r="HZW3" s="156"/>
      <c r="HZX3" s="156"/>
      <c r="HZY3" s="156"/>
      <c r="HZZ3" s="156"/>
      <c r="IAA3" s="156"/>
      <c r="IAB3" s="156"/>
      <c r="IAC3" s="156"/>
      <c r="IAD3" s="156"/>
      <c r="IAE3" s="156"/>
      <c r="IAF3" s="156"/>
      <c r="IAG3" s="156"/>
      <c r="IAH3" s="156"/>
      <c r="IAI3" s="156"/>
      <c r="IAJ3" s="156"/>
      <c r="IAK3" s="156"/>
      <c r="IAL3" s="156"/>
      <c r="IAM3" s="156"/>
      <c r="IAN3" s="156"/>
      <c r="IAO3" s="156"/>
      <c r="IAP3" s="156"/>
      <c r="IAQ3" s="156"/>
      <c r="IAR3" s="156"/>
      <c r="IAS3" s="156"/>
      <c r="IAT3" s="156"/>
      <c r="IAU3" s="156"/>
      <c r="IAV3" s="156"/>
      <c r="IAW3" s="156"/>
      <c r="IAX3" s="156"/>
      <c r="IAY3" s="156"/>
      <c r="IAZ3" s="156"/>
      <c r="IBA3" s="156"/>
      <c r="IBB3" s="156"/>
      <c r="IBC3" s="156"/>
      <c r="IBD3" s="156"/>
      <c r="IBE3" s="156"/>
      <c r="IBF3" s="156"/>
      <c r="IBG3" s="156"/>
      <c r="IBH3" s="156"/>
      <c r="IBI3" s="156"/>
      <c r="IBJ3" s="156"/>
      <c r="IBK3" s="156"/>
      <c r="IBL3" s="156"/>
      <c r="IBM3" s="156"/>
      <c r="IBN3" s="156"/>
      <c r="IBO3" s="156"/>
      <c r="IBP3" s="156"/>
      <c r="IBQ3" s="156"/>
      <c r="IBR3" s="156"/>
      <c r="IBS3" s="156"/>
      <c r="IBT3" s="156"/>
      <c r="IBU3" s="156"/>
      <c r="IBV3" s="156"/>
      <c r="IBW3" s="156"/>
      <c r="IBX3" s="156"/>
      <c r="IBY3" s="156"/>
      <c r="IBZ3" s="156"/>
      <c r="ICA3" s="156"/>
      <c r="ICB3" s="156"/>
      <c r="ICC3" s="156"/>
      <c r="ICD3" s="156"/>
      <c r="ICE3" s="156"/>
      <c r="ICF3" s="156"/>
      <c r="ICG3" s="156"/>
      <c r="ICH3" s="156"/>
      <c r="ICI3" s="156"/>
      <c r="ICJ3" s="156"/>
      <c r="ICK3" s="156"/>
      <c r="ICL3" s="156"/>
      <c r="ICM3" s="156"/>
      <c r="ICN3" s="156"/>
      <c r="ICO3" s="156"/>
      <c r="ICP3" s="156"/>
      <c r="ICQ3" s="156"/>
      <c r="ICR3" s="156"/>
      <c r="ICS3" s="156"/>
      <c r="ICT3" s="156"/>
      <c r="ICU3" s="156"/>
      <c r="ICV3" s="156"/>
      <c r="ICW3" s="156"/>
      <c r="ICX3" s="156"/>
      <c r="ICY3" s="156"/>
      <c r="ICZ3" s="156"/>
      <c r="IDA3" s="156"/>
      <c r="IDB3" s="156"/>
      <c r="IDC3" s="156"/>
      <c r="IDD3" s="156"/>
      <c r="IDE3" s="156"/>
      <c r="IDF3" s="156"/>
      <c r="IDG3" s="156"/>
      <c r="IDH3" s="156"/>
      <c r="IDI3" s="156"/>
      <c r="IDJ3" s="156"/>
      <c r="IDK3" s="156"/>
      <c r="IDL3" s="156"/>
      <c r="IDM3" s="156"/>
      <c r="IDN3" s="156"/>
      <c r="IDO3" s="156"/>
      <c r="IDP3" s="156"/>
      <c r="IDQ3" s="156"/>
      <c r="IDR3" s="156"/>
      <c r="IDS3" s="156"/>
      <c r="IDT3" s="156"/>
      <c r="IDU3" s="156"/>
      <c r="IDV3" s="156"/>
      <c r="IDW3" s="156"/>
      <c r="IDX3" s="156"/>
      <c r="IDY3" s="156"/>
      <c r="IDZ3" s="156"/>
      <c r="IEA3" s="156"/>
      <c r="IEB3" s="156"/>
      <c r="IEC3" s="156"/>
      <c r="IED3" s="156"/>
      <c r="IEE3" s="156"/>
      <c r="IEF3" s="156"/>
      <c r="IEG3" s="156"/>
      <c r="IEH3" s="156"/>
      <c r="IEI3" s="156"/>
      <c r="IEJ3" s="156"/>
      <c r="IEK3" s="156"/>
      <c r="IEL3" s="156"/>
      <c r="IEM3" s="156"/>
      <c r="IEN3" s="156"/>
      <c r="IEO3" s="156"/>
      <c r="IEP3" s="156"/>
      <c r="IEQ3" s="156"/>
      <c r="IER3" s="156"/>
      <c r="IES3" s="156"/>
      <c r="IET3" s="156"/>
      <c r="IEU3" s="156"/>
      <c r="IEV3" s="156"/>
      <c r="IEW3" s="156"/>
      <c r="IEX3" s="156"/>
      <c r="IEY3" s="156"/>
      <c r="IEZ3" s="156"/>
      <c r="IFA3" s="156"/>
      <c r="IFB3" s="156"/>
      <c r="IFC3" s="156"/>
      <c r="IFD3" s="156"/>
      <c r="IFE3" s="156"/>
      <c r="IFF3" s="156"/>
      <c r="IFG3" s="156"/>
      <c r="IFH3" s="156"/>
      <c r="IFI3" s="156"/>
      <c r="IFJ3" s="156"/>
      <c r="IFK3" s="156"/>
      <c r="IFL3" s="156"/>
      <c r="IFM3" s="156"/>
      <c r="IFN3" s="156"/>
      <c r="IFO3" s="156"/>
      <c r="IFP3" s="156"/>
      <c r="IFQ3" s="156"/>
      <c r="IFR3" s="156"/>
      <c r="IFS3" s="156"/>
      <c r="IFT3" s="156"/>
      <c r="IFU3" s="156"/>
      <c r="IFV3" s="156"/>
      <c r="IFW3" s="156"/>
      <c r="IFX3" s="156"/>
      <c r="IFY3" s="156"/>
      <c r="IFZ3" s="156"/>
      <c r="IGA3" s="156"/>
      <c r="IGB3" s="156"/>
      <c r="IGC3" s="156"/>
      <c r="IGD3" s="156"/>
      <c r="IGE3" s="156"/>
      <c r="IGF3" s="156"/>
      <c r="IGG3" s="156"/>
      <c r="IGH3" s="156"/>
      <c r="IGI3" s="156"/>
      <c r="IGJ3" s="156"/>
      <c r="IGK3" s="156"/>
      <c r="IGL3" s="156"/>
      <c r="IGM3" s="156"/>
      <c r="IGN3" s="156"/>
      <c r="IGO3" s="156"/>
      <c r="IGP3" s="156"/>
      <c r="IGQ3" s="156"/>
      <c r="IGR3" s="156"/>
      <c r="IGS3" s="156"/>
      <c r="IGT3" s="156"/>
      <c r="IGU3" s="156"/>
      <c r="IGV3" s="156"/>
      <c r="IGW3" s="156"/>
      <c r="IGX3" s="156"/>
      <c r="IGY3" s="156"/>
      <c r="IGZ3" s="156"/>
      <c r="IHA3" s="156"/>
      <c r="IHB3" s="156"/>
      <c r="IHC3" s="156"/>
      <c r="IHD3" s="156"/>
      <c r="IHE3" s="156"/>
      <c r="IHF3" s="156"/>
      <c r="IHG3" s="156"/>
      <c r="IHH3" s="156"/>
      <c r="IHI3" s="156"/>
      <c r="IHJ3" s="156"/>
      <c r="IHK3" s="156"/>
      <c r="IHL3" s="156"/>
      <c r="IHM3" s="156"/>
      <c r="IHN3" s="156"/>
      <c r="IHO3" s="156"/>
      <c r="IHP3" s="156"/>
      <c r="IHQ3" s="156"/>
      <c r="IHR3" s="156"/>
      <c r="IHS3" s="156"/>
      <c r="IHT3" s="156"/>
      <c r="IHU3" s="156"/>
      <c r="IHV3" s="156"/>
      <c r="IHW3" s="156"/>
      <c r="IHX3" s="156"/>
      <c r="IHY3" s="156"/>
      <c r="IHZ3" s="156"/>
      <c r="IIA3" s="156"/>
      <c r="IIB3" s="156"/>
      <c r="IIC3" s="156"/>
      <c r="IID3" s="156"/>
      <c r="IIE3" s="156"/>
      <c r="IIF3" s="156"/>
      <c r="IIG3" s="156"/>
      <c r="IIH3" s="156"/>
      <c r="III3" s="156"/>
      <c r="IIJ3" s="156"/>
      <c r="IIK3" s="156"/>
      <c r="IIL3" s="156"/>
      <c r="IIM3" s="156"/>
      <c r="IIN3" s="156"/>
      <c r="IIO3" s="156"/>
      <c r="IIP3" s="156"/>
      <c r="IIQ3" s="156"/>
      <c r="IIR3" s="156"/>
      <c r="IIS3" s="156"/>
      <c r="IIT3" s="156"/>
      <c r="IIU3" s="156"/>
      <c r="IIV3" s="156"/>
      <c r="IIW3" s="156"/>
      <c r="IIX3" s="156"/>
      <c r="IIY3" s="156"/>
      <c r="IIZ3" s="156"/>
      <c r="IJA3" s="156"/>
      <c r="IJB3" s="156"/>
      <c r="IJC3" s="156"/>
      <c r="IJD3" s="156"/>
      <c r="IJE3" s="156"/>
      <c r="IJF3" s="156"/>
      <c r="IJG3" s="156"/>
      <c r="IJH3" s="156"/>
      <c r="IJI3" s="156"/>
      <c r="IJJ3" s="156"/>
      <c r="IJK3" s="156"/>
      <c r="IJL3" s="156"/>
      <c r="IJM3" s="156"/>
      <c r="IJN3" s="156"/>
      <c r="IJO3" s="156"/>
      <c r="IJP3" s="156"/>
      <c r="IJQ3" s="156"/>
      <c r="IJR3" s="156"/>
      <c r="IJS3" s="156"/>
      <c r="IJT3" s="156"/>
      <c r="IJU3" s="156"/>
      <c r="IJV3" s="156"/>
      <c r="IJW3" s="156"/>
      <c r="IJX3" s="156"/>
      <c r="IJY3" s="156"/>
      <c r="IJZ3" s="156"/>
      <c r="IKA3" s="156"/>
      <c r="IKB3" s="156"/>
      <c r="IKC3" s="156"/>
      <c r="IKD3" s="156"/>
      <c r="IKE3" s="156"/>
      <c r="IKF3" s="156"/>
      <c r="IKG3" s="156"/>
      <c r="IKH3" s="156"/>
      <c r="IKI3" s="156"/>
      <c r="IKJ3" s="156"/>
      <c r="IKK3" s="156"/>
      <c r="IKL3" s="156"/>
      <c r="IKM3" s="156"/>
      <c r="IKN3" s="156"/>
      <c r="IKO3" s="156"/>
      <c r="IKP3" s="156"/>
      <c r="IKQ3" s="156"/>
      <c r="IKR3" s="156"/>
      <c r="IKS3" s="156"/>
      <c r="IKT3" s="156"/>
      <c r="IKU3" s="156"/>
      <c r="IKV3" s="156"/>
      <c r="IKW3" s="156"/>
      <c r="IKX3" s="156"/>
      <c r="IKY3" s="156"/>
      <c r="IKZ3" s="156"/>
      <c r="ILA3" s="156"/>
      <c r="ILB3" s="156"/>
      <c r="ILC3" s="156"/>
      <c r="ILD3" s="156"/>
      <c r="ILE3" s="156"/>
      <c r="ILF3" s="156"/>
      <c r="ILG3" s="156"/>
      <c r="ILH3" s="156"/>
      <c r="ILI3" s="156"/>
      <c r="ILJ3" s="156"/>
      <c r="ILK3" s="156"/>
      <c r="ILL3" s="156"/>
      <c r="ILM3" s="156"/>
      <c r="ILN3" s="156"/>
      <c r="ILO3" s="156"/>
      <c r="ILP3" s="156"/>
      <c r="ILQ3" s="156"/>
      <c r="ILR3" s="156"/>
      <c r="ILS3" s="156"/>
      <c r="ILT3" s="156"/>
      <c r="ILU3" s="156"/>
      <c r="ILV3" s="156"/>
      <c r="ILW3" s="156"/>
      <c r="ILX3" s="156"/>
      <c r="ILY3" s="156"/>
      <c r="ILZ3" s="156"/>
      <c r="IMA3" s="156"/>
      <c r="IMB3" s="156"/>
      <c r="IMC3" s="156"/>
      <c r="IMD3" s="156"/>
      <c r="IME3" s="156"/>
      <c r="IMF3" s="156"/>
      <c r="IMG3" s="156"/>
      <c r="IMH3" s="156"/>
      <c r="IMI3" s="156"/>
      <c r="IMJ3" s="156"/>
      <c r="IMK3" s="156"/>
      <c r="IML3" s="156"/>
      <c r="IMM3" s="156"/>
      <c r="IMN3" s="156"/>
      <c r="IMO3" s="156"/>
      <c r="IMP3" s="156"/>
      <c r="IMQ3" s="156"/>
      <c r="IMR3" s="156"/>
      <c r="IMS3" s="156"/>
      <c r="IMT3" s="156"/>
      <c r="IMU3" s="156"/>
      <c r="IMV3" s="156"/>
      <c r="IMW3" s="156"/>
      <c r="IMX3" s="156"/>
      <c r="IMY3" s="156"/>
      <c r="IMZ3" s="156"/>
      <c r="INA3" s="156"/>
      <c r="INB3" s="156"/>
      <c r="INC3" s="156"/>
      <c r="IND3" s="156"/>
      <c r="INE3" s="156"/>
      <c r="INF3" s="156"/>
      <c r="ING3" s="156"/>
      <c r="INH3" s="156"/>
      <c r="INI3" s="156"/>
      <c r="INJ3" s="156"/>
      <c r="INK3" s="156"/>
      <c r="INL3" s="156"/>
      <c r="INM3" s="156"/>
      <c r="INN3" s="156"/>
      <c r="INO3" s="156"/>
      <c r="INP3" s="156"/>
      <c r="INQ3" s="156"/>
      <c r="INR3" s="156"/>
      <c r="INS3" s="156"/>
      <c r="INT3" s="156"/>
      <c r="INU3" s="156"/>
      <c r="INV3" s="156"/>
      <c r="INW3" s="156"/>
      <c r="INX3" s="156"/>
      <c r="INY3" s="156"/>
      <c r="INZ3" s="156"/>
      <c r="IOA3" s="156"/>
      <c r="IOB3" s="156"/>
      <c r="IOC3" s="156"/>
      <c r="IOD3" s="156"/>
      <c r="IOE3" s="156"/>
      <c r="IOF3" s="156"/>
      <c r="IOG3" s="156"/>
      <c r="IOH3" s="156"/>
      <c r="IOI3" s="156"/>
      <c r="IOJ3" s="156"/>
      <c r="IOK3" s="156"/>
      <c r="IOL3" s="156"/>
      <c r="IOM3" s="156"/>
      <c r="ION3" s="156"/>
      <c r="IOO3" s="156"/>
      <c r="IOP3" s="156"/>
      <c r="IOQ3" s="156"/>
      <c r="IOR3" s="156"/>
      <c r="IOS3" s="156"/>
      <c r="IOT3" s="156"/>
      <c r="IOU3" s="156"/>
      <c r="IOV3" s="156"/>
      <c r="IOW3" s="156"/>
      <c r="IOX3" s="156"/>
      <c r="IOY3" s="156"/>
      <c r="IOZ3" s="156"/>
      <c r="IPA3" s="156"/>
      <c r="IPB3" s="156"/>
      <c r="IPC3" s="156"/>
      <c r="IPD3" s="156"/>
      <c r="IPE3" s="156"/>
      <c r="IPF3" s="156"/>
      <c r="IPG3" s="156"/>
      <c r="IPH3" s="156"/>
      <c r="IPI3" s="156"/>
      <c r="IPJ3" s="156"/>
      <c r="IPK3" s="156"/>
      <c r="IPL3" s="156"/>
      <c r="IPM3" s="156"/>
      <c r="IPN3" s="156"/>
      <c r="IPO3" s="156"/>
      <c r="IPP3" s="156"/>
      <c r="IPQ3" s="156"/>
      <c r="IPR3" s="156"/>
      <c r="IPS3" s="156"/>
      <c r="IPT3" s="156"/>
      <c r="IPU3" s="156"/>
      <c r="IPV3" s="156"/>
      <c r="IPW3" s="156"/>
      <c r="IPX3" s="156"/>
      <c r="IPY3" s="156"/>
      <c r="IPZ3" s="156"/>
      <c r="IQA3" s="156"/>
      <c r="IQB3" s="156"/>
      <c r="IQC3" s="156"/>
      <c r="IQD3" s="156"/>
      <c r="IQE3" s="156"/>
      <c r="IQF3" s="156"/>
      <c r="IQG3" s="156"/>
      <c r="IQH3" s="156"/>
      <c r="IQI3" s="156"/>
      <c r="IQJ3" s="156"/>
      <c r="IQK3" s="156"/>
      <c r="IQL3" s="156"/>
      <c r="IQM3" s="156"/>
      <c r="IQN3" s="156"/>
      <c r="IQO3" s="156"/>
      <c r="IQP3" s="156"/>
      <c r="IQQ3" s="156"/>
      <c r="IQR3" s="156"/>
      <c r="IQS3" s="156"/>
      <c r="IQT3" s="156"/>
      <c r="IQU3" s="156"/>
      <c r="IQV3" s="156"/>
      <c r="IQW3" s="156"/>
      <c r="IQX3" s="156"/>
      <c r="IQY3" s="156"/>
      <c r="IQZ3" s="156"/>
      <c r="IRA3" s="156"/>
      <c r="IRB3" s="156"/>
      <c r="IRC3" s="156"/>
      <c r="IRD3" s="156"/>
      <c r="IRE3" s="156"/>
      <c r="IRF3" s="156"/>
      <c r="IRG3" s="156"/>
      <c r="IRH3" s="156"/>
      <c r="IRI3" s="156"/>
      <c r="IRJ3" s="156"/>
      <c r="IRK3" s="156"/>
      <c r="IRL3" s="156"/>
      <c r="IRM3" s="156"/>
      <c r="IRN3" s="156"/>
      <c r="IRO3" s="156"/>
      <c r="IRP3" s="156"/>
      <c r="IRQ3" s="156"/>
      <c r="IRR3" s="156"/>
      <c r="IRS3" s="156"/>
      <c r="IRT3" s="156"/>
      <c r="IRU3" s="156"/>
      <c r="IRV3" s="156"/>
      <c r="IRW3" s="156"/>
      <c r="IRX3" s="156"/>
      <c r="IRY3" s="156"/>
      <c r="IRZ3" s="156"/>
      <c r="ISA3" s="156"/>
      <c r="ISB3" s="156"/>
      <c r="ISC3" s="156"/>
      <c r="ISD3" s="156"/>
      <c r="ISE3" s="156"/>
      <c r="ISF3" s="156"/>
      <c r="ISG3" s="156"/>
      <c r="ISH3" s="156"/>
      <c r="ISI3" s="156"/>
      <c r="ISJ3" s="156"/>
      <c r="ISK3" s="156"/>
      <c r="ISL3" s="156"/>
      <c r="ISM3" s="156"/>
      <c r="ISN3" s="156"/>
      <c r="ISO3" s="156"/>
      <c r="ISP3" s="156"/>
      <c r="ISQ3" s="156"/>
      <c r="ISR3" s="156"/>
      <c r="ISS3" s="156"/>
      <c r="IST3" s="156"/>
      <c r="ISU3" s="156"/>
      <c r="ISV3" s="156"/>
      <c r="ISW3" s="156"/>
      <c r="ISX3" s="156"/>
      <c r="ISY3" s="156"/>
      <c r="ISZ3" s="156"/>
      <c r="ITA3" s="156"/>
      <c r="ITB3" s="156"/>
      <c r="ITC3" s="156"/>
      <c r="ITD3" s="156"/>
      <c r="ITE3" s="156"/>
      <c r="ITF3" s="156"/>
      <c r="ITG3" s="156"/>
      <c r="ITH3" s="156"/>
      <c r="ITI3" s="156"/>
      <c r="ITJ3" s="156"/>
      <c r="ITK3" s="156"/>
      <c r="ITL3" s="156"/>
      <c r="ITM3" s="156"/>
      <c r="ITN3" s="156"/>
      <c r="ITO3" s="156"/>
      <c r="ITP3" s="156"/>
      <c r="ITQ3" s="156"/>
      <c r="ITR3" s="156"/>
      <c r="ITS3" s="156"/>
      <c r="ITT3" s="156"/>
      <c r="ITU3" s="156"/>
      <c r="ITV3" s="156"/>
      <c r="ITW3" s="156"/>
      <c r="ITX3" s="156"/>
      <c r="ITY3" s="156"/>
      <c r="ITZ3" s="156"/>
      <c r="IUA3" s="156"/>
      <c r="IUB3" s="156"/>
      <c r="IUC3" s="156"/>
      <c r="IUD3" s="156"/>
      <c r="IUE3" s="156"/>
      <c r="IUF3" s="156"/>
      <c r="IUG3" s="156"/>
      <c r="IUH3" s="156"/>
      <c r="IUI3" s="156"/>
      <c r="IUJ3" s="156"/>
      <c r="IUK3" s="156"/>
      <c r="IUL3" s="156"/>
      <c r="IUM3" s="156"/>
      <c r="IUN3" s="156"/>
      <c r="IUO3" s="156"/>
      <c r="IUP3" s="156"/>
      <c r="IUQ3" s="156"/>
      <c r="IUR3" s="156"/>
      <c r="IUS3" s="156"/>
      <c r="IUT3" s="156"/>
      <c r="IUU3" s="156"/>
      <c r="IUV3" s="156"/>
      <c r="IUW3" s="156"/>
      <c r="IUX3" s="156"/>
      <c r="IUY3" s="156"/>
      <c r="IUZ3" s="156"/>
      <c r="IVA3" s="156"/>
      <c r="IVB3" s="156"/>
      <c r="IVC3" s="156"/>
      <c r="IVD3" s="156"/>
      <c r="IVE3" s="156"/>
      <c r="IVF3" s="156"/>
      <c r="IVG3" s="156"/>
      <c r="IVH3" s="156"/>
      <c r="IVI3" s="156"/>
      <c r="IVJ3" s="156"/>
      <c r="IVK3" s="156"/>
      <c r="IVL3" s="156"/>
      <c r="IVM3" s="156"/>
      <c r="IVN3" s="156"/>
      <c r="IVO3" s="156"/>
      <c r="IVP3" s="156"/>
      <c r="IVQ3" s="156"/>
      <c r="IVR3" s="156"/>
      <c r="IVS3" s="156"/>
      <c r="IVT3" s="156"/>
      <c r="IVU3" s="156"/>
      <c r="IVV3" s="156"/>
      <c r="IVW3" s="156"/>
      <c r="IVX3" s="156"/>
      <c r="IVY3" s="156"/>
      <c r="IVZ3" s="156"/>
      <c r="IWA3" s="156"/>
      <c r="IWB3" s="156"/>
      <c r="IWC3" s="156"/>
      <c r="IWD3" s="156"/>
      <c r="IWE3" s="156"/>
      <c r="IWF3" s="156"/>
      <c r="IWG3" s="156"/>
      <c r="IWH3" s="156"/>
      <c r="IWI3" s="156"/>
      <c r="IWJ3" s="156"/>
      <c r="IWK3" s="156"/>
      <c r="IWL3" s="156"/>
      <c r="IWM3" s="156"/>
      <c r="IWN3" s="156"/>
      <c r="IWO3" s="156"/>
      <c r="IWP3" s="156"/>
      <c r="IWQ3" s="156"/>
      <c r="IWR3" s="156"/>
      <c r="IWS3" s="156"/>
      <c r="IWT3" s="156"/>
      <c r="IWU3" s="156"/>
      <c r="IWV3" s="156"/>
      <c r="IWW3" s="156"/>
      <c r="IWX3" s="156"/>
      <c r="IWY3" s="156"/>
      <c r="IWZ3" s="156"/>
      <c r="IXA3" s="156"/>
      <c r="IXB3" s="156"/>
      <c r="IXC3" s="156"/>
      <c r="IXD3" s="156"/>
      <c r="IXE3" s="156"/>
      <c r="IXF3" s="156"/>
      <c r="IXG3" s="156"/>
      <c r="IXH3" s="156"/>
      <c r="IXI3" s="156"/>
      <c r="IXJ3" s="156"/>
      <c r="IXK3" s="156"/>
      <c r="IXL3" s="156"/>
      <c r="IXM3" s="156"/>
      <c r="IXN3" s="156"/>
      <c r="IXO3" s="156"/>
      <c r="IXP3" s="156"/>
      <c r="IXQ3" s="156"/>
      <c r="IXR3" s="156"/>
      <c r="IXS3" s="156"/>
      <c r="IXT3" s="156"/>
      <c r="IXU3" s="156"/>
      <c r="IXV3" s="156"/>
      <c r="IXW3" s="156"/>
      <c r="IXX3" s="156"/>
      <c r="IXY3" s="156"/>
      <c r="IXZ3" s="156"/>
      <c r="IYA3" s="156"/>
      <c r="IYB3" s="156"/>
      <c r="IYC3" s="156"/>
      <c r="IYD3" s="156"/>
      <c r="IYE3" s="156"/>
      <c r="IYF3" s="156"/>
      <c r="IYG3" s="156"/>
      <c r="IYH3" s="156"/>
      <c r="IYI3" s="156"/>
      <c r="IYJ3" s="156"/>
      <c r="IYK3" s="156"/>
      <c r="IYL3" s="156"/>
      <c r="IYM3" s="156"/>
      <c r="IYN3" s="156"/>
      <c r="IYO3" s="156"/>
      <c r="IYP3" s="156"/>
      <c r="IYQ3" s="156"/>
      <c r="IYR3" s="156"/>
      <c r="IYS3" s="156"/>
      <c r="IYT3" s="156"/>
      <c r="IYU3" s="156"/>
      <c r="IYV3" s="156"/>
      <c r="IYW3" s="156"/>
      <c r="IYX3" s="156"/>
      <c r="IYY3" s="156"/>
      <c r="IYZ3" s="156"/>
      <c r="IZA3" s="156"/>
      <c r="IZB3" s="156"/>
      <c r="IZC3" s="156"/>
      <c r="IZD3" s="156"/>
      <c r="IZE3" s="156"/>
      <c r="IZF3" s="156"/>
      <c r="IZG3" s="156"/>
      <c r="IZH3" s="156"/>
      <c r="IZI3" s="156"/>
      <c r="IZJ3" s="156"/>
      <c r="IZK3" s="156"/>
      <c r="IZL3" s="156"/>
      <c r="IZM3" s="156"/>
      <c r="IZN3" s="156"/>
      <c r="IZO3" s="156"/>
      <c r="IZP3" s="156"/>
      <c r="IZQ3" s="156"/>
      <c r="IZR3" s="156"/>
      <c r="IZS3" s="156"/>
      <c r="IZT3" s="156"/>
      <c r="IZU3" s="156"/>
      <c r="IZV3" s="156"/>
      <c r="IZW3" s="156"/>
      <c r="IZX3" s="156"/>
      <c r="IZY3" s="156"/>
      <c r="IZZ3" s="156"/>
      <c r="JAA3" s="156"/>
      <c r="JAB3" s="156"/>
      <c r="JAC3" s="156"/>
      <c r="JAD3" s="156"/>
      <c r="JAE3" s="156"/>
      <c r="JAF3" s="156"/>
      <c r="JAG3" s="156"/>
      <c r="JAH3" s="156"/>
      <c r="JAI3" s="156"/>
      <c r="JAJ3" s="156"/>
      <c r="JAK3" s="156"/>
      <c r="JAL3" s="156"/>
      <c r="JAM3" s="156"/>
      <c r="JAN3" s="156"/>
      <c r="JAO3" s="156"/>
      <c r="JAP3" s="156"/>
      <c r="JAQ3" s="156"/>
      <c r="JAR3" s="156"/>
      <c r="JAS3" s="156"/>
      <c r="JAT3" s="156"/>
      <c r="JAU3" s="156"/>
      <c r="JAV3" s="156"/>
      <c r="JAW3" s="156"/>
      <c r="JAX3" s="156"/>
      <c r="JAY3" s="156"/>
      <c r="JAZ3" s="156"/>
      <c r="JBA3" s="156"/>
      <c r="JBB3" s="156"/>
      <c r="JBC3" s="156"/>
      <c r="JBD3" s="156"/>
      <c r="JBE3" s="156"/>
      <c r="JBF3" s="156"/>
      <c r="JBG3" s="156"/>
      <c r="JBH3" s="156"/>
      <c r="JBI3" s="156"/>
      <c r="JBJ3" s="156"/>
      <c r="JBK3" s="156"/>
      <c r="JBL3" s="156"/>
      <c r="JBM3" s="156"/>
      <c r="JBN3" s="156"/>
      <c r="JBO3" s="156"/>
      <c r="JBP3" s="156"/>
      <c r="JBQ3" s="156"/>
      <c r="JBR3" s="156"/>
      <c r="JBS3" s="156"/>
      <c r="JBT3" s="156"/>
      <c r="JBU3" s="156"/>
      <c r="JBV3" s="156"/>
      <c r="JBW3" s="156"/>
      <c r="JBX3" s="156"/>
      <c r="JBY3" s="156"/>
      <c r="JBZ3" s="156"/>
      <c r="JCA3" s="156"/>
      <c r="JCB3" s="156"/>
      <c r="JCC3" s="156"/>
      <c r="JCD3" s="156"/>
      <c r="JCE3" s="156"/>
      <c r="JCF3" s="156"/>
      <c r="JCG3" s="156"/>
      <c r="JCH3" s="156"/>
      <c r="JCI3" s="156"/>
      <c r="JCJ3" s="156"/>
      <c r="JCK3" s="156"/>
      <c r="JCL3" s="156"/>
      <c r="JCM3" s="156"/>
      <c r="JCN3" s="156"/>
      <c r="JCO3" s="156"/>
      <c r="JCP3" s="156"/>
      <c r="JCQ3" s="156"/>
      <c r="JCR3" s="156"/>
      <c r="JCS3" s="156"/>
      <c r="JCT3" s="156"/>
      <c r="JCU3" s="156"/>
      <c r="JCV3" s="156"/>
      <c r="JCW3" s="156"/>
      <c r="JCX3" s="156"/>
      <c r="JCY3" s="156"/>
      <c r="JCZ3" s="156"/>
      <c r="JDA3" s="156"/>
      <c r="JDB3" s="156"/>
      <c r="JDC3" s="156"/>
      <c r="JDD3" s="156"/>
      <c r="JDE3" s="156"/>
      <c r="JDF3" s="156"/>
      <c r="JDG3" s="156"/>
      <c r="JDH3" s="156"/>
      <c r="JDI3" s="156"/>
      <c r="JDJ3" s="156"/>
      <c r="JDK3" s="156"/>
      <c r="JDL3" s="156"/>
      <c r="JDM3" s="156"/>
      <c r="JDN3" s="156"/>
      <c r="JDO3" s="156"/>
      <c r="JDP3" s="156"/>
      <c r="JDQ3" s="156"/>
      <c r="JDR3" s="156"/>
      <c r="JDS3" s="156"/>
      <c r="JDT3" s="156"/>
      <c r="JDU3" s="156"/>
      <c r="JDV3" s="156"/>
      <c r="JDW3" s="156"/>
      <c r="JDX3" s="156"/>
      <c r="JDY3" s="156"/>
      <c r="JDZ3" s="156"/>
      <c r="JEA3" s="156"/>
      <c r="JEB3" s="156"/>
      <c r="JEC3" s="156"/>
      <c r="JED3" s="156"/>
      <c r="JEE3" s="156"/>
      <c r="JEF3" s="156"/>
      <c r="JEG3" s="156"/>
      <c r="JEH3" s="156"/>
      <c r="JEI3" s="156"/>
      <c r="JEJ3" s="156"/>
      <c r="JEK3" s="156"/>
      <c r="JEL3" s="156"/>
      <c r="JEM3" s="156"/>
      <c r="JEN3" s="156"/>
      <c r="JEO3" s="156"/>
      <c r="JEP3" s="156"/>
      <c r="JEQ3" s="156"/>
      <c r="JER3" s="156"/>
      <c r="JES3" s="156"/>
      <c r="JET3" s="156"/>
      <c r="JEU3" s="156"/>
      <c r="JEV3" s="156"/>
      <c r="JEW3" s="156"/>
      <c r="JEX3" s="156"/>
      <c r="JEY3" s="156"/>
      <c r="JEZ3" s="156"/>
      <c r="JFA3" s="156"/>
      <c r="JFB3" s="156"/>
      <c r="JFC3" s="156"/>
      <c r="JFD3" s="156"/>
      <c r="JFE3" s="156"/>
      <c r="JFF3" s="156"/>
      <c r="JFG3" s="156"/>
      <c r="JFH3" s="156"/>
      <c r="JFI3" s="156"/>
      <c r="JFJ3" s="156"/>
      <c r="JFK3" s="156"/>
      <c r="JFL3" s="156"/>
      <c r="JFM3" s="156"/>
      <c r="JFN3" s="156"/>
      <c r="JFO3" s="156"/>
      <c r="JFP3" s="156"/>
      <c r="JFQ3" s="156"/>
      <c r="JFR3" s="156"/>
      <c r="JFS3" s="156"/>
      <c r="JFT3" s="156"/>
      <c r="JFU3" s="156"/>
      <c r="JFV3" s="156"/>
      <c r="JFW3" s="156"/>
      <c r="JFX3" s="156"/>
      <c r="JFY3" s="156"/>
      <c r="JFZ3" s="156"/>
      <c r="JGA3" s="156"/>
      <c r="JGB3" s="156"/>
      <c r="JGC3" s="156"/>
      <c r="JGD3" s="156"/>
      <c r="JGE3" s="156"/>
      <c r="JGF3" s="156"/>
      <c r="JGG3" s="156"/>
      <c r="JGH3" s="156"/>
      <c r="JGI3" s="156"/>
      <c r="JGJ3" s="156"/>
      <c r="JGK3" s="156"/>
      <c r="JGL3" s="156"/>
      <c r="JGM3" s="156"/>
      <c r="JGN3" s="156"/>
      <c r="JGO3" s="156"/>
      <c r="JGP3" s="156"/>
      <c r="JGQ3" s="156"/>
      <c r="JGR3" s="156"/>
      <c r="JGS3" s="156"/>
      <c r="JGT3" s="156"/>
      <c r="JGU3" s="156"/>
      <c r="JGV3" s="156"/>
      <c r="JGW3" s="156"/>
      <c r="JGX3" s="156"/>
      <c r="JGY3" s="156"/>
      <c r="JGZ3" s="156"/>
      <c r="JHA3" s="156"/>
      <c r="JHB3" s="156"/>
      <c r="JHC3" s="156"/>
      <c r="JHD3" s="156"/>
      <c r="JHE3" s="156"/>
      <c r="JHF3" s="156"/>
      <c r="JHG3" s="156"/>
      <c r="JHH3" s="156"/>
      <c r="JHI3" s="156"/>
      <c r="JHJ3" s="156"/>
      <c r="JHK3" s="156"/>
      <c r="JHL3" s="156"/>
      <c r="JHM3" s="156"/>
      <c r="JHN3" s="156"/>
      <c r="JHO3" s="156"/>
      <c r="JHP3" s="156"/>
      <c r="JHQ3" s="156"/>
      <c r="JHR3" s="156"/>
      <c r="JHS3" s="156"/>
      <c r="JHT3" s="156"/>
      <c r="JHU3" s="156"/>
      <c r="JHV3" s="156"/>
      <c r="JHW3" s="156"/>
      <c r="JHX3" s="156"/>
      <c r="JHY3" s="156"/>
      <c r="JHZ3" s="156"/>
      <c r="JIA3" s="156"/>
      <c r="JIB3" s="156"/>
      <c r="JIC3" s="156"/>
      <c r="JID3" s="156"/>
      <c r="JIE3" s="156"/>
      <c r="JIF3" s="156"/>
      <c r="JIG3" s="156"/>
      <c r="JIH3" s="156"/>
      <c r="JII3" s="156"/>
      <c r="JIJ3" s="156"/>
      <c r="JIK3" s="156"/>
      <c r="JIL3" s="156"/>
      <c r="JIM3" s="156"/>
      <c r="JIN3" s="156"/>
      <c r="JIO3" s="156"/>
      <c r="JIP3" s="156"/>
      <c r="JIQ3" s="156"/>
      <c r="JIR3" s="156"/>
      <c r="JIS3" s="156"/>
      <c r="JIT3" s="156"/>
      <c r="JIU3" s="156"/>
      <c r="JIV3" s="156"/>
      <c r="JIW3" s="156"/>
      <c r="JIX3" s="156"/>
      <c r="JIY3" s="156"/>
      <c r="JIZ3" s="156"/>
      <c r="JJA3" s="156"/>
      <c r="JJB3" s="156"/>
      <c r="JJC3" s="156"/>
      <c r="JJD3" s="156"/>
      <c r="JJE3" s="156"/>
      <c r="JJF3" s="156"/>
      <c r="JJG3" s="156"/>
      <c r="JJH3" s="156"/>
      <c r="JJI3" s="156"/>
      <c r="JJJ3" s="156"/>
      <c r="JJK3" s="156"/>
      <c r="JJL3" s="156"/>
      <c r="JJM3" s="156"/>
      <c r="JJN3" s="156"/>
      <c r="JJO3" s="156"/>
      <c r="JJP3" s="156"/>
      <c r="JJQ3" s="156"/>
      <c r="JJR3" s="156"/>
      <c r="JJS3" s="156"/>
      <c r="JJT3" s="156"/>
      <c r="JJU3" s="156"/>
      <c r="JJV3" s="156"/>
      <c r="JJW3" s="156"/>
      <c r="JJX3" s="156"/>
      <c r="JJY3" s="156"/>
      <c r="JJZ3" s="156"/>
      <c r="JKA3" s="156"/>
      <c r="JKB3" s="156"/>
      <c r="JKC3" s="156"/>
      <c r="JKD3" s="156"/>
      <c r="JKE3" s="156"/>
      <c r="JKF3" s="156"/>
      <c r="JKG3" s="156"/>
      <c r="JKH3" s="156"/>
      <c r="JKI3" s="156"/>
      <c r="JKJ3" s="156"/>
      <c r="JKK3" s="156"/>
      <c r="JKL3" s="156"/>
      <c r="JKM3" s="156"/>
      <c r="JKN3" s="156"/>
      <c r="JKO3" s="156"/>
      <c r="JKP3" s="156"/>
      <c r="JKQ3" s="156"/>
      <c r="JKR3" s="156"/>
      <c r="JKS3" s="156"/>
      <c r="JKT3" s="156"/>
      <c r="JKU3" s="156"/>
      <c r="JKV3" s="156"/>
      <c r="JKW3" s="156"/>
      <c r="JKX3" s="156"/>
      <c r="JKY3" s="156"/>
      <c r="JKZ3" s="156"/>
      <c r="JLA3" s="156"/>
      <c r="JLB3" s="156"/>
      <c r="JLC3" s="156"/>
      <c r="JLD3" s="156"/>
      <c r="JLE3" s="156"/>
      <c r="JLF3" s="156"/>
      <c r="JLG3" s="156"/>
      <c r="JLH3" s="156"/>
      <c r="JLI3" s="156"/>
      <c r="JLJ3" s="156"/>
      <c r="JLK3" s="156"/>
      <c r="JLL3" s="156"/>
      <c r="JLM3" s="156"/>
      <c r="JLN3" s="156"/>
      <c r="JLO3" s="156"/>
      <c r="JLP3" s="156"/>
      <c r="JLQ3" s="156"/>
      <c r="JLR3" s="156"/>
      <c r="JLS3" s="156"/>
      <c r="JLT3" s="156"/>
      <c r="JLU3" s="156"/>
      <c r="JLV3" s="156"/>
      <c r="JLW3" s="156"/>
      <c r="JLX3" s="156"/>
      <c r="JLY3" s="156"/>
      <c r="JLZ3" s="156"/>
      <c r="JMA3" s="156"/>
      <c r="JMB3" s="156"/>
      <c r="JMC3" s="156"/>
      <c r="JMD3" s="156"/>
      <c r="JME3" s="156"/>
      <c r="JMF3" s="156"/>
      <c r="JMG3" s="156"/>
      <c r="JMH3" s="156"/>
      <c r="JMI3" s="156"/>
      <c r="JMJ3" s="156"/>
      <c r="JMK3" s="156"/>
      <c r="JML3" s="156"/>
      <c r="JMM3" s="156"/>
      <c r="JMN3" s="156"/>
      <c r="JMO3" s="156"/>
      <c r="JMP3" s="156"/>
      <c r="JMQ3" s="156"/>
      <c r="JMR3" s="156"/>
      <c r="JMS3" s="156"/>
      <c r="JMT3" s="156"/>
      <c r="JMU3" s="156"/>
      <c r="JMV3" s="156"/>
      <c r="JMW3" s="156"/>
      <c r="JMX3" s="156"/>
      <c r="JMY3" s="156"/>
      <c r="JMZ3" s="156"/>
      <c r="JNA3" s="156"/>
      <c r="JNB3" s="156"/>
      <c r="JNC3" s="156"/>
      <c r="JND3" s="156"/>
      <c r="JNE3" s="156"/>
      <c r="JNF3" s="156"/>
      <c r="JNG3" s="156"/>
      <c r="JNH3" s="156"/>
      <c r="JNI3" s="156"/>
      <c r="JNJ3" s="156"/>
      <c r="JNK3" s="156"/>
      <c r="JNL3" s="156"/>
      <c r="JNM3" s="156"/>
      <c r="JNN3" s="156"/>
      <c r="JNO3" s="156"/>
      <c r="JNP3" s="156"/>
      <c r="JNQ3" s="156"/>
      <c r="JNR3" s="156"/>
      <c r="JNS3" s="156"/>
      <c r="JNT3" s="156"/>
      <c r="JNU3" s="156"/>
      <c r="JNV3" s="156"/>
      <c r="JNW3" s="156"/>
      <c r="JNX3" s="156"/>
      <c r="JNY3" s="156"/>
      <c r="JNZ3" s="156"/>
      <c r="JOA3" s="156"/>
      <c r="JOB3" s="156"/>
      <c r="JOC3" s="156"/>
      <c r="JOD3" s="156"/>
      <c r="JOE3" s="156"/>
      <c r="JOF3" s="156"/>
      <c r="JOG3" s="156"/>
      <c r="JOH3" s="156"/>
      <c r="JOI3" s="156"/>
      <c r="JOJ3" s="156"/>
      <c r="JOK3" s="156"/>
      <c r="JOL3" s="156"/>
      <c r="JOM3" s="156"/>
      <c r="JON3" s="156"/>
      <c r="JOO3" s="156"/>
      <c r="JOP3" s="156"/>
      <c r="JOQ3" s="156"/>
      <c r="JOR3" s="156"/>
      <c r="JOS3" s="156"/>
      <c r="JOT3" s="156"/>
      <c r="JOU3" s="156"/>
      <c r="JOV3" s="156"/>
      <c r="JOW3" s="156"/>
      <c r="JOX3" s="156"/>
      <c r="JOY3" s="156"/>
      <c r="JOZ3" s="156"/>
      <c r="JPA3" s="156"/>
      <c r="JPB3" s="156"/>
      <c r="JPC3" s="156"/>
      <c r="JPD3" s="156"/>
      <c r="JPE3" s="156"/>
      <c r="JPF3" s="156"/>
      <c r="JPG3" s="156"/>
      <c r="JPH3" s="156"/>
      <c r="JPI3" s="156"/>
      <c r="JPJ3" s="156"/>
      <c r="JPK3" s="156"/>
      <c r="JPL3" s="156"/>
      <c r="JPM3" s="156"/>
      <c r="JPN3" s="156"/>
      <c r="JPO3" s="156"/>
      <c r="JPP3" s="156"/>
      <c r="JPQ3" s="156"/>
      <c r="JPR3" s="156"/>
      <c r="JPS3" s="156"/>
      <c r="JPT3" s="156"/>
      <c r="JPU3" s="156"/>
      <c r="JPV3" s="156"/>
      <c r="JPW3" s="156"/>
      <c r="JPX3" s="156"/>
      <c r="JPY3" s="156"/>
      <c r="JPZ3" s="156"/>
      <c r="JQA3" s="156"/>
      <c r="JQB3" s="156"/>
      <c r="JQC3" s="156"/>
      <c r="JQD3" s="156"/>
      <c r="JQE3" s="156"/>
      <c r="JQF3" s="156"/>
      <c r="JQG3" s="156"/>
      <c r="JQH3" s="156"/>
      <c r="JQI3" s="156"/>
      <c r="JQJ3" s="156"/>
      <c r="JQK3" s="156"/>
      <c r="JQL3" s="156"/>
      <c r="JQM3" s="156"/>
      <c r="JQN3" s="156"/>
      <c r="JQO3" s="156"/>
      <c r="JQP3" s="156"/>
      <c r="JQQ3" s="156"/>
      <c r="JQR3" s="156"/>
      <c r="JQS3" s="156"/>
      <c r="JQT3" s="156"/>
      <c r="JQU3" s="156"/>
      <c r="JQV3" s="156"/>
      <c r="JQW3" s="156"/>
      <c r="JQX3" s="156"/>
      <c r="JQY3" s="156"/>
      <c r="JQZ3" s="156"/>
      <c r="JRA3" s="156"/>
      <c r="JRB3" s="156"/>
      <c r="JRC3" s="156"/>
      <c r="JRD3" s="156"/>
      <c r="JRE3" s="156"/>
      <c r="JRF3" s="156"/>
      <c r="JRG3" s="156"/>
      <c r="JRH3" s="156"/>
      <c r="JRI3" s="156"/>
      <c r="JRJ3" s="156"/>
      <c r="JRK3" s="156"/>
      <c r="JRL3" s="156"/>
      <c r="JRM3" s="156"/>
      <c r="JRN3" s="156"/>
      <c r="JRO3" s="156"/>
      <c r="JRP3" s="156"/>
      <c r="JRQ3" s="156"/>
      <c r="JRR3" s="156"/>
      <c r="JRS3" s="156"/>
      <c r="JRT3" s="156"/>
      <c r="JRU3" s="156"/>
      <c r="JRV3" s="156"/>
      <c r="JRW3" s="156"/>
      <c r="JRX3" s="156"/>
      <c r="JRY3" s="156"/>
      <c r="JRZ3" s="156"/>
      <c r="JSA3" s="156"/>
      <c r="JSB3" s="156"/>
      <c r="JSC3" s="156"/>
      <c r="JSD3" s="156"/>
      <c r="JSE3" s="156"/>
      <c r="JSF3" s="156"/>
      <c r="JSG3" s="156"/>
      <c r="JSH3" s="156"/>
      <c r="JSI3" s="156"/>
      <c r="JSJ3" s="156"/>
      <c r="JSK3" s="156"/>
      <c r="JSL3" s="156"/>
      <c r="JSM3" s="156"/>
      <c r="JSN3" s="156"/>
      <c r="JSO3" s="156"/>
      <c r="JSP3" s="156"/>
      <c r="JSQ3" s="156"/>
      <c r="JSR3" s="156"/>
      <c r="JSS3" s="156"/>
      <c r="JST3" s="156"/>
      <c r="JSU3" s="156"/>
      <c r="JSV3" s="156"/>
      <c r="JSW3" s="156"/>
      <c r="JSX3" s="156"/>
      <c r="JSY3" s="156"/>
      <c r="JSZ3" s="156"/>
      <c r="JTA3" s="156"/>
      <c r="JTB3" s="156"/>
      <c r="JTC3" s="156"/>
      <c r="JTD3" s="156"/>
      <c r="JTE3" s="156"/>
      <c r="JTF3" s="156"/>
      <c r="JTG3" s="156"/>
      <c r="JTH3" s="156"/>
      <c r="JTI3" s="156"/>
      <c r="JTJ3" s="156"/>
      <c r="JTK3" s="156"/>
      <c r="JTL3" s="156"/>
      <c r="JTM3" s="156"/>
      <c r="JTN3" s="156"/>
      <c r="JTO3" s="156"/>
      <c r="JTP3" s="156"/>
      <c r="JTQ3" s="156"/>
      <c r="JTR3" s="156"/>
      <c r="JTS3" s="156"/>
      <c r="JTT3" s="156"/>
      <c r="JTU3" s="156"/>
      <c r="JTV3" s="156"/>
      <c r="JTW3" s="156"/>
      <c r="JTX3" s="156"/>
      <c r="JTY3" s="156"/>
      <c r="JTZ3" s="156"/>
      <c r="JUA3" s="156"/>
      <c r="JUB3" s="156"/>
      <c r="JUC3" s="156"/>
      <c r="JUD3" s="156"/>
      <c r="JUE3" s="156"/>
      <c r="JUF3" s="156"/>
      <c r="JUG3" s="156"/>
      <c r="JUH3" s="156"/>
      <c r="JUI3" s="156"/>
      <c r="JUJ3" s="156"/>
      <c r="JUK3" s="156"/>
      <c r="JUL3" s="156"/>
      <c r="JUM3" s="156"/>
      <c r="JUN3" s="156"/>
      <c r="JUO3" s="156"/>
      <c r="JUP3" s="156"/>
      <c r="JUQ3" s="156"/>
      <c r="JUR3" s="156"/>
      <c r="JUS3" s="156"/>
      <c r="JUT3" s="156"/>
      <c r="JUU3" s="156"/>
      <c r="JUV3" s="156"/>
      <c r="JUW3" s="156"/>
      <c r="JUX3" s="156"/>
      <c r="JUY3" s="156"/>
      <c r="JUZ3" s="156"/>
      <c r="JVA3" s="156"/>
      <c r="JVB3" s="156"/>
      <c r="JVC3" s="156"/>
      <c r="JVD3" s="156"/>
      <c r="JVE3" s="156"/>
      <c r="JVF3" s="156"/>
      <c r="JVG3" s="156"/>
      <c r="JVH3" s="156"/>
      <c r="JVI3" s="156"/>
      <c r="JVJ3" s="156"/>
      <c r="JVK3" s="156"/>
      <c r="JVL3" s="156"/>
      <c r="JVM3" s="156"/>
      <c r="JVN3" s="156"/>
      <c r="JVO3" s="156"/>
      <c r="JVP3" s="156"/>
      <c r="JVQ3" s="156"/>
      <c r="JVR3" s="156"/>
      <c r="JVS3" s="156"/>
      <c r="JVT3" s="156"/>
      <c r="JVU3" s="156"/>
      <c r="JVV3" s="156"/>
      <c r="JVW3" s="156"/>
      <c r="JVX3" s="156"/>
      <c r="JVY3" s="156"/>
      <c r="JVZ3" s="156"/>
      <c r="JWA3" s="156"/>
      <c r="JWB3" s="156"/>
      <c r="JWC3" s="156"/>
      <c r="JWD3" s="156"/>
      <c r="JWE3" s="156"/>
      <c r="JWF3" s="156"/>
      <c r="JWG3" s="156"/>
      <c r="JWH3" s="156"/>
      <c r="JWI3" s="156"/>
      <c r="JWJ3" s="156"/>
      <c r="JWK3" s="156"/>
      <c r="JWL3" s="156"/>
      <c r="JWM3" s="156"/>
      <c r="JWN3" s="156"/>
      <c r="JWO3" s="156"/>
      <c r="JWP3" s="156"/>
      <c r="JWQ3" s="156"/>
      <c r="JWR3" s="156"/>
      <c r="JWS3" s="156"/>
      <c r="JWT3" s="156"/>
      <c r="JWU3" s="156"/>
      <c r="JWV3" s="156"/>
      <c r="JWW3" s="156"/>
      <c r="JWX3" s="156"/>
      <c r="JWY3" s="156"/>
      <c r="JWZ3" s="156"/>
      <c r="JXA3" s="156"/>
      <c r="JXB3" s="156"/>
      <c r="JXC3" s="156"/>
      <c r="JXD3" s="156"/>
      <c r="JXE3" s="156"/>
      <c r="JXF3" s="156"/>
      <c r="JXG3" s="156"/>
      <c r="JXH3" s="156"/>
      <c r="JXI3" s="156"/>
      <c r="JXJ3" s="156"/>
      <c r="JXK3" s="156"/>
      <c r="JXL3" s="156"/>
      <c r="JXM3" s="156"/>
      <c r="JXN3" s="156"/>
      <c r="JXO3" s="156"/>
      <c r="JXP3" s="156"/>
      <c r="JXQ3" s="156"/>
      <c r="JXR3" s="156"/>
      <c r="JXS3" s="156"/>
      <c r="JXT3" s="156"/>
      <c r="JXU3" s="156"/>
      <c r="JXV3" s="156"/>
      <c r="JXW3" s="156"/>
      <c r="JXX3" s="156"/>
      <c r="JXY3" s="156"/>
      <c r="JXZ3" s="156"/>
      <c r="JYA3" s="156"/>
      <c r="JYB3" s="156"/>
      <c r="JYC3" s="156"/>
      <c r="JYD3" s="156"/>
      <c r="JYE3" s="156"/>
      <c r="JYF3" s="156"/>
      <c r="JYG3" s="156"/>
      <c r="JYH3" s="156"/>
      <c r="JYI3" s="156"/>
      <c r="JYJ3" s="156"/>
      <c r="JYK3" s="156"/>
      <c r="JYL3" s="156"/>
      <c r="JYM3" s="156"/>
      <c r="JYN3" s="156"/>
      <c r="JYO3" s="156"/>
      <c r="JYP3" s="156"/>
      <c r="JYQ3" s="156"/>
      <c r="JYR3" s="156"/>
      <c r="JYS3" s="156"/>
      <c r="JYT3" s="156"/>
      <c r="JYU3" s="156"/>
      <c r="JYV3" s="156"/>
      <c r="JYW3" s="156"/>
      <c r="JYX3" s="156"/>
      <c r="JYY3" s="156"/>
      <c r="JYZ3" s="156"/>
      <c r="JZA3" s="156"/>
      <c r="JZB3" s="156"/>
      <c r="JZC3" s="156"/>
      <c r="JZD3" s="156"/>
      <c r="JZE3" s="156"/>
      <c r="JZF3" s="156"/>
      <c r="JZG3" s="156"/>
      <c r="JZH3" s="156"/>
      <c r="JZI3" s="156"/>
      <c r="JZJ3" s="156"/>
      <c r="JZK3" s="156"/>
      <c r="JZL3" s="156"/>
      <c r="JZM3" s="156"/>
      <c r="JZN3" s="156"/>
      <c r="JZO3" s="156"/>
      <c r="JZP3" s="156"/>
      <c r="JZQ3" s="156"/>
      <c r="JZR3" s="156"/>
      <c r="JZS3" s="156"/>
      <c r="JZT3" s="156"/>
      <c r="JZU3" s="156"/>
      <c r="JZV3" s="156"/>
      <c r="JZW3" s="156"/>
      <c r="JZX3" s="156"/>
      <c r="JZY3" s="156"/>
      <c r="JZZ3" s="156"/>
      <c r="KAA3" s="156"/>
      <c r="KAB3" s="156"/>
      <c r="KAC3" s="156"/>
      <c r="KAD3" s="156"/>
      <c r="KAE3" s="156"/>
      <c r="KAF3" s="156"/>
      <c r="KAG3" s="156"/>
      <c r="KAH3" s="156"/>
      <c r="KAI3" s="156"/>
      <c r="KAJ3" s="156"/>
      <c r="KAK3" s="156"/>
      <c r="KAL3" s="156"/>
      <c r="KAM3" s="156"/>
      <c r="KAN3" s="156"/>
      <c r="KAO3" s="156"/>
      <c r="KAP3" s="156"/>
      <c r="KAQ3" s="156"/>
      <c r="KAR3" s="156"/>
      <c r="KAS3" s="156"/>
      <c r="KAT3" s="156"/>
      <c r="KAU3" s="156"/>
      <c r="KAV3" s="156"/>
      <c r="KAW3" s="156"/>
      <c r="KAX3" s="156"/>
      <c r="KAY3" s="156"/>
      <c r="KAZ3" s="156"/>
      <c r="KBA3" s="156"/>
      <c r="KBB3" s="156"/>
      <c r="KBC3" s="156"/>
      <c r="KBD3" s="156"/>
      <c r="KBE3" s="156"/>
      <c r="KBF3" s="156"/>
      <c r="KBG3" s="156"/>
      <c r="KBH3" s="156"/>
      <c r="KBI3" s="156"/>
      <c r="KBJ3" s="156"/>
      <c r="KBK3" s="156"/>
      <c r="KBL3" s="156"/>
      <c r="KBM3" s="156"/>
      <c r="KBN3" s="156"/>
      <c r="KBO3" s="156"/>
      <c r="KBP3" s="156"/>
      <c r="KBQ3" s="156"/>
      <c r="KBR3" s="156"/>
      <c r="KBS3" s="156"/>
      <c r="KBT3" s="156"/>
      <c r="KBU3" s="156"/>
      <c r="KBV3" s="156"/>
      <c r="KBW3" s="156"/>
      <c r="KBX3" s="156"/>
      <c r="KBY3" s="156"/>
      <c r="KBZ3" s="156"/>
      <c r="KCA3" s="156"/>
      <c r="KCB3" s="156"/>
      <c r="KCC3" s="156"/>
      <c r="KCD3" s="156"/>
      <c r="KCE3" s="156"/>
      <c r="KCF3" s="156"/>
      <c r="KCG3" s="156"/>
      <c r="KCH3" s="156"/>
      <c r="KCI3" s="156"/>
      <c r="KCJ3" s="156"/>
      <c r="KCK3" s="156"/>
      <c r="KCL3" s="156"/>
      <c r="KCM3" s="156"/>
      <c r="KCN3" s="156"/>
      <c r="KCO3" s="156"/>
      <c r="KCP3" s="156"/>
      <c r="KCQ3" s="156"/>
      <c r="KCR3" s="156"/>
      <c r="KCS3" s="156"/>
      <c r="KCT3" s="156"/>
      <c r="KCU3" s="156"/>
      <c r="KCV3" s="156"/>
      <c r="KCW3" s="156"/>
      <c r="KCX3" s="156"/>
      <c r="KCY3" s="156"/>
      <c r="KCZ3" s="156"/>
      <c r="KDA3" s="156"/>
      <c r="KDB3" s="156"/>
      <c r="KDC3" s="156"/>
      <c r="KDD3" s="156"/>
      <c r="KDE3" s="156"/>
      <c r="KDF3" s="156"/>
      <c r="KDG3" s="156"/>
      <c r="KDH3" s="156"/>
      <c r="KDI3" s="156"/>
      <c r="KDJ3" s="156"/>
      <c r="KDK3" s="156"/>
      <c r="KDL3" s="156"/>
      <c r="KDM3" s="156"/>
      <c r="KDN3" s="156"/>
      <c r="KDO3" s="156"/>
      <c r="KDP3" s="156"/>
      <c r="KDQ3" s="156"/>
      <c r="KDR3" s="156"/>
      <c r="KDS3" s="156"/>
      <c r="KDT3" s="156"/>
      <c r="KDU3" s="156"/>
      <c r="KDV3" s="156"/>
      <c r="KDW3" s="156"/>
      <c r="KDX3" s="156"/>
      <c r="KDY3" s="156"/>
      <c r="KDZ3" s="156"/>
      <c r="KEA3" s="156"/>
      <c r="KEB3" s="156"/>
      <c r="KEC3" s="156"/>
      <c r="KED3" s="156"/>
      <c r="KEE3" s="156"/>
      <c r="KEF3" s="156"/>
      <c r="KEG3" s="156"/>
      <c r="KEH3" s="156"/>
      <c r="KEI3" s="156"/>
      <c r="KEJ3" s="156"/>
      <c r="KEK3" s="156"/>
      <c r="KEL3" s="156"/>
      <c r="KEM3" s="156"/>
      <c r="KEN3" s="156"/>
      <c r="KEO3" s="156"/>
      <c r="KEP3" s="156"/>
      <c r="KEQ3" s="156"/>
      <c r="KER3" s="156"/>
      <c r="KES3" s="156"/>
      <c r="KET3" s="156"/>
      <c r="KEU3" s="156"/>
      <c r="KEV3" s="156"/>
      <c r="KEW3" s="156"/>
      <c r="KEX3" s="156"/>
      <c r="KEY3" s="156"/>
      <c r="KEZ3" s="156"/>
      <c r="KFA3" s="156"/>
      <c r="KFB3" s="156"/>
      <c r="KFC3" s="156"/>
      <c r="KFD3" s="156"/>
      <c r="KFE3" s="156"/>
      <c r="KFF3" s="156"/>
      <c r="KFG3" s="156"/>
      <c r="KFH3" s="156"/>
      <c r="KFI3" s="156"/>
      <c r="KFJ3" s="156"/>
      <c r="KFK3" s="156"/>
      <c r="KFL3" s="156"/>
      <c r="KFM3" s="156"/>
      <c r="KFN3" s="156"/>
      <c r="KFO3" s="156"/>
      <c r="KFP3" s="156"/>
      <c r="KFQ3" s="156"/>
      <c r="KFR3" s="156"/>
      <c r="KFS3" s="156"/>
      <c r="KFT3" s="156"/>
      <c r="KFU3" s="156"/>
      <c r="KFV3" s="156"/>
      <c r="KFW3" s="156"/>
      <c r="KFX3" s="156"/>
      <c r="KFY3" s="156"/>
      <c r="KFZ3" s="156"/>
      <c r="KGA3" s="156"/>
      <c r="KGB3" s="156"/>
      <c r="KGC3" s="156"/>
      <c r="KGD3" s="156"/>
      <c r="KGE3" s="156"/>
      <c r="KGF3" s="156"/>
      <c r="KGG3" s="156"/>
      <c r="KGH3" s="156"/>
      <c r="KGI3" s="156"/>
      <c r="KGJ3" s="156"/>
      <c r="KGK3" s="156"/>
      <c r="KGL3" s="156"/>
      <c r="KGM3" s="156"/>
      <c r="KGN3" s="156"/>
      <c r="KGO3" s="156"/>
      <c r="KGP3" s="156"/>
      <c r="KGQ3" s="156"/>
      <c r="KGR3" s="156"/>
      <c r="KGS3" s="156"/>
      <c r="KGT3" s="156"/>
      <c r="KGU3" s="156"/>
      <c r="KGV3" s="156"/>
      <c r="KGW3" s="156"/>
      <c r="KGX3" s="156"/>
      <c r="KGY3" s="156"/>
      <c r="KGZ3" s="156"/>
      <c r="KHA3" s="156"/>
      <c r="KHB3" s="156"/>
      <c r="KHC3" s="156"/>
      <c r="KHD3" s="156"/>
      <c r="KHE3" s="156"/>
      <c r="KHF3" s="156"/>
      <c r="KHG3" s="156"/>
      <c r="KHH3" s="156"/>
      <c r="KHI3" s="156"/>
      <c r="KHJ3" s="156"/>
      <c r="KHK3" s="156"/>
      <c r="KHL3" s="156"/>
      <c r="KHM3" s="156"/>
      <c r="KHN3" s="156"/>
      <c r="KHO3" s="156"/>
      <c r="KHP3" s="156"/>
      <c r="KHQ3" s="156"/>
      <c r="KHR3" s="156"/>
      <c r="KHS3" s="156"/>
      <c r="KHT3" s="156"/>
      <c r="KHU3" s="156"/>
      <c r="KHV3" s="156"/>
      <c r="KHW3" s="156"/>
      <c r="KHX3" s="156"/>
      <c r="KHY3" s="156"/>
      <c r="KHZ3" s="156"/>
      <c r="KIA3" s="156"/>
      <c r="KIB3" s="156"/>
      <c r="KIC3" s="156"/>
      <c r="KID3" s="156"/>
      <c r="KIE3" s="156"/>
      <c r="KIF3" s="156"/>
      <c r="KIG3" s="156"/>
      <c r="KIH3" s="156"/>
      <c r="KII3" s="156"/>
      <c r="KIJ3" s="156"/>
      <c r="KIK3" s="156"/>
      <c r="KIL3" s="156"/>
      <c r="KIM3" s="156"/>
      <c r="KIN3" s="156"/>
      <c r="KIO3" s="156"/>
      <c r="KIP3" s="156"/>
      <c r="KIQ3" s="156"/>
      <c r="KIR3" s="156"/>
      <c r="KIS3" s="156"/>
      <c r="KIT3" s="156"/>
      <c r="KIU3" s="156"/>
      <c r="KIV3" s="156"/>
      <c r="KIW3" s="156"/>
      <c r="KIX3" s="156"/>
      <c r="KIY3" s="156"/>
      <c r="KIZ3" s="156"/>
      <c r="KJA3" s="156"/>
      <c r="KJB3" s="156"/>
      <c r="KJC3" s="156"/>
      <c r="KJD3" s="156"/>
      <c r="KJE3" s="156"/>
      <c r="KJF3" s="156"/>
      <c r="KJG3" s="156"/>
      <c r="KJH3" s="156"/>
      <c r="KJI3" s="156"/>
      <c r="KJJ3" s="156"/>
      <c r="KJK3" s="156"/>
      <c r="KJL3" s="156"/>
      <c r="KJM3" s="156"/>
      <c r="KJN3" s="156"/>
      <c r="KJO3" s="156"/>
      <c r="KJP3" s="156"/>
      <c r="KJQ3" s="156"/>
      <c r="KJR3" s="156"/>
      <c r="KJS3" s="156"/>
      <c r="KJT3" s="156"/>
      <c r="KJU3" s="156"/>
      <c r="KJV3" s="156"/>
      <c r="KJW3" s="156"/>
      <c r="KJX3" s="156"/>
      <c r="KJY3" s="156"/>
      <c r="KJZ3" s="156"/>
      <c r="KKA3" s="156"/>
      <c r="KKB3" s="156"/>
      <c r="KKC3" s="156"/>
      <c r="KKD3" s="156"/>
      <c r="KKE3" s="156"/>
      <c r="KKF3" s="156"/>
      <c r="KKG3" s="156"/>
      <c r="KKH3" s="156"/>
      <c r="KKI3" s="156"/>
      <c r="KKJ3" s="156"/>
      <c r="KKK3" s="156"/>
      <c r="KKL3" s="156"/>
      <c r="KKM3" s="156"/>
      <c r="KKN3" s="156"/>
      <c r="KKO3" s="156"/>
      <c r="KKP3" s="156"/>
      <c r="KKQ3" s="156"/>
      <c r="KKR3" s="156"/>
      <c r="KKS3" s="156"/>
      <c r="KKT3" s="156"/>
      <c r="KKU3" s="156"/>
      <c r="KKV3" s="156"/>
      <c r="KKW3" s="156"/>
      <c r="KKX3" s="156"/>
      <c r="KKY3" s="156"/>
      <c r="KKZ3" s="156"/>
      <c r="KLA3" s="156"/>
      <c r="KLB3" s="156"/>
      <c r="KLC3" s="156"/>
      <c r="KLD3" s="156"/>
      <c r="KLE3" s="156"/>
      <c r="KLF3" s="156"/>
      <c r="KLG3" s="156"/>
      <c r="KLH3" s="156"/>
      <c r="KLI3" s="156"/>
      <c r="KLJ3" s="156"/>
      <c r="KLK3" s="156"/>
      <c r="KLL3" s="156"/>
      <c r="KLM3" s="156"/>
      <c r="KLN3" s="156"/>
      <c r="KLO3" s="156"/>
      <c r="KLP3" s="156"/>
      <c r="KLQ3" s="156"/>
      <c r="KLR3" s="156"/>
      <c r="KLS3" s="156"/>
      <c r="KLT3" s="156"/>
      <c r="KLU3" s="156"/>
      <c r="KLV3" s="156"/>
      <c r="KLW3" s="156"/>
      <c r="KLX3" s="156"/>
      <c r="KLY3" s="156"/>
      <c r="KLZ3" s="156"/>
      <c r="KMA3" s="156"/>
      <c r="KMB3" s="156"/>
      <c r="KMC3" s="156"/>
      <c r="KMD3" s="156"/>
      <c r="KME3" s="156"/>
      <c r="KMF3" s="156"/>
      <c r="KMG3" s="156"/>
      <c r="KMH3" s="156"/>
      <c r="KMI3" s="156"/>
      <c r="KMJ3" s="156"/>
      <c r="KMK3" s="156"/>
      <c r="KML3" s="156"/>
      <c r="KMM3" s="156"/>
      <c r="KMN3" s="156"/>
      <c r="KMO3" s="156"/>
      <c r="KMP3" s="156"/>
      <c r="KMQ3" s="156"/>
      <c r="KMR3" s="156"/>
      <c r="KMS3" s="156"/>
      <c r="KMT3" s="156"/>
      <c r="KMU3" s="156"/>
      <c r="KMV3" s="156"/>
      <c r="KMW3" s="156"/>
      <c r="KMX3" s="156"/>
      <c r="KMY3" s="156"/>
      <c r="KMZ3" s="156"/>
      <c r="KNA3" s="156"/>
      <c r="KNB3" s="156"/>
      <c r="KNC3" s="156"/>
      <c r="KND3" s="156"/>
      <c r="KNE3" s="156"/>
      <c r="KNF3" s="156"/>
      <c r="KNG3" s="156"/>
      <c r="KNH3" s="156"/>
      <c r="KNI3" s="156"/>
      <c r="KNJ3" s="156"/>
      <c r="KNK3" s="156"/>
      <c r="KNL3" s="156"/>
      <c r="KNM3" s="156"/>
      <c r="KNN3" s="156"/>
      <c r="KNO3" s="156"/>
      <c r="KNP3" s="156"/>
      <c r="KNQ3" s="156"/>
      <c r="KNR3" s="156"/>
      <c r="KNS3" s="156"/>
      <c r="KNT3" s="156"/>
      <c r="KNU3" s="156"/>
      <c r="KNV3" s="156"/>
      <c r="KNW3" s="156"/>
      <c r="KNX3" s="156"/>
      <c r="KNY3" s="156"/>
      <c r="KNZ3" s="156"/>
      <c r="KOA3" s="156"/>
      <c r="KOB3" s="156"/>
      <c r="KOC3" s="156"/>
      <c r="KOD3" s="156"/>
      <c r="KOE3" s="156"/>
      <c r="KOF3" s="156"/>
      <c r="KOG3" s="156"/>
      <c r="KOH3" s="156"/>
      <c r="KOI3" s="156"/>
      <c r="KOJ3" s="156"/>
      <c r="KOK3" s="156"/>
      <c r="KOL3" s="156"/>
      <c r="KOM3" s="156"/>
      <c r="KON3" s="156"/>
      <c r="KOO3" s="156"/>
      <c r="KOP3" s="156"/>
      <c r="KOQ3" s="156"/>
      <c r="KOR3" s="156"/>
      <c r="KOS3" s="156"/>
      <c r="KOT3" s="156"/>
      <c r="KOU3" s="156"/>
      <c r="KOV3" s="156"/>
      <c r="KOW3" s="156"/>
      <c r="KOX3" s="156"/>
      <c r="KOY3" s="156"/>
      <c r="KOZ3" s="156"/>
      <c r="KPA3" s="156"/>
      <c r="KPB3" s="156"/>
      <c r="KPC3" s="156"/>
      <c r="KPD3" s="156"/>
      <c r="KPE3" s="156"/>
      <c r="KPF3" s="156"/>
      <c r="KPG3" s="156"/>
      <c r="KPH3" s="156"/>
      <c r="KPI3" s="156"/>
      <c r="KPJ3" s="156"/>
      <c r="KPK3" s="156"/>
      <c r="KPL3" s="156"/>
      <c r="KPM3" s="156"/>
      <c r="KPN3" s="156"/>
      <c r="KPO3" s="156"/>
      <c r="KPP3" s="156"/>
      <c r="KPQ3" s="156"/>
      <c r="KPR3" s="156"/>
      <c r="KPS3" s="156"/>
      <c r="KPT3" s="156"/>
      <c r="KPU3" s="156"/>
      <c r="KPV3" s="156"/>
      <c r="KPW3" s="156"/>
      <c r="KPX3" s="156"/>
      <c r="KPY3" s="156"/>
      <c r="KPZ3" s="156"/>
      <c r="KQA3" s="156"/>
      <c r="KQB3" s="156"/>
      <c r="KQC3" s="156"/>
      <c r="KQD3" s="156"/>
      <c r="KQE3" s="156"/>
      <c r="KQF3" s="156"/>
      <c r="KQG3" s="156"/>
      <c r="KQH3" s="156"/>
      <c r="KQI3" s="156"/>
      <c r="KQJ3" s="156"/>
      <c r="KQK3" s="156"/>
      <c r="KQL3" s="156"/>
      <c r="KQM3" s="156"/>
      <c r="KQN3" s="156"/>
      <c r="KQO3" s="156"/>
      <c r="KQP3" s="156"/>
      <c r="KQQ3" s="156"/>
      <c r="KQR3" s="156"/>
      <c r="KQS3" s="156"/>
      <c r="KQT3" s="156"/>
      <c r="KQU3" s="156"/>
      <c r="KQV3" s="156"/>
      <c r="KQW3" s="156"/>
      <c r="KQX3" s="156"/>
      <c r="KQY3" s="156"/>
      <c r="KQZ3" s="156"/>
      <c r="KRA3" s="156"/>
      <c r="KRB3" s="156"/>
      <c r="KRC3" s="156"/>
      <c r="KRD3" s="156"/>
      <c r="KRE3" s="156"/>
      <c r="KRF3" s="156"/>
      <c r="KRG3" s="156"/>
      <c r="KRH3" s="156"/>
      <c r="KRI3" s="156"/>
      <c r="KRJ3" s="156"/>
      <c r="KRK3" s="156"/>
      <c r="KRL3" s="156"/>
      <c r="KRM3" s="156"/>
      <c r="KRN3" s="156"/>
      <c r="KRO3" s="156"/>
      <c r="KRP3" s="156"/>
      <c r="KRQ3" s="156"/>
      <c r="KRR3" s="156"/>
      <c r="KRS3" s="156"/>
      <c r="KRT3" s="156"/>
      <c r="KRU3" s="156"/>
      <c r="KRV3" s="156"/>
      <c r="KRW3" s="156"/>
      <c r="KRX3" s="156"/>
      <c r="KRY3" s="156"/>
      <c r="KRZ3" s="156"/>
      <c r="KSA3" s="156"/>
      <c r="KSB3" s="156"/>
      <c r="KSC3" s="156"/>
      <c r="KSD3" s="156"/>
      <c r="KSE3" s="156"/>
      <c r="KSF3" s="156"/>
      <c r="KSG3" s="156"/>
      <c r="KSH3" s="156"/>
      <c r="KSI3" s="156"/>
      <c r="KSJ3" s="156"/>
      <c r="KSK3" s="156"/>
      <c r="KSL3" s="156"/>
      <c r="KSM3" s="156"/>
      <c r="KSN3" s="156"/>
      <c r="KSO3" s="156"/>
      <c r="KSP3" s="156"/>
      <c r="KSQ3" s="156"/>
      <c r="KSR3" s="156"/>
      <c r="KSS3" s="156"/>
      <c r="KST3" s="156"/>
      <c r="KSU3" s="156"/>
      <c r="KSV3" s="156"/>
      <c r="KSW3" s="156"/>
      <c r="KSX3" s="156"/>
      <c r="KSY3" s="156"/>
      <c r="KSZ3" s="156"/>
      <c r="KTA3" s="156"/>
      <c r="KTB3" s="156"/>
      <c r="KTC3" s="156"/>
      <c r="KTD3" s="156"/>
      <c r="KTE3" s="156"/>
      <c r="KTF3" s="156"/>
      <c r="KTG3" s="156"/>
      <c r="KTH3" s="156"/>
      <c r="KTI3" s="156"/>
      <c r="KTJ3" s="156"/>
      <c r="KTK3" s="156"/>
      <c r="KTL3" s="156"/>
      <c r="KTM3" s="156"/>
      <c r="KTN3" s="156"/>
      <c r="KTO3" s="156"/>
      <c r="KTP3" s="156"/>
      <c r="KTQ3" s="156"/>
      <c r="KTR3" s="156"/>
      <c r="KTS3" s="156"/>
      <c r="KTT3" s="156"/>
      <c r="KTU3" s="156"/>
      <c r="KTV3" s="156"/>
      <c r="KTW3" s="156"/>
      <c r="KTX3" s="156"/>
      <c r="KTY3" s="156"/>
      <c r="KTZ3" s="156"/>
      <c r="KUA3" s="156"/>
      <c r="KUB3" s="156"/>
      <c r="KUC3" s="156"/>
      <c r="KUD3" s="156"/>
      <c r="KUE3" s="156"/>
      <c r="KUF3" s="156"/>
      <c r="KUG3" s="156"/>
      <c r="KUH3" s="156"/>
      <c r="KUI3" s="156"/>
      <c r="KUJ3" s="156"/>
      <c r="KUK3" s="156"/>
      <c r="KUL3" s="156"/>
      <c r="KUM3" s="156"/>
      <c r="KUN3" s="156"/>
      <c r="KUO3" s="156"/>
      <c r="KUP3" s="156"/>
      <c r="KUQ3" s="156"/>
      <c r="KUR3" s="156"/>
      <c r="KUS3" s="156"/>
      <c r="KUT3" s="156"/>
      <c r="KUU3" s="156"/>
      <c r="KUV3" s="156"/>
      <c r="KUW3" s="156"/>
      <c r="KUX3" s="156"/>
      <c r="KUY3" s="156"/>
      <c r="KUZ3" s="156"/>
      <c r="KVA3" s="156"/>
      <c r="KVB3" s="156"/>
      <c r="KVC3" s="156"/>
      <c r="KVD3" s="156"/>
      <c r="KVE3" s="156"/>
      <c r="KVF3" s="156"/>
      <c r="KVG3" s="156"/>
      <c r="KVH3" s="156"/>
      <c r="KVI3" s="156"/>
      <c r="KVJ3" s="156"/>
      <c r="KVK3" s="156"/>
      <c r="KVL3" s="156"/>
      <c r="KVM3" s="156"/>
      <c r="KVN3" s="156"/>
      <c r="KVO3" s="156"/>
      <c r="KVP3" s="156"/>
      <c r="KVQ3" s="156"/>
      <c r="KVR3" s="156"/>
      <c r="KVS3" s="156"/>
      <c r="KVT3" s="156"/>
      <c r="KVU3" s="156"/>
      <c r="KVV3" s="156"/>
      <c r="KVW3" s="156"/>
      <c r="KVX3" s="156"/>
      <c r="KVY3" s="156"/>
      <c r="KVZ3" s="156"/>
      <c r="KWA3" s="156"/>
      <c r="KWB3" s="156"/>
      <c r="KWC3" s="156"/>
      <c r="KWD3" s="156"/>
      <c r="KWE3" s="156"/>
      <c r="KWF3" s="156"/>
      <c r="KWG3" s="156"/>
      <c r="KWH3" s="156"/>
      <c r="KWI3" s="156"/>
      <c r="KWJ3" s="156"/>
      <c r="KWK3" s="156"/>
      <c r="KWL3" s="156"/>
      <c r="KWM3" s="156"/>
      <c r="KWN3" s="156"/>
      <c r="KWO3" s="156"/>
      <c r="KWP3" s="156"/>
      <c r="KWQ3" s="156"/>
      <c r="KWR3" s="156"/>
      <c r="KWS3" s="156"/>
      <c r="KWT3" s="156"/>
      <c r="KWU3" s="156"/>
      <c r="KWV3" s="156"/>
      <c r="KWW3" s="156"/>
      <c r="KWX3" s="156"/>
      <c r="KWY3" s="156"/>
      <c r="KWZ3" s="156"/>
      <c r="KXA3" s="156"/>
      <c r="KXB3" s="156"/>
      <c r="KXC3" s="156"/>
      <c r="KXD3" s="156"/>
      <c r="KXE3" s="156"/>
      <c r="KXF3" s="156"/>
      <c r="KXG3" s="156"/>
      <c r="KXH3" s="156"/>
      <c r="KXI3" s="156"/>
      <c r="KXJ3" s="156"/>
      <c r="KXK3" s="156"/>
      <c r="KXL3" s="156"/>
      <c r="KXM3" s="156"/>
      <c r="KXN3" s="156"/>
      <c r="KXO3" s="156"/>
      <c r="KXP3" s="156"/>
      <c r="KXQ3" s="156"/>
      <c r="KXR3" s="156"/>
      <c r="KXS3" s="156"/>
      <c r="KXT3" s="156"/>
      <c r="KXU3" s="156"/>
      <c r="KXV3" s="156"/>
      <c r="KXW3" s="156"/>
      <c r="KXX3" s="156"/>
      <c r="KXY3" s="156"/>
      <c r="KXZ3" s="156"/>
      <c r="KYA3" s="156"/>
      <c r="KYB3" s="156"/>
      <c r="KYC3" s="156"/>
      <c r="KYD3" s="156"/>
      <c r="KYE3" s="156"/>
      <c r="KYF3" s="156"/>
      <c r="KYG3" s="156"/>
      <c r="KYH3" s="156"/>
      <c r="KYI3" s="156"/>
      <c r="KYJ3" s="156"/>
      <c r="KYK3" s="156"/>
      <c r="KYL3" s="156"/>
      <c r="KYM3" s="156"/>
      <c r="KYN3" s="156"/>
      <c r="KYO3" s="156"/>
      <c r="KYP3" s="156"/>
      <c r="KYQ3" s="156"/>
      <c r="KYR3" s="156"/>
      <c r="KYS3" s="156"/>
      <c r="KYT3" s="156"/>
      <c r="KYU3" s="156"/>
      <c r="KYV3" s="156"/>
      <c r="KYW3" s="156"/>
      <c r="KYX3" s="156"/>
      <c r="KYY3" s="156"/>
      <c r="KYZ3" s="156"/>
      <c r="KZA3" s="156"/>
      <c r="KZB3" s="156"/>
      <c r="KZC3" s="156"/>
      <c r="KZD3" s="156"/>
      <c r="KZE3" s="156"/>
      <c r="KZF3" s="156"/>
      <c r="KZG3" s="156"/>
      <c r="KZH3" s="156"/>
      <c r="KZI3" s="156"/>
      <c r="KZJ3" s="156"/>
      <c r="KZK3" s="156"/>
      <c r="KZL3" s="156"/>
      <c r="KZM3" s="156"/>
      <c r="KZN3" s="156"/>
      <c r="KZO3" s="156"/>
      <c r="KZP3" s="156"/>
      <c r="KZQ3" s="156"/>
      <c r="KZR3" s="156"/>
      <c r="KZS3" s="156"/>
      <c r="KZT3" s="156"/>
      <c r="KZU3" s="156"/>
      <c r="KZV3" s="156"/>
      <c r="KZW3" s="156"/>
      <c r="KZX3" s="156"/>
      <c r="KZY3" s="156"/>
      <c r="KZZ3" s="156"/>
      <c r="LAA3" s="156"/>
      <c r="LAB3" s="156"/>
      <c r="LAC3" s="156"/>
      <c r="LAD3" s="156"/>
      <c r="LAE3" s="156"/>
      <c r="LAF3" s="156"/>
      <c r="LAG3" s="156"/>
      <c r="LAH3" s="156"/>
      <c r="LAI3" s="156"/>
      <c r="LAJ3" s="156"/>
      <c r="LAK3" s="156"/>
      <c r="LAL3" s="156"/>
      <c r="LAM3" s="156"/>
      <c r="LAN3" s="156"/>
      <c r="LAO3" s="156"/>
      <c r="LAP3" s="156"/>
      <c r="LAQ3" s="156"/>
      <c r="LAR3" s="156"/>
      <c r="LAS3" s="156"/>
      <c r="LAT3" s="156"/>
      <c r="LAU3" s="156"/>
      <c r="LAV3" s="156"/>
      <c r="LAW3" s="156"/>
      <c r="LAX3" s="156"/>
      <c r="LAY3" s="156"/>
      <c r="LAZ3" s="156"/>
      <c r="LBA3" s="156"/>
      <c r="LBB3" s="156"/>
      <c r="LBC3" s="156"/>
      <c r="LBD3" s="156"/>
      <c r="LBE3" s="156"/>
      <c r="LBF3" s="156"/>
      <c r="LBG3" s="156"/>
      <c r="LBH3" s="156"/>
      <c r="LBI3" s="156"/>
      <c r="LBJ3" s="156"/>
      <c r="LBK3" s="156"/>
      <c r="LBL3" s="156"/>
      <c r="LBM3" s="156"/>
      <c r="LBN3" s="156"/>
      <c r="LBO3" s="156"/>
      <c r="LBP3" s="156"/>
      <c r="LBQ3" s="156"/>
      <c r="LBR3" s="156"/>
      <c r="LBS3" s="156"/>
      <c r="LBT3" s="156"/>
      <c r="LBU3" s="156"/>
      <c r="LBV3" s="156"/>
      <c r="LBW3" s="156"/>
      <c r="LBX3" s="156"/>
      <c r="LBY3" s="156"/>
      <c r="LBZ3" s="156"/>
      <c r="LCA3" s="156"/>
      <c r="LCB3" s="156"/>
      <c r="LCC3" s="156"/>
      <c r="LCD3" s="156"/>
      <c r="LCE3" s="156"/>
      <c r="LCF3" s="156"/>
      <c r="LCG3" s="156"/>
      <c r="LCH3" s="156"/>
      <c r="LCI3" s="156"/>
      <c r="LCJ3" s="156"/>
      <c r="LCK3" s="156"/>
      <c r="LCL3" s="156"/>
      <c r="LCM3" s="156"/>
      <c r="LCN3" s="156"/>
      <c r="LCO3" s="156"/>
      <c r="LCP3" s="156"/>
      <c r="LCQ3" s="156"/>
      <c r="LCR3" s="156"/>
      <c r="LCS3" s="156"/>
      <c r="LCT3" s="156"/>
      <c r="LCU3" s="156"/>
      <c r="LCV3" s="156"/>
      <c r="LCW3" s="156"/>
      <c r="LCX3" s="156"/>
      <c r="LCY3" s="156"/>
      <c r="LCZ3" s="156"/>
      <c r="LDA3" s="156"/>
      <c r="LDB3" s="156"/>
      <c r="LDC3" s="156"/>
      <c r="LDD3" s="156"/>
      <c r="LDE3" s="156"/>
      <c r="LDF3" s="156"/>
      <c r="LDG3" s="156"/>
      <c r="LDH3" s="156"/>
      <c r="LDI3" s="156"/>
      <c r="LDJ3" s="156"/>
      <c r="LDK3" s="156"/>
      <c r="LDL3" s="156"/>
      <c r="LDM3" s="156"/>
      <c r="LDN3" s="156"/>
      <c r="LDO3" s="156"/>
      <c r="LDP3" s="156"/>
      <c r="LDQ3" s="156"/>
      <c r="LDR3" s="156"/>
      <c r="LDS3" s="156"/>
      <c r="LDT3" s="156"/>
      <c r="LDU3" s="156"/>
      <c r="LDV3" s="156"/>
      <c r="LDW3" s="156"/>
      <c r="LDX3" s="156"/>
      <c r="LDY3" s="156"/>
      <c r="LDZ3" s="156"/>
      <c r="LEA3" s="156"/>
      <c r="LEB3" s="156"/>
      <c r="LEC3" s="156"/>
      <c r="LED3" s="156"/>
      <c r="LEE3" s="156"/>
      <c r="LEF3" s="156"/>
      <c r="LEG3" s="156"/>
      <c r="LEH3" s="156"/>
      <c r="LEI3" s="156"/>
      <c r="LEJ3" s="156"/>
      <c r="LEK3" s="156"/>
      <c r="LEL3" s="156"/>
      <c r="LEM3" s="156"/>
      <c r="LEN3" s="156"/>
      <c r="LEO3" s="156"/>
      <c r="LEP3" s="156"/>
      <c r="LEQ3" s="156"/>
      <c r="LER3" s="156"/>
      <c r="LES3" s="156"/>
      <c r="LET3" s="156"/>
      <c r="LEU3" s="156"/>
      <c r="LEV3" s="156"/>
      <c r="LEW3" s="156"/>
      <c r="LEX3" s="156"/>
      <c r="LEY3" s="156"/>
      <c r="LEZ3" s="156"/>
      <c r="LFA3" s="156"/>
      <c r="LFB3" s="156"/>
      <c r="LFC3" s="156"/>
      <c r="LFD3" s="156"/>
      <c r="LFE3" s="156"/>
      <c r="LFF3" s="156"/>
      <c r="LFG3" s="156"/>
      <c r="LFH3" s="156"/>
      <c r="LFI3" s="156"/>
      <c r="LFJ3" s="156"/>
      <c r="LFK3" s="156"/>
      <c r="LFL3" s="156"/>
      <c r="LFM3" s="156"/>
      <c r="LFN3" s="156"/>
      <c r="LFO3" s="156"/>
      <c r="LFP3" s="156"/>
      <c r="LFQ3" s="156"/>
      <c r="LFR3" s="156"/>
      <c r="LFS3" s="156"/>
      <c r="LFT3" s="156"/>
      <c r="LFU3" s="156"/>
      <c r="LFV3" s="156"/>
      <c r="LFW3" s="156"/>
      <c r="LFX3" s="156"/>
      <c r="LFY3" s="156"/>
      <c r="LFZ3" s="156"/>
      <c r="LGA3" s="156"/>
      <c r="LGB3" s="156"/>
      <c r="LGC3" s="156"/>
      <c r="LGD3" s="156"/>
      <c r="LGE3" s="156"/>
      <c r="LGF3" s="156"/>
      <c r="LGG3" s="156"/>
      <c r="LGH3" s="156"/>
      <c r="LGI3" s="156"/>
      <c r="LGJ3" s="156"/>
      <c r="LGK3" s="156"/>
      <c r="LGL3" s="156"/>
      <c r="LGM3" s="156"/>
      <c r="LGN3" s="156"/>
      <c r="LGO3" s="156"/>
      <c r="LGP3" s="156"/>
      <c r="LGQ3" s="156"/>
      <c r="LGR3" s="156"/>
      <c r="LGS3" s="156"/>
      <c r="LGT3" s="156"/>
      <c r="LGU3" s="156"/>
      <c r="LGV3" s="156"/>
      <c r="LGW3" s="156"/>
      <c r="LGX3" s="156"/>
      <c r="LGY3" s="156"/>
      <c r="LGZ3" s="156"/>
      <c r="LHA3" s="156"/>
      <c r="LHB3" s="156"/>
      <c r="LHC3" s="156"/>
      <c r="LHD3" s="156"/>
      <c r="LHE3" s="156"/>
      <c r="LHF3" s="156"/>
      <c r="LHG3" s="156"/>
      <c r="LHH3" s="156"/>
      <c r="LHI3" s="156"/>
      <c r="LHJ3" s="156"/>
      <c r="LHK3" s="156"/>
      <c r="LHL3" s="156"/>
      <c r="LHM3" s="156"/>
      <c r="LHN3" s="156"/>
      <c r="LHO3" s="156"/>
      <c r="LHP3" s="156"/>
      <c r="LHQ3" s="156"/>
      <c r="LHR3" s="156"/>
      <c r="LHS3" s="156"/>
      <c r="LHT3" s="156"/>
      <c r="LHU3" s="156"/>
      <c r="LHV3" s="156"/>
      <c r="LHW3" s="156"/>
      <c r="LHX3" s="156"/>
      <c r="LHY3" s="156"/>
      <c r="LHZ3" s="156"/>
      <c r="LIA3" s="156"/>
      <c r="LIB3" s="156"/>
      <c r="LIC3" s="156"/>
      <c r="LID3" s="156"/>
      <c r="LIE3" s="156"/>
      <c r="LIF3" s="156"/>
      <c r="LIG3" s="156"/>
      <c r="LIH3" s="156"/>
      <c r="LII3" s="156"/>
      <c r="LIJ3" s="156"/>
      <c r="LIK3" s="156"/>
      <c r="LIL3" s="156"/>
      <c r="LIM3" s="156"/>
      <c r="LIN3" s="156"/>
      <c r="LIO3" s="156"/>
      <c r="LIP3" s="156"/>
      <c r="LIQ3" s="156"/>
      <c r="LIR3" s="156"/>
      <c r="LIS3" s="156"/>
      <c r="LIT3" s="156"/>
      <c r="LIU3" s="156"/>
      <c r="LIV3" s="156"/>
      <c r="LIW3" s="156"/>
      <c r="LIX3" s="156"/>
      <c r="LIY3" s="156"/>
      <c r="LIZ3" s="156"/>
      <c r="LJA3" s="156"/>
      <c r="LJB3" s="156"/>
      <c r="LJC3" s="156"/>
      <c r="LJD3" s="156"/>
      <c r="LJE3" s="156"/>
      <c r="LJF3" s="156"/>
      <c r="LJG3" s="156"/>
      <c r="LJH3" s="156"/>
      <c r="LJI3" s="156"/>
      <c r="LJJ3" s="156"/>
      <c r="LJK3" s="156"/>
      <c r="LJL3" s="156"/>
      <c r="LJM3" s="156"/>
      <c r="LJN3" s="156"/>
      <c r="LJO3" s="156"/>
      <c r="LJP3" s="156"/>
      <c r="LJQ3" s="156"/>
      <c r="LJR3" s="156"/>
      <c r="LJS3" s="156"/>
      <c r="LJT3" s="156"/>
      <c r="LJU3" s="156"/>
      <c r="LJV3" s="156"/>
      <c r="LJW3" s="156"/>
      <c r="LJX3" s="156"/>
      <c r="LJY3" s="156"/>
      <c r="LJZ3" s="156"/>
      <c r="LKA3" s="156"/>
      <c r="LKB3" s="156"/>
      <c r="LKC3" s="156"/>
      <c r="LKD3" s="156"/>
      <c r="LKE3" s="156"/>
      <c r="LKF3" s="156"/>
      <c r="LKG3" s="156"/>
      <c r="LKH3" s="156"/>
      <c r="LKI3" s="156"/>
      <c r="LKJ3" s="156"/>
      <c r="LKK3" s="156"/>
      <c r="LKL3" s="156"/>
      <c r="LKM3" s="156"/>
      <c r="LKN3" s="156"/>
      <c r="LKO3" s="156"/>
      <c r="LKP3" s="156"/>
      <c r="LKQ3" s="156"/>
      <c r="LKR3" s="156"/>
      <c r="LKS3" s="156"/>
      <c r="LKT3" s="156"/>
      <c r="LKU3" s="156"/>
      <c r="LKV3" s="156"/>
      <c r="LKW3" s="156"/>
      <c r="LKX3" s="156"/>
      <c r="LKY3" s="156"/>
      <c r="LKZ3" s="156"/>
      <c r="LLA3" s="156"/>
      <c r="LLB3" s="156"/>
      <c r="LLC3" s="156"/>
      <c r="LLD3" s="156"/>
      <c r="LLE3" s="156"/>
      <c r="LLF3" s="156"/>
      <c r="LLG3" s="156"/>
      <c r="LLH3" s="156"/>
      <c r="LLI3" s="156"/>
      <c r="LLJ3" s="156"/>
      <c r="LLK3" s="156"/>
      <c r="LLL3" s="156"/>
      <c r="LLM3" s="156"/>
      <c r="LLN3" s="156"/>
      <c r="LLO3" s="156"/>
      <c r="LLP3" s="156"/>
      <c r="LLQ3" s="156"/>
      <c r="LLR3" s="156"/>
      <c r="LLS3" s="156"/>
      <c r="LLT3" s="156"/>
      <c r="LLU3" s="156"/>
      <c r="LLV3" s="156"/>
      <c r="LLW3" s="156"/>
      <c r="LLX3" s="156"/>
      <c r="LLY3" s="156"/>
      <c r="LLZ3" s="156"/>
      <c r="LMA3" s="156"/>
      <c r="LMB3" s="156"/>
      <c r="LMC3" s="156"/>
      <c r="LMD3" s="156"/>
      <c r="LME3" s="156"/>
      <c r="LMF3" s="156"/>
      <c r="LMG3" s="156"/>
      <c r="LMH3" s="156"/>
      <c r="LMI3" s="156"/>
      <c r="LMJ3" s="156"/>
      <c r="LMK3" s="156"/>
      <c r="LML3" s="156"/>
      <c r="LMM3" s="156"/>
      <c r="LMN3" s="156"/>
      <c r="LMO3" s="156"/>
      <c r="LMP3" s="156"/>
      <c r="LMQ3" s="156"/>
      <c r="LMR3" s="156"/>
      <c r="LMS3" s="156"/>
      <c r="LMT3" s="156"/>
      <c r="LMU3" s="156"/>
      <c r="LMV3" s="156"/>
      <c r="LMW3" s="156"/>
      <c r="LMX3" s="156"/>
      <c r="LMY3" s="156"/>
      <c r="LMZ3" s="156"/>
      <c r="LNA3" s="156"/>
      <c r="LNB3" s="156"/>
      <c r="LNC3" s="156"/>
      <c r="LND3" s="156"/>
      <c r="LNE3" s="156"/>
      <c r="LNF3" s="156"/>
      <c r="LNG3" s="156"/>
      <c r="LNH3" s="156"/>
      <c r="LNI3" s="156"/>
      <c r="LNJ3" s="156"/>
      <c r="LNK3" s="156"/>
      <c r="LNL3" s="156"/>
      <c r="LNM3" s="156"/>
      <c r="LNN3" s="156"/>
      <c r="LNO3" s="156"/>
      <c r="LNP3" s="156"/>
      <c r="LNQ3" s="156"/>
      <c r="LNR3" s="156"/>
      <c r="LNS3" s="156"/>
      <c r="LNT3" s="156"/>
      <c r="LNU3" s="156"/>
      <c r="LNV3" s="156"/>
      <c r="LNW3" s="156"/>
      <c r="LNX3" s="156"/>
      <c r="LNY3" s="156"/>
      <c r="LNZ3" s="156"/>
      <c r="LOA3" s="156"/>
      <c r="LOB3" s="156"/>
      <c r="LOC3" s="156"/>
      <c r="LOD3" s="156"/>
      <c r="LOE3" s="156"/>
      <c r="LOF3" s="156"/>
      <c r="LOG3" s="156"/>
      <c r="LOH3" s="156"/>
      <c r="LOI3" s="156"/>
      <c r="LOJ3" s="156"/>
      <c r="LOK3" s="156"/>
      <c r="LOL3" s="156"/>
      <c r="LOM3" s="156"/>
      <c r="LON3" s="156"/>
      <c r="LOO3" s="156"/>
      <c r="LOP3" s="156"/>
      <c r="LOQ3" s="156"/>
      <c r="LOR3" s="156"/>
      <c r="LOS3" s="156"/>
      <c r="LOT3" s="156"/>
      <c r="LOU3" s="156"/>
      <c r="LOV3" s="156"/>
      <c r="LOW3" s="156"/>
      <c r="LOX3" s="156"/>
      <c r="LOY3" s="156"/>
      <c r="LOZ3" s="156"/>
      <c r="LPA3" s="156"/>
      <c r="LPB3" s="156"/>
      <c r="LPC3" s="156"/>
      <c r="LPD3" s="156"/>
      <c r="LPE3" s="156"/>
      <c r="LPF3" s="156"/>
      <c r="LPG3" s="156"/>
      <c r="LPH3" s="156"/>
      <c r="LPI3" s="156"/>
      <c r="LPJ3" s="156"/>
      <c r="LPK3" s="156"/>
      <c r="LPL3" s="156"/>
      <c r="LPM3" s="156"/>
      <c r="LPN3" s="156"/>
      <c r="LPO3" s="156"/>
      <c r="LPP3" s="156"/>
      <c r="LPQ3" s="156"/>
      <c r="LPR3" s="156"/>
      <c r="LPS3" s="156"/>
      <c r="LPT3" s="156"/>
      <c r="LPU3" s="156"/>
      <c r="LPV3" s="156"/>
      <c r="LPW3" s="156"/>
      <c r="LPX3" s="156"/>
      <c r="LPY3" s="156"/>
      <c r="LPZ3" s="156"/>
      <c r="LQA3" s="156"/>
      <c r="LQB3" s="156"/>
      <c r="LQC3" s="156"/>
      <c r="LQD3" s="156"/>
      <c r="LQE3" s="156"/>
      <c r="LQF3" s="156"/>
      <c r="LQG3" s="156"/>
      <c r="LQH3" s="156"/>
      <c r="LQI3" s="156"/>
      <c r="LQJ3" s="156"/>
      <c r="LQK3" s="156"/>
      <c r="LQL3" s="156"/>
      <c r="LQM3" s="156"/>
      <c r="LQN3" s="156"/>
      <c r="LQO3" s="156"/>
      <c r="LQP3" s="156"/>
      <c r="LQQ3" s="156"/>
      <c r="LQR3" s="156"/>
      <c r="LQS3" s="156"/>
      <c r="LQT3" s="156"/>
      <c r="LQU3" s="156"/>
      <c r="LQV3" s="156"/>
      <c r="LQW3" s="156"/>
      <c r="LQX3" s="156"/>
      <c r="LQY3" s="156"/>
      <c r="LQZ3" s="156"/>
      <c r="LRA3" s="156"/>
      <c r="LRB3" s="156"/>
      <c r="LRC3" s="156"/>
      <c r="LRD3" s="156"/>
      <c r="LRE3" s="156"/>
      <c r="LRF3" s="156"/>
      <c r="LRG3" s="156"/>
      <c r="LRH3" s="156"/>
      <c r="LRI3" s="156"/>
      <c r="LRJ3" s="156"/>
      <c r="LRK3" s="156"/>
      <c r="LRL3" s="156"/>
      <c r="LRM3" s="156"/>
      <c r="LRN3" s="156"/>
      <c r="LRO3" s="156"/>
      <c r="LRP3" s="156"/>
      <c r="LRQ3" s="156"/>
      <c r="LRR3" s="156"/>
      <c r="LRS3" s="156"/>
      <c r="LRT3" s="156"/>
      <c r="LRU3" s="156"/>
      <c r="LRV3" s="156"/>
      <c r="LRW3" s="156"/>
      <c r="LRX3" s="156"/>
      <c r="LRY3" s="156"/>
      <c r="LRZ3" s="156"/>
      <c r="LSA3" s="156"/>
      <c r="LSB3" s="156"/>
      <c r="LSC3" s="156"/>
      <c r="LSD3" s="156"/>
      <c r="LSE3" s="156"/>
      <c r="LSF3" s="156"/>
      <c r="LSG3" s="156"/>
      <c r="LSH3" s="156"/>
      <c r="LSI3" s="156"/>
      <c r="LSJ3" s="156"/>
      <c r="LSK3" s="156"/>
      <c r="LSL3" s="156"/>
      <c r="LSM3" s="156"/>
      <c r="LSN3" s="156"/>
      <c r="LSO3" s="156"/>
      <c r="LSP3" s="156"/>
      <c r="LSQ3" s="156"/>
      <c r="LSR3" s="156"/>
      <c r="LSS3" s="156"/>
      <c r="LST3" s="156"/>
      <c r="LSU3" s="156"/>
      <c r="LSV3" s="156"/>
      <c r="LSW3" s="156"/>
      <c r="LSX3" s="156"/>
      <c r="LSY3" s="156"/>
      <c r="LSZ3" s="156"/>
      <c r="LTA3" s="156"/>
      <c r="LTB3" s="156"/>
      <c r="LTC3" s="156"/>
      <c r="LTD3" s="156"/>
      <c r="LTE3" s="156"/>
      <c r="LTF3" s="156"/>
      <c r="LTG3" s="156"/>
      <c r="LTH3" s="156"/>
      <c r="LTI3" s="156"/>
      <c r="LTJ3" s="156"/>
      <c r="LTK3" s="156"/>
      <c r="LTL3" s="156"/>
      <c r="LTM3" s="156"/>
      <c r="LTN3" s="156"/>
      <c r="LTO3" s="156"/>
      <c r="LTP3" s="156"/>
      <c r="LTQ3" s="156"/>
      <c r="LTR3" s="156"/>
      <c r="LTS3" s="156"/>
      <c r="LTT3" s="156"/>
      <c r="LTU3" s="156"/>
      <c r="LTV3" s="156"/>
      <c r="LTW3" s="156"/>
      <c r="LTX3" s="156"/>
      <c r="LTY3" s="156"/>
      <c r="LTZ3" s="156"/>
      <c r="LUA3" s="156"/>
      <c r="LUB3" s="156"/>
      <c r="LUC3" s="156"/>
      <c r="LUD3" s="156"/>
      <c r="LUE3" s="156"/>
      <c r="LUF3" s="156"/>
      <c r="LUG3" s="156"/>
      <c r="LUH3" s="156"/>
      <c r="LUI3" s="156"/>
      <c r="LUJ3" s="156"/>
      <c r="LUK3" s="156"/>
      <c r="LUL3" s="156"/>
      <c r="LUM3" s="156"/>
      <c r="LUN3" s="156"/>
      <c r="LUO3" s="156"/>
      <c r="LUP3" s="156"/>
      <c r="LUQ3" s="156"/>
      <c r="LUR3" s="156"/>
      <c r="LUS3" s="156"/>
      <c r="LUT3" s="156"/>
      <c r="LUU3" s="156"/>
      <c r="LUV3" s="156"/>
      <c r="LUW3" s="156"/>
      <c r="LUX3" s="156"/>
      <c r="LUY3" s="156"/>
      <c r="LUZ3" s="156"/>
      <c r="LVA3" s="156"/>
      <c r="LVB3" s="156"/>
      <c r="LVC3" s="156"/>
      <c r="LVD3" s="156"/>
      <c r="LVE3" s="156"/>
      <c r="LVF3" s="156"/>
      <c r="LVG3" s="156"/>
      <c r="LVH3" s="156"/>
      <c r="LVI3" s="156"/>
      <c r="LVJ3" s="156"/>
      <c r="LVK3" s="156"/>
      <c r="LVL3" s="156"/>
      <c r="LVM3" s="156"/>
      <c r="LVN3" s="156"/>
      <c r="LVO3" s="156"/>
      <c r="LVP3" s="156"/>
      <c r="LVQ3" s="156"/>
      <c r="LVR3" s="156"/>
      <c r="LVS3" s="156"/>
      <c r="LVT3" s="156"/>
      <c r="LVU3" s="156"/>
      <c r="LVV3" s="156"/>
      <c r="LVW3" s="156"/>
      <c r="LVX3" s="156"/>
      <c r="LVY3" s="156"/>
      <c r="LVZ3" s="156"/>
      <c r="LWA3" s="156"/>
      <c r="LWB3" s="156"/>
      <c r="LWC3" s="156"/>
      <c r="LWD3" s="156"/>
      <c r="LWE3" s="156"/>
      <c r="LWF3" s="156"/>
      <c r="LWG3" s="156"/>
      <c r="LWH3" s="156"/>
      <c r="LWI3" s="156"/>
      <c r="LWJ3" s="156"/>
      <c r="LWK3" s="156"/>
      <c r="LWL3" s="156"/>
      <c r="LWM3" s="156"/>
      <c r="LWN3" s="156"/>
      <c r="LWO3" s="156"/>
      <c r="LWP3" s="156"/>
      <c r="LWQ3" s="156"/>
      <c r="LWR3" s="156"/>
      <c r="LWS3" s="156"/>
      <c r="LWT3" s="156"/>
      <c r="LWU3" s="156"/>
      <c r="LWV3" s="156"/>
      <c r="LWW3" s="156"/>
      <c r="LWX3" s="156"/>
      <c r="LWY3" s="156"/>
      <c r="LWZ3" s="156"/>
      <c r="LXA3" s="156"/>
      <c r="LXB3" s="156"/>
      <c r="LXC3" s="156"/>
      <c r="LXD3" s="156"/>
      <c r="LXE3" s="156"/>
      <c r="LXF3" s="156"/>
      <c r="LXG3" s="156"/>
      <c r="LXH3" s="156"/>
      <c r="LXI3" s="156"/>
      <c r="LXJ3" s="156"/>
      <c r="LXK3" s="156"/>
      <c r="LXL3" s="156"/>
      <c r="LXM3" s="156"/>
      <c r="LXN3" s="156"/>
      <c r="LXO3" s="156"/>
      <c r="LXP3" s="156"/>
      <c r="LXQ3" s="156"/>
      <c r="LXR3" s="156"/>
      <c r="LXS3" s="156"/>
      <c r="LXT3" s="156"/>
      <c r="LXU3" s="156"/>
      <c r="LXV3" s="156"/>
      <c r="LXW3" s="156"/>
      <c r="LXX3" s="156"/>
      <c r="LXY3" s="156"/>
      <c r="LXZ3" s="156"/>
      <c r="LYA3" s="156"/>
      <c r="LYB3" s="156"/>
      <c r="LYC3" s="156"/>
      <c r="LYD3" s="156"/>
      <c r="LYE3" s="156"/>
      <c r="LYF3" s="156"/>
      <c r="LYG3" s="156"/>
      <c r="LYH3" s="156"/>
      <c r="LYI3" s="156"/>
      <c r="LYJ3" s="156"/>
      <c r="LYK3" s="156"/>
      <c r="LYL3" s="156"/>
      <c r="LYM3" s="156"/>
      <c r="LYN3" s="156"/>
      <c r="LYO3" s="156"/>
      <c r="LYP3" s="156"/>
      <c r="LYQ3" s="156"/>
      <c r="LYR3" s="156"/>
      <c r="LYS3" s="156"/>
      <c r="LYT3" s="156"/>
      <c r="LYU3" s="156"/>
      <c r="LYV3" s="156"/>
      <c r="LYW3" s="156"/>
      <c r="LYX3" s="156"/>
      <c r="LYY3" s="156"/>
      <c r="LYZ3" s="156"/>
      <c r="LZA3" s="156"/>
      <c r="LZB3" s="156"/>
      <c r="LZC3" s="156"/>
      <c r="LZD3" s="156"/>
      <c r="LZE3" s="156"/>
      <c r="LZF3" s="156"/>
      <c r="LZG3" s="156"/>
      <c r="LZH3" s="156"/>
      <c r="LZI3" s="156"/>
      <c r="LZJ3" s="156"/>
      <c r="LZK3" s="156"/>
      <c r="LZL3" s="156"/>
      <c r="LZM3" s="156"/>
      <c r="LZN3" s="156"/>
      <c r="LZO3" s="156"/>
      <c r="LZP3" s="156"/>
      <c r="LZQ3" s="156"/>
      <c r="LZR3" s="156"/>
      <c r="LZS3" s="156"/>
      <c r="LZT3" s="156"/>
      <c r="LZU3" s="156"/>
      <c r="LZV3" s="156"/>
      <c r="LZW3" s="156"/>
      <c r="LZX3" s="156"/>
      <c r="LZY3" s="156"/>
      <c r="LZZ3" s="156"/>
      <c r="MAA3" s="156"/>
      <c r="MAB3" s="156"/>
      <c r="MAC3" s="156"/>
      <c r="MAD3" s="156"/>
      <c r="MAE3" s="156"/>
      <c r="MAF3" s="156"/>
      <c r="MAG3" s="156"/>
      <c r="MAH3" s="156"/>
      <c r="MAI3" s="156"/>
      <c r="MAJ3" s="156"/>
      <c r="MAK3" s="156"/>
      <c r="MAL3" s="156"/>
      <c r="MAM3" s="156"/>
      <c r="MAN3" s="156"/>
      <c r="MAO3" s="156"/>
      <c r="MAP3" s="156"/>
      <c r="MAQ3" s="156"/>
      <c r="MAR3" s="156"/>
      <c r="MAS3" s="156"/>
      <c r="MAT3" s="156"/>
      <c r="MAU3" s="156"/>
      <c r="MAV3" s="156"/>
      <c r="MAW3" s="156"/>
      <c r="MAX3" s="156"/>
      <c r="MAY3" s="156"/>
      <c r="MAZ3" s="156"/>
      <c r="MBA3" s="156"/>
      <c r="MBB3" s="156"/>
      <c r="MBC3" s="156"/>
      <c r="MBD3" s="156"/>
      <c r="MBE3" s="156"/>
      <c r="MBF3" s="156"/>
      <c r="MBG3" s="156"/>
      <c r="MBH3" s="156"/>
      <c r="MBI3" s="156"/>
      <c r="MBJ3" s="156"/>
      <c r="MBK3" s="156"/>
      <c r="MBL3" s="156"/>
      <c r="MBM3" s="156"/>
      <c r="MBN3" s="156"/>
      <c r="MBO3" s="156"/>
      <c r="MBP3" s="156"/>
      <c r="MBQ3" s="156"/>
      <c r="MBR3" s="156"/>
      <c r="MBS3" s="156"/>
      <c r="MBT3" s="156"/>
      <c r="MBU3" s="156"/>
      <c r="MBV3" s="156"/>
      <c r="MBW3" s="156"/>
      <c r="MBX3" s="156"/>
      <c r="MBY3" s="156"/>
      <c r="MBZ3" s="156"/>
      <c r="MCA3" s="156"/>
      <c r="MCB3" s="156"/>
      <c r="MCC3" s="156"/>
      <c r="MCD3" s="156"/>
      <c r="MCE3" s="156"/>
      <c r="MCF3" s="156"/>
      <c r="MCG3" s="156"/>
      <c r="MCH3" s="156"/>
      <c r="MCI3" s="156"/>
      <c r="MCJ3" s="156"/>
      <c r="MCK3" s="156"/>
      <c r="MCL3" s="156"/>
      <c r="MCM3" s="156"/>
      <c r="MCN3" s="156"/>
      <c r="MCO3" s="156"/>
      <c r="MCP3" s="156"/>
      <c r="MCQ3" s="156"/>
      <c r="MCR3" s="156"/>
      <c r="MCS3" s="156"/>
      <c r="MCT3" s="156"/>
      <c r="MCU3" s="156"/>
      <c r="MCV3" s="156"/>
      <c r="MCW3" s="156"/>
      <c r="MCX3" s="156"/>
      <c r="MCY3" s="156"/>
      <c r="MCZ3" s="156"/>
      <c r="MDA3" s="156"/>
      <c r="MDB3" s="156"/>
      <c r="MDC3" s="156"/>
      <c r="MDD3" s="156"/>
      <c r="MDE3" s="156"/>
      <c r="MDF3" s="156"/>
      <c r="MDG3" s="156"/>
      <c r="MDH3" s="156"/>
      <c r="MDI3" s="156"/>
      <c r="MDJ3" s="156"/>
      <c r="MDK3" s="156"/>
      <c r="MDL3" s="156"/>
      <c r="MDM3" s="156"/>
      <c r="MDN3" s="156"/>
      <c r="MDO3" s="156"/>
      <c r="MDP3" s="156"/>
      <c r="MDQ3" s="156"/>
      <c r="MDR3" s="156"/>
      <c r="MDS3" s="156"/>
      <c r="MDT3" s="156"/>
      <c r="MDU3" s="156"/>
      <c r="MDV3" s="156"/>
      <c r="MDW3" s="156"/>
      <c r="MDX3" s="156"/>
      <c r="MDY3" s="156"/>
      <c r="MDZ3" s="156"/>
      <c r="MEA3" s="156"/>
      <c r="MEB3" s="156"/>
      <c r="MEC3" s="156"/>
      <c r="MED3" s="156"/>
      <c r="MEE3" s="156"/>
      <c r="MEF3" s="156"/>
      <c r="MEG3" s="156"/>
      <c r="MEH3" s="156"/>
      <c r="MEI3" s="156"/>
      <c r="MEJ3" s="156"/>
      <c r="MEK3" s="156"/>
      <c r="MEL3" s="156"/>
      <c r="MEM3" s="156"/>
      <c r="MEN3" s="156"/>
      <c r="MEO3" s="156"/>
      <c r="MEP3" s="156"/>
      <c r="MEQ3" s="156"/>
      <c r="MER3" s="156"/>
      <c r="MES3" s="156"/>
      <c r="MET3" s="156"/>
      <c r="MEU3" s="156"/>
      <c r="MEV3" s="156"/>
      <c r="MEW3" s="156"/>
      <c r="MEX3" s="156"/>
      <c r="MEY3" s="156"/>
      <c r="MEZ3" s="156"/>
      <c r="MFA3" s="156"/>
      <c r="MFB3" s="156"/>
      <c r="MFC3" s="156"/>
      <c r="MFD3" s="156"/>
      <c r="MFE3" s="156"/>
      <c r="MFF3" s="156"/>
      <c r="MFG3" s="156"/>
      <c r="MFH3" s="156"/>
      <c r="MFI3" s="156"/>
      <c r="MFJ3" s="156"/>
      <c r="MFK3" s="156"/>
      <c r="MFL3" s="156"/>
      <c r="MFM3" s="156"/>
      <c r="MFN3" s="156"/>
      <c r="MFO3" s="156"/>
      <c r="MFP3" s="156"/>
      <c r="MFQ3" s="156"/>
      <c r="MFR3" s="156"/>
      <c r="MFS3" s="156"/>
      <c r="MFT3" s="156"/>
      <c r="MFU3" s="156"/>
      <c r="MFV3" s="156"/>
      <c r="MFW3" s="156"/>
      <c r="MFX3" s="156"/>
      <c r="MFY3" s="156"/>
      <c r="MFZ3" s="156"/>
      <c r="MGA3" s="156"/>
      <c r="MGB3" s="156"/>
      <c r="MGC3" s="156"/>
      <c r="MGD3" s="156"/>
      <c r="MGE3" s="156"/>
      <c r="MGF3" s="156"/>
      <c r="MGG3" s="156"/>
      <c r="MGH3" s="156"/>
      <c r="MGI3" s="156"/>
      <c r="MGJ3" s="156"/>
      <c r="MGK3" s="156"/>
      <c r="MGL3" s="156"/>
      <c r="MGM3" s="156"/>
      <c r="MGN3" s="156"/>
      <c r="MGO3" s="156"/>
      <c r="MGP3" s="156"/>
      <c r="MGQ3" s="156"/>
      <c r="MGR3" s="156"/>
      <c r="MGS3" s="156"/>
      <c r="MGT3" s="156"/>
      <c r="MGU3" s="156"/>
      <c r="MGV3" s="156"/>
      <c r="MGW3" s="156"/>
      <c r="MGX3" s="156"/>
      <c r="MGY3" s="156"/>
      <c r="MGZ3" s="156"/>
      <c r="MHA3" s="156"/>
      <c r="MHB3" s="156"/>
      <c r="MHC3" s="156"/>
      <c r="MHD3" s="156"/>
      <c r="MHE3" s="156"/>
      <c r="MHF3" s="156"/>
      <c r="MHG3" s="156"/>
      <c r="MHH3" s="156"/>
      <c r="MHI3" s="156"/>
      <c r="MHJ3" s="156"/>
      <c r="MHK3" s="156"/>
      <c r="MHL3" s="156"/>
      <c r="MHM3" s="156"/>
      <c r="MHN3" s="156"/>
      <c r="MHO3" s="156"/>
      <c r="MHP3" s="156"/>
      <c r="MHQ3" s="156"/>
      <c r="MHR3" s="156"/>
      <c r="MHS3" s="156"/>
      <c r="MHT3" s="156"/>
      <c r="MHU3" s="156"/>
      <c r="MHV3" s="156"/>
      <c r="MHW3" s="156"/>
      <c r="MHX3" s="156"/>
      <c r="MHY3" s="156"/>
      <c r="MHZ3" s="156"/>
      <c r="MIA3" s="156"/>
      <c r="MIB3" s="156"/>
      <c r="MIC3" s="156"/>
      <c r="MID3" s="156"/>
      <c r="MIE3" s="156"/>
      <c r="MIF3" s="156"/>
      <c r="MIG3" s="156"/>
      <c r="MIH3" s="156"/>
      <c r="MII3" s="156"/>
      <c r="MIJ3" s="156"/>
      <c r="MIK3" s="156"/>
      <c r="MIL3" s="156"/>
      <c r="MIM3" s="156"/>
      <c r="MIN3" s="156"/>
      <c r="MIO3" s="156"/>
      <c r="MIP3" s="156"/>
      <c r="MIQ3" s="156"/>
      <c r="MIR3" s="156"/>
      <c r="MIS3" s="156"/>
      <c r="MIT3" s="156"/>
      <c r="MIU3" s="156"/>
      <c r="MIV3" s="156"/>
      <c r="MIW3" s="156"/>
      <c r="MIX3" s="156"/>
      <c r="MIY3" s="156"/>
      <c r="MIZ3" s="156"/>
      <c r="MJA3" s="156"/>
      <c r="MJB3" s="156"/>
      <c r="MJC3" s="156"/>
      <c r="MJD3" s="156"/>
      <c r="MJE3" s="156"/>
      <c r="MJF3" s="156"/>
      <c r="MJG3" s="156"/>
      <c r="MJH3" s="156"/>
      <c r="MJI3" s="156"/>
      <c r="MJJ3" s="156"/>
      <c r="MJK3" s="156"/>
      <c r="MJL3" s="156"/>
      <c r="MJM3" s="156"/>
      <c r="MJN3" s="156"/>
      <c r="MJO3" s="156"/>
      <c r="MJP3" s="156"/>
      <c r="MJQ3" s="156"/>
      <c r="MJR3" s="156"/>
      <c r="MJS3" s="156"/>
      <c r="MJT3" s="156"/>
      <c r="MJU3" s="156"/>
      <c r="MJV3" s="156"/>
      <c r="MJW3" s="156"/>
      <c r="MJX3" s="156"/>
      <c r="MJY3" s="156"/>
      <c r="MJZ3" s="156"/>
      <c r="MKA3" s="156"/>
      <c r="MKB3" s="156"/>
      <c r="MKC3" s="156"/>
      <c r="MKD3" s="156"/>
      <c r="MKE3" s="156"/>
      <c r="MKF3" s="156"/>
      <c r="MKG3" s="156"/>
      <c r="MKH3" s="156"/>
      <c r="MKI3" s="156"/>
      <c r="MKJ3" s="156"/>
      <c r="MKK3" s="156"/>
      <c r="MKL3" s="156"/>
      <c r="MKM3" s="156"/>
      <c r="MKN3" s="156"/>
      <c r="MKO3" s="156"/>
      <c r="MKP3" s="156"/>
      <c r="MKQ3" s="156"/>
      <c r="MKR3" s="156"/>
      <c r="MKS3" s="156"/>
      <c r="MKT3" s="156"/>
      <c r="MKU3" s="156"/>
      <c r="MKV3" s="156"/>
      <c r="MKW3" s="156"/>
      <c r="MKX3" s="156"/>
      <c r="MKY3" s="156"/>
      <c r="MKZ3" s="156"/>
      <c r="MLA3" s="156"/>
      <c r="MLB3" s="156"/>
      <c r="MLC3" s="156"/>
      <c r="MLD3" s="156"/>
      <c r="MLE3" s="156"/>
      <c r="MLF3" s="156"/>
      <c r="MLG3" s="156"/>
      <c r="MLH3" s="156"/>
      <c r="MLI3" s="156"/>
      <c r="MLJ3" s="156"/>
      <c r="MLK3" s="156"/>
      <c r="MLL3" s="156"/>
      <c r="MLM3" s="156"/>
      <c r="MLN3" s="156"/>
      <c r="MLO3" s="156"/>
      <c r="MLP3" s="156"/>
      <c r="MLQ3" s="156"/>
      <c r="MLR3" s="156"/>
      <c r="MLS3" s="156"/>
      <c r="MLT3" s="156"/>
      <c r="MLU3" s="156"/>
      <c r="MLV3" s="156"/>
      <c r="MLW3" s="156"/>
      <c r="MLX3" s="156"/>
      <c r="MLY3" s="156"/>
      <c r="MLZ3" s="156"/>
      <c r="MMA3" s="156"/>
      <c r="MMB3" s="156"/>
      <c r="MMC3" s="156"/>
      <c r="MMD3" s="156"/>
      <c r="MME3" s="156"/>
      <c r="MMF3" s="156"/>
      <c r="MMG3" s="156"/>
      <c r="MMH3" s="156"/>
      <c r="MMI3" s="156"/>
      <c r="MMJ3" s="156"/>
      <c r="MMK3" s="156"/>
      <c r="MML3" s="156"/>
      <c r="MMM3" s="156"/>
      <c r="MMN3" s="156"/>
      <c r="MMO3" s="156"/>
      <c r="MMP3" s="156"/>
      <c r="MMQ3" s="156"/>
      <c r="MMR3" s="156"/>
      <c r="MMS3" s="156"/>
      <c r="MMT3" s="156"/>
      <c r="MMU3" s="156"/>
      <c r="MMV3" s="156"/>
      <c r="MMW3" s="156"/>
      <c r="MMX3" s="156"/>
      <c r="MMY3" s="156"/>
      <c r="MMZ3" s="156"/>
      <c r="MNA3" s="156"/>
      <c r="MNB3" s="156"/>
      <c r="MNC3" s="156"/>
      <c r="MND3" s="156"/>
      <c r="MNE3" s="156"/>
      <c r="MNF3" s="156"/>
      <c r="MNG3" s="156"/>
      <c r="MNH3" s="156"/>
      <c r="MNI3" s="156"/>
      <c r="MNJ3" s="156"/>
      <c r="MNK3" s="156"/>
      <c r="MNL3" s="156"/>
      <c r="MNM3" s="156"/>
      <c r="MNN3" s="156"/>
      <c r="MNO3" s="156"/>
      <c r="MNP3" s="156"/>
      <c r="MNQ3" s="156"/>
      <c r="MNR3" s="156"/>
      <c r="MNS3" s="156"/>
      <c r="MNT3" s="156"/>
      <c r="MNU3" s="156"/>
      <c r="MNV3" s="156"/>
      <c r="MNW3" s="156"/>
      <c r="MNX3" s="156"/>
      <c r="MNY3" s="156"/>
      <c r="MNZ3" s="156"/>
      <c r="MOA3" s="156"/>
      <c r="MOB3" s="156"/>
      <c r="MOC3" s="156"/>
      <c r="MOD3" s="156"/>
      <c r="MOE3" s="156"/>
      <c r="MOF3" s="156"/>
      <c r="MOG3" s="156"/>
      <c r="MOH3" s="156"/>
      <c r="MOI3" s="156"/>
      <c r="MOJ3" s="156"/>
      <c r="MOK3" s="156"/>
      <c r="MOL3" s="156"/>
      <c r="MOM3" s="156"/>
      <c r="MON3" s="156"/>
      <c r="MOO3" s="156"/>
      <c r="MOP3" s="156"/>
      <c r="MOQ3" s="156"/>
      <c r="MOR3" s="156"/>
      <c r="MOS3" s="156"/>
      <c r="MOT3" s="156"/>
      <c r="MOU3" s="156"/>
      <c r="MOV3" s="156"/>
      <c r="MOW3" s="156"/>
      <c r="MOX3" s="156"/>
      <c r="MOY3" s="156"/>
      <c r="MOZ3" s="156"/>
      <c r="MPA3" s="156"/>
      <c r="MPB3" s="156"/>
      <c r="MPC3" s="156"/>
      <c r="MPD3" s="156"/>
      <c r="MPE3" s="156"/>
      <c r="MPF3" s="156"/>
      <c r="MPG3" s="156"/>
      <c r="MPH3" s="156"/>
      <c r="MPI3" s="156"/>
      <c r="MPJ3" s="156"/>
      <c r="MPK3" s="156"/>
      <c r="MPL3" s="156"/>
      <c r="MPM3" s="156"/>
      <c r="MPN3" s="156"/>
      <c r="MPO3" s="156"/>
      <c r="MPP3" s="156"/>
      <c r="MPQ3" s="156"/>
      <c r="MPR3" s="156"/>
      <c r="MPS3" s="156"/>
      <c r="MPT3" s="156"/>
      <c r="MPU3" s="156"/>
      <c r="MPV3" s="156"/>
      <c r="MPW3" s="156"/>
      <c r="MPX3" s="156"/>
      <c r="MPY3" s="156"/>
      <c r="MPZ3" s="156"/>
      <c r="MQA3" s="156"/>
      <c r="MQB3" s="156"/>
      <c r="MQC3" s="156"/>
      <c r="MQD3" s="156"/>
      <c r="MQE3" s="156"/>
      <c r="MQF3" s="156"/>
      <c r="MQG3" s="156"/>
      <c r="MQH3" s="156"/>
      <c r="MQI3" s="156"/>
      <c r="MQJ3" s="156"/>
      <c r="MQK3" s="156"/>
      <c r="MQL3" s="156"/>
      <c r="MQM3" s="156"/>
      <c r="MQN3" s="156"/>
      <c r="MQO3" s="156"/>
      <c r="MQP3" s="156"/>
      <c r="MQQ3" s="156"/>
      <c r="MQR3" s="156"/>
      <c r="MQS3" s="156"/>
      <c r="MQT3" s="156"/>
      <c r="MQU3" s="156"/>
      <c r="MQV3" s="156"/>
      <c r="MQW3" s="156"/>
      <c r="MQX3" s="156"/>
      <c r="MQY3" s="156"/>
      <c r="MQZ3" s="156"/>
      <c r="MRA3" s="156"/>
      <c r="MRB3" s="156"/>
      <c r="MRC3" s="156"/>
      <c r="MRD3" s="156"/>
      <c r="MRE3" s="156"/>
      <c r="MRF3" s="156"/>
      <c r="MRG3" s="156"/>
      <c r="MRH3" s="156"/>
      <c r="MRI3" s="156"/>
      <c r="MRJ3" s="156"/>
      <c r="MRK3" s="156"/>
      <c r="MRL3" s="156"/>
      <c r="MRM3" s="156"/>
      <c r="MRN3" s="156"/>
      <c r="MRO3" s="156"/>
      <c r="MRP3" s="156"/>
      <c r="MRQ3" s="156"/>
      <c r="MRR3" s="156"/>
      <c r="MRS3" s="156"/>
      <c r="MRT3" s="156"/>
      <c r="MRU3" s="156"/>
      <c r="MRV3" s="156"/>
      <c r="MRW3" s="156"/>
      <c r="MRX3" s="156"/>
      <c r="MRY3" s="156"/>
      <c r="MRZ3" s="156"/>
      <c r="MSA3" s="156"/>
      <c r="MSB3" s="156"/>
      <c r="MSC3" s="156"/>
      <c r="MSD3" s="156"/>
      <c r="MSE3" s="156"/>
      <c r="MSF3" s="156"/>
      <c r="MSG3" s="156"/>
      <c r="MSH3" s="156"/>
      <c r="MSI3" s="156"/>
      <c r="MSJ3" s="156"/>
      <c r="MSK3" s="156"/>
      <c r="MSL3" s="156"/>
      <c r="MSM3" s="156"/>
      <c r="MSN3" s="156"/>
      <c r="MSO3" s="156"/>
      <c r="MSP3" s="156"/>
      <c r="MSQ3" s="156"/>
      <c r="MSR3" s="156"/>
      <c r="MSS3" s="156"/>
      <c r="MST3" s="156"/>
      <c r="MSU3" s="156"/>
      <c r="MSV3" s="156"/>
      <c r="MSW3" s="156"/>
      <c r="MSX3" s="156"/>
      <c r="MSY3" s="156"/>
      <c r="MSZ3" s="156"/>
      <c r="MTA3" s="156"/>
      <c r="MTB3" s="156"/>
      <c r="MTC3" s="156"/>
      <c r="MTD3" s="156"/>
      <c r="MTE3" s="156"/>
      <c r="MTF3" s="156"/>
      <c r="MTG3" s="156"/>
      <c r="MTH3" s="156"/>
      <c r="MTI3" s="156"/>
      <c r="MTJ3" s="156"/>
      <c r="MTK3" s="156"/>
      <c r="MTL3" s="156"/>
      <c r="MTM3" s="156"/>
      <c r="MTN3" s="156"/>
      <c r="MTO3" s="156"/>
      <c r="MTP3" s="156"/>
      <c r="MTQ3" s="156"/>
      <c r="MTR3" s="156"/>
      <c r="MTS3" s="156"/>
      <c r="MTT3" s="156"/>
      <c r="MTU3" s="156"/>
      <c r="MTV3" s="156"/>
      <c r="MTW3" s="156"/>
      <c r="MTX3" s="156"/>
      <c r="MTY3" s="156"/>
      <c r="MTZ3" s="156"/>
      <c r="MUA3" s="156"/>
      <c r="MUB3" s="156"/>
      <c r="MUC3" s="156"/>
      <c r="MUD3" s="156"/>
      <c r="MUE3" s="156"/>
      <c r="MUF3" s="156"/>
      <c r="MUG3" s="156"/>
      <c r="MUH3" s="156"/>
      <c r="MUI3" s="156"/>
      <c r="MUJ3" s="156"/>
      <c r="MUK3" s="156"/>
      <c r="MUL3" s="156"/>
      <c r="MUM3" s="156"/>
      <c r="MUN3" s="156"/>
      <c r="MUO3" s="156"/>
      <c r="MUP3" s="156"/>
      <c r="MUQ3" s="156"/>
      <c r="MUR3" s="156"/>
      <c r="MUS3" s="156"/>
      <c r="MUT3" s="156"/>
      <c r="MUU3" s="156"/>
      <c r="MUV3" s="156"/>
      <c r="MUW3" s="156"/>
      <c r="MUX3" s="156"/>
      <c r="MUY3" s="156"/>
      <c r="MUZ3" s="156"/>
      <c r="MVA3" s="156"/>
      <c r="MVB3" s="156"/>
      <c r="MVC3" s="156"/>
      <c r="MVD3" s="156"/>
      <c r="MVE3" s="156"/>
      <c r="MVF3" s="156"/>
      <c r="MVG3" s="156"/>
      <c r="MVH3" s="156"/>
      <c r="MVI3" s="156"/>
      <c r="MVJ3" s="156"/>
      <c r="MVK3" s="156"/>
      <c r="MVL3" s="156"/>
      <c r="MVM3" s="156"/>
      <c r="MVN3" s="156"/>
      <c r="MVO3" s="156"/>
      <c r="MVP3" s="156"/>
      <c r="MVQ3" s="156"/>
      <c r="MVR3" s="156"/>
      <c r="MVS3" s="156"/>
      <c r="MVT3" s="156"/>
      <c r="MVU3" s="156"/>
      <c r="MVV3" s="156"/>
      <c r="MVW3" s="156"/>
      <c r="MVX3" s="156"/>
      <c r="MVY3" s="156"/>
      <c r="MVZ3" s="156"/>
      <c r="MWA3" s="156"/>
      <c r="MWB3" s="156"/>
      <c r="MWC3" s="156"/>
      <c r="MWD3" s="156"/>
      <c r="MWE3" s="156"/>
      <c r="MWF3" s="156"/>
      <c r="MWG3" s="156"/>
      <c r="MWH3" s="156"/>
      <c r="MWI3" s="156"/>
      <c r="MWJ3" s="156"/>
      <c r="MWK3" s="156"/>
      <c r="MWL3" s="156"/>
      <c r="MWM3" s="156"/>
      <c r="MWN3" s="156"/>
      <c r="MWO3" s="156"/>
      <c r="MWP3" s="156"/>
      <c r="MWQ3" s="156"/>
      <c r="MWR3" s="156"/>
      <c r="MWS3" s="156"/>
      <c r="MWT3" s="156"/>
      <c r="MWU3" s="156"/>
      <c r="MWV3" s="156"/>
      <c r="MWW3" s="156"/>
      <c r="MWX3" s="156"/>
      <c r="MWY3" s="156"/>
      <c r="MWZ3" s="156"/>
      <c r="MXA3" s="156"/>
      <c r="MXB3" s="156"/>
      <c r="MXC3" s="156"/>
      <c r="MXD3" s="156"/>
      <c r="MXE3" s="156"/>
      <c r="MXF3" s="156"/>
      <c r="MXG3" s="156"/>
      <c r="MXH3" s="156"/>
      <c r="MXI3" s="156"/>
      <c r="MXJ3" s="156"/>
      <c r="MXK3" s="156"/>
      <c r="MXL3" s="156"/>
      <c r="MXM3" s="156"/>
      <c r="MXN3" s="156"/>
      <c r="MXO3" s="156"/>
      <c r="MXP3" s="156"/>
      <c r="MXQ3" s="156"/>
      <c r="MXR3" s="156"/>
      <c r="MXS3" s="156"/>
      <c r="MXT3" s="156"/>
      <c r="MXU3" s="156"/>
      <c r="MXV3" s="156"/>
      <c r="MXW3" s="156"/>
      <c r="MXX3" s="156"/>
      <c r="MXY3" s="156"/>
      <c r="MXZ3" s="156"/>
      <c r="MYA3" s="156"/>
      <c r="MYB3" s="156"/>
      <c r="MYC3" s="156"/>
      <c r="MYD3" s="156"/>
      <c r="MYE3" s="156"/>
      <c r="MYF3" s="156"/>
      <c r="MYG3" s="156"/>
      <c r="MYH3" s="156"/>
      <c r="MYI3" s="156"/>
      <c r="MYJ3" s="156"/>
      <c r="MYK3" s="156"/>
      <c r="MYL3" s="156"/>
      <c r="MYM3" s="156"/>
      <c r="MYN3" s="156"/>
      <c r="MYO3" s="156"/>
      <c r="MYP3" s="156"/>
      <c r="MYQ3" s="156"/>
      <c r="MYR3" s="156"/>
      <c r="MYS3" s="156"/>
      <c r="MYT3" s="156"/>
      <c r="MYU3" s="156"/>
      <c r="MYV3" s="156"/>
      <c r="MYW3" s="156"/>
      <c r="MYX3" s="156"/>
      <c r="MYY3" s="156"/>
      <c r="MYZ3" s="156"/>
      <c r="MZA3" s="156"/>
      <c r="MZB3" s="156"/>
      <c r="MZC3" s="156"/>
      <c r="MZD3" s="156"/>
      <c r="MZE3" s="156"/>
      <c r="MZF3" s="156"/>
      <c r="MZG3" s="156"/>
      <c r="MZH3" s="156"/>
      <c r="MZI3" s="156"/>
      <c r="MZJ3" s="156"/>
      <c r="MZK3" s="156"/>
      <c r="MZL3" s="156"/>
      <c r="MZM3" s="156"/>
      <c r="MZN3" s="156"/>
      <c r="MZO3" s="156"/>
      <c r="MZP3" s="156"/>
      <c r="MZQ3" s="156"/>
      <c r="MZR3" s="156"/>
      <c r="MZS3" s="156"/>
      <c r="MZT3" s="156"/>
      <c r="MZU3" s="156"/>
      <c r="MZV3" s="156"/>
      <c r="MZW3" s="156"/>
      <c r="MZX3" s="156"/>
      <c r="MZY3" s="156"/>
      <c r="MZZ3" s="156"/>
      <c r="NAA3" s="156"/>
      <c r="NAB3" s="156"/>
      <c r="NAC3" s="156"/>
      <c r="NAD3" s="156"/>
      <c r="NAE3" s="156"/>
      <c r="NAF3" s="156"/>
      <c r="NAG3" s="156"/>
      <c r="NAH3" s="156"/>
      <c r="NAI3" s="156"/>
      <c r="NAJ3" s="156"/>
      <c r="NAK3" s="156"/>
      <c r="NAL3" s="156"/>
      <c r="NAM3" s="156"/>
      <c r="NAN3" s="156"/>
      <c r="NAO3" s="156"/>
      <c r="NAP3" s="156"/>
      <c r="NAQ3" s="156"/>
      <c r="NAR3" s="156"/>
      <c r="NAS3" s="156"/>
      <c r="NAT3" s="156"/>
      <c r="NAU3" s="156"/>
      <c r="NAV3" s="156"/>
      <c r="NAW3" s="156"/>
      <c r="NAX3" s="156"/>
      <c r="NAY3" s="156"/>
      <c r="NAZ3" s="156"/>
      <c r="NBA3" s="156"/>
      <c r="NBB3" s="156"/>
      <c r="NBC3" s="156"/>
      <c r="NBD3" s="156"/>
      <c r="NBE3" s="156"/>
      <c r="NBF3" s="156"/>
      <c r="NBG3" s="156"/>
      <c r="NBH3" s="156"/>
      <c r="NBI3" s="156"/>
      <c r="NBJ3" s="156"/>
      <c r="NBK3" s="156"/>
      <c r="NBL3" s="156"/>
      <c r="NBM3" s="156"/>
      <c r="NBN3" s="156"/>
      <c r="NBO3" s="156"/>
      <c r="NBP3" s="156"/>
      <c r="NBQ3" s="156"/>
      <c r="NBR3" s="156"/>
      <c r="NBS3" s="156"/>
      <c r="NBT3" s="156"/>
      <c r="NBU3" s="156"/>
      <c r="NBV3" s="156"/>
      <c r="NBW3" s="156"/>
      <c r="NBX3" s="156"/>
      <c r="NBY3" s="156"/>
      <c r="NBZ3" s="156"/>
      <c r="NCA3" s="156"/>
      <c r="NCB3" s="156"/>
      <c r="NCC3" s="156"/>
      <c r="NCD3" s="156"/>
      <c r="NCE3" s="156"/>
      <c r="NCF3" s="156"/>
      <c r="NCG3" s="156"/>
      <c r="NCH3" s="156"/>
      <c r="NCI3" s="156"/>
      <c r="NCJ3" s="156"/>
      <c r="NCK3" s="156"/>
      <c r="NCL3" s="156"/>
      <c r="NCM3" s="156"/>
      <c r="NCN3" s="156"/>
      <c r="NCO3" s="156"/>
      <c r="NCP3" s="156"/>
      <c r="NCQ3" s="156"/>
      <c r="NCR3" s="156"/>
      <c r="NCS3" s="156"/>
      <c r="NCT3" s="156"/>
      <c r="NCU3" s="156"/>
      <c r="NCV3" s="156"/>
      <c r="NCW3" s="156"/>
      <c r="NCX3" s="156"/>
      <c r="NCY3" s="156"/>
      <c r="NCZ3" s="156"/>
      <c r="NDA3" s="156"/>
      <c r="NDB3" s="156"/>
      <c r="NDC3" s="156"/>
      <c r="NDD3" s="156"/>
      <c r="NDE3" s="156"/>
      <c r="NDF3" s="156"/>
      <c r="NDG3" s="156"/>
      <c r="NDH3" s="156"/>
      <c r="NDI3" s="156"/>
      <c r="NDJ3" s="156"/>
      <c r="NDK3" s="156"/>
      <c r="NDL3" s="156"/>
      <c r="NDM3" s="156"/>
      <c r="NDN3" s="156"/>
      <c r="NDO3" s="156"/>
      <c r="NDP3" s="156"/>
      <c r="NDQ3" s="156"/>
      <c r="NDR3" s="156"/>
      <c r="NDS3" s="156"/>
      <c r="NDT3" s="156"/>
      <c r="NDU3" s="156"/>
      <c r="NDV3" s="156"/>
      <c r="NDW3" s="156"/>
      <c r="NDX3" s="156"/>
      <c r="NDY3" s="156"/>
      <c r="NDZ3" s="156"/>
      <c r="NEA3" s="156"/>
      <c r="NEB3" s="156"/>
      <c r="NEC3" s="156"/>
      <c r="NED3" s="156"/>
      <c r="NEE3" s="156"/>
      <c r="NEF3" s="156"/>
      <c r="NEG3" s="156"/>
      <c r="NEH3" s="156"/>
      <c r="NEI3" s="156"/>
      <c r="NEJ3" s="156"/>
      <c r="NEK3" s="156"/>
      <c r="NEL3" s="156"/>
      <c r="NEM3" s="156"/>
      <c r="NEN3" s="156"/>
      <c r="NEO3" s="156"/>
      <c r="NEP3" s="156"/>
      <c r="NEQ3" s="156"/>
      <c r="NER3" s="156"/>
      <c r="NES3" s="156"/>
      <c r="NET3" s="156"/>
      <c r="NEU3" s="156"/>
      <c r="NEV3" s="156"/>
      <c r="NEW3" s="156"/>
      <c r="NEX3" s="156"/>
      <c r="NEY3" s="156"/>
      <c r="NEZ3" s="156"/>
      <c r="NFA3" s="156"/>
      <c r="NFB3" s="156"/>
      <c r="NFC3" s="156"/>
      <c r="NFD3" s="156"/>
      <c r="NFE3" s="156"/>
      <c r="NFF3" s="156"/>
      <c r="NFG3" s="156"/>
      <c r="NFH3" s="156"/>
      <c r="NFI3" s="156"/>
      <c r="NFJ3" s="156"/>
      <c r="NFK3" s="156"/>
      <c r="NFL3" s="156"/>
      <c r="NFM3" s="156"/>
      <c r="NFN3" s="156"/>
      <c r="NFO3" s="156"/>
      <c r="NFP3" s="156"/>
      <c r="NFQ3" s="156"/>
      <c r="NFR3" s="156"/>
      <c r="NFS3" s="156"/>
      <c r="NFT3" s="156"/>
      <c r="NFU3" s="156"/>
      <c r="NFV3" s="156"/>
      <c r="NFW3" s="156"/>
      <c r="NFX3" s="156"/>
      <c r="NFY3" s="156"/>
      <c r="NFZ3" s="156"/>
      <c r="NGA3" s="156"/>
      <c r="NGB3" s="156"/>
      <c r="NGC3" s="156"/>
      <c r="NGD3" s="156"/>
      <c r="NGE3" s="156"/>
      <c r="NGF3" s="156"/>
      <c r="NGG3" s="156"/>
      <c r="NGH3" s="156"/>
      <c r="NGI3" s="156"/>
      <c r="NGJ3" s="156"/>
      <c r="NGK3" s="156"/>
      <c r="NGL3" s="156"/>
      <c r="NGM3" s="156"/>
      <c r="NGN3" s="156"/>
      <c r="NGO3" s="156"/>
      <c r="NGP3" s="156"/>
      <c r="NGQ3" s="156"/>
      <c r="NGR3" s="156"/>
      <c r="NGS3" s="156"/>
      <c r="NGT3" s="156"/>
      <c r="NGU3" s="156"/>
      <c r="NGV3" s="156"/>
      <c r="NGW3" s="156"/>
      <c r="NGX3" s="156"/>
      <c r="NGY3" s="156"/>
      <c r="NGZ3" s="156"/>
      <c r="NHA3" s="156"/>
      <c r="NHB3" s="156"/>
      <c r="NHC3" s="156"/>
      <c r="NHD3" s="156"/>
      <c r="NHE3" s="156"/>
      <c r="NHF3" s="156"/>
      <c r="NHG3" s="156"/>
      <c r="NHH3" s="156"/>
      <c r="NHI3" s="156"/>
      <c r="NHJ3" s="156"/>
      <c r="NHK3" s="156"/>
      <c r="NHL3" s="156"/>
      <c r="NHM3" s="156"/>
      <c r="NHN3" s="156"/>
      <c r="NHO3" s="156"/>
      <c r="NHP3" s="156"/>
      <c r="NHQ3" s="156"/>
      <c r="NHR3" s="156"/>
      <c r="NHS3" s="156"/>
      <c r="NHT3" s="156"/>
      <c r="NHU3" s="156"/>
      <c r="NHV3" s="156"/>
      <c r="NHW3" s="156"/>
      <c r="NHX3" s="156"/>
      <c r="NHY3" s="156"/>
      <c r="NHZ3" s="156"/>
      <c r="NIA3" s="156"/>
      <c r="NIB3" s="156"/>
      <c r="NIC3" s="156"/>
      <c r="NID3" s="156"/>
      <c r="NIE3" s="156"/>
      <c r="NIF3" s="156"/>
      <c r="NIG3" s="156"/>
      <c r="NIH3" s="156"/>
      <c r="NII3" s="156"/>
      <c r="NIJ3" s="156"/>
      <c r="NIK3" s="156"/>
      <c r="NIL3" s="156"/>
      <c r="NIM3" s="156"/>
      <c r="NIN3" s="156"/>
      <c r="NIO3" s="156"/>
      <c r="NIP3" s="156"/>
      <c r="NIQ3" s="156"/>
      <c r="NIR3" s="156"/>
      <c r="NIS3" s="156"/>
      <c r="NIT3" s="156"/>
      <c r="NIU3" s="156"/>
      <c r="NIV3" s="156"/>
      <c r="NIW3" s="156"/>
      <c r="NIX3" s="156"/>
      <c r="NIY3" s="156"/>
      <c r="NIZ3" s="156"/>
      <c r="NJA3" s="156"/>
      <c r="NJB3" s="156"/>
      <c r="NJC3" s="156"/>
      <c r="NJD3" s="156"/>
      <c r="NJE3" s="156"/>
      <c r="NJF3" s="156"/>
      <c r="NJG3" s="156"/>
      <c r="NJH3" s="156"/>
      <c r="NJI3" s="156"/>
      <c r="NJJ3" s="156"/>
      <c r="NJK3" s="156"/>
      <c r="NJL3" s="156"/>
      <c r="NJM3" s="156"/>
      <c r="NJN3" s="156"/>
      <c r="NJO3" s="156"/>
      <c r="NJP3" s="156"/>
      <c r="NJQ3" s="156"/>
      <c r="NJR3" s="156"/>
      <c r="NJS3" s="156"/>
      <c r="NJT3" s="156"/>
      <c r="NJU3" s="156"/>
      <c r="NJV3" s="156"/>
      <c r="NJW3" s="156"/>
      <c r="NJX3" s="156"/>
      <c r="NJY3" s="156"/>
      <c r="NJZ3" s="156"/>
      <c r="NKA3" s="156"/>
      <c r="NKB3" s="156"/>
      <c r="NKC3" s="156"/>
      <c r="NKD3" s="156"/>
      <c r="NKE3" s="156"/>
      <c r="NKF3" s="156"/>
      <c r="NKG3" s="156"/>
      <c r="NKH3" s="156"/>
      <c r="NKI3" s="156"/>
      <c r="NKJ3" s="156"/>
      <c r="NKK3" s="156"/>
      <c r="NKL3" s="156"/>
      <c r="NKM3" s="156"/>
      <c r="NKN3" s="156"/>
      <c r="NKO3" s="156"/>
      <c r="NKP3" s="156"/>
      <c r="NKQ3" s="156"/>
      <c r="NKR3" s="156"/>
      <c r="NKS3" s="156"/>
      <c r="NKT3" s="156"/>
      <c r="NKU3" s="156"/>
      <c r="NKV3" s="156"/>
      <c r="NKW3" s="156"/>
      <c r="NKX3" s="156"/>
      <c r="NKY3" s="156"/>
      <c r="NKZ3" s="156"/>
      <c r="NLA3" s="156"/>
      <c r="NLB3" s="156"/>
      <c r="NLC3" s="156"/>
      <c r="NLD3" s="156"/>
      <c r="NLE3" s="156"/>
      <c r="NLF3" s="156"/>
      <c r="NLG3" s="156"/>
      <c r="NLH3" s="156"/>
      <c r="NLI3" s="156"/>
      <c r="NLJ3" s="156"/>
      <c r="NLK3" s="156"/>
      <c r="NLL3" s="156"/>
      <c r="NLM3" s="156"/>
      <c r="NLN3" s="156"/>
      <c r="NLO3" s="156"/>
      <c r="NLP3" s="156"/>
      <c r="NLQ3" s="156"/>
      <c r="NLR3" s="156"/>
      <c r="NLS3" s="156"/>
      <c r="NLT3" s="156"/>
      <c r="NLU3" s="156"/>
      <c r="NLV3" s="156"/>
      <c r="NLW3" s="156"/>
      <c r="NLX3" s="156"/>
      <c r="NLY3" s="156"/>
      <c r="NLZ3" s="156"/>
      <c r="NMA3" s="156"/>
      <c r="NMB3" s="156"/>
      <c r="NMC3" s="156"/>
      <c r="NMD3" s="156"/>
      <c r="NME3" s="156"/>
      <c r="NMF3" s="156"/>
      <c r="NMG3" s="156"/>
      <c r="NMH3" s="156"/>
      <c r="NMI3" s="156"/>
      <c r="NMJ3" s="156"/>
      <c r="NMK3" s="156"/>
      <c r="NML3" s="156"/>
      <c r="NMM3" s="156"/>
      <c r="NMN3" s="156"/>
      <c r="NMO3" s="156"/>
      <c r="NMP3" s="156"/>
      <c r="NMQ3" s="156"/>
      <c r="NMR3" s="156"/>
      <c r="NMS3" s="156"/>
      <c r="NMT3" s="156"/>
      <c r="NMU3" s="156"/>
      <c r="NMV3" s="156"/>
      <c r="NMW3" s="156"/>
      <c r="NMX3" s="156"/>
      <c r="NMY3" s="156"/>
      <c r="NMZ3" s="156"/>
      <c r="NNA3" s="156"/>
      <c r="NNB3" s="156"/>
      <c r="NNC3" s="156"/>
      <c r="NND3" s="156"/>
      <c r="NNE3" s="156"/>
      <c r="NNF3" s="156"/>
      <c r="NNG3" s="156"/>
      <c r="NNH3" s="156"/>
      <c r="NNI3" s="156"/>
      <c r="NNJ3" s="156"/>
      <c r="NNK3" s="156"/>
      <c r="NNL3" s="156"/>
      <c r="NNM3" s="156"/>
      <c r="NNN3" s="156"/>
      <c r="NNO3" s="156"/>
      <c r="NNP3" s="156"/>
      <c r="NNQ3" s="156"/>
      <c r="NNR3" s="156"/>
      <c r="NNS3" s="156"/>
      <c r="NNT3" s="156"/>
      <c r="NNU3" s="156"/>
      <c r="NNV3" s="156"/>
      <c r="NNW3" s="156"/>
      <c r="NNX3" s="156"/>
      <c r="NNY3" s="156"/>
      <c r="NNZ3" s="156"/>
      <c r="NOA3" s="156"/>
      <c r="NOB3" s="156"/>
      <c r="NOC3" s="156"/>
      <c r="NOD3" s="156"/>
      <c r="NOE3" s="156"/>
      <c r="NOF3" s="156"/>
      <c r="NOG3" s="156"/>
      <c r="NOH3" s="156"/>
      <c r="NOI3" s="156"/>
      <c r="NOJ3" s="156"/>
      <c r="NOK3" s="156"/>
      <c r="NOL3" s="156"/>
      <c r="NOM3" s="156"/>
      <c r="NON3" s="156"/>
      <c r="NOO3" s="156"/>
      <c r="NOP3" s="156"/>
      <c r="NOQ3" s="156"/>
      <c r="NOR3" s="156"/>
      <c r="NOS3" s="156"/>
      <c r="NOT3" s="156"/>
      <c r="NOU3" s="156"/>
      <c r="NOV3" s="156"/>
      <c r="NOW3" s="156"/>
      <c r="NOX3" s="156"/>
      <c r="NOY3" s="156"/>
      <c r="NOZ3" s="156"/>
      <c r="NPA3" s="156"/>
      <c r="NPB3" s="156"/>
      <c r="NPC3" s="156"/>
      <c r="NPD3" s="156"/>
      <c r="NPE3" s="156"/>
      <c r="NPF3" s="156"/>
      <c r="NPG3" s="156"/>
      <c r="NPH3" s="156"/>
      <c r="NPI3" s="156"/>
      <c r="NPJ3" s="156"/>
      <c r="NPK3" s="156"/>
      <c r="NPL3" s="156"/>
      <c r="NPM3" s="156"/>
      <c r="NPN3" s="156"/>
      <c r="NPO3" s="156"/>
      <c r="NPP3" s="156"/>
      <c r="NPQ3" s="156"/>
      <c r="NPR3" s="156"/>
      <c r="NPS3" s="156"/>
      <c r="NPT3" s="156"/>
      <c r="NPU3" s="156"/>
      <c r="NPV3" s="156"/>
      <c r="NPW3" s="156"/>
      <c r="NPX3" s="156"/>
      <c r="NPY3" s="156"/>
      <c r="NPZ3" s="156"/>
      <c r="NQA3" s="156"/>
      <c r="NQB3" s="156"/>
      <c r="NQC3" s="156"/>
      <c r="NQD3" s="156"/>
      <c r="NQE3" s="156"/>
      <c r="NQF3" s="156"/>
      <c r="NQG3" s="156"/>
      <c r="NQH3" s="156"/>
      <c r="NQI3" s="156"/>
      <c r="NQJ3" s="156"/>
      <c r="NQK3" s="156"/>
      <c r="NQL3" s="156"/>
      <c r="NQM3" s="156"/>
      <c r="NQN3" s="156"/>
      <c r="NQO3" s="156"/>
      <c r="NQP3" s="156"/>
      <c r="NQQ3" s="156"/>
      <c r="NQR3" s="156"/>
      <c r="NQS3" s="156"/>
      <c r="NQT3" s="156"/>
      <c r="NQU3" s="156"/>
      <c r="NQV3" s="156"/>
      <c r="NQW3" s="156"/>
      <c r="NQX3" s="156"/>
      <c r="NQY3" s="156"/>
      <c r="NQZ3" s="156"/>
      <c r="NRA3" s="156"/>
      <c r="NRB3" s="156"/>
      <c r="NRC3" s="156"/>
      <c r="NRD3" s="156"/>
      <c r="NRE3" s="156"/>
      <c r="NRF3" s="156"/>
      <c r="NRG3" s="156"/>
      <c r="NRH3" s="156"/>
      <c r="NRI3" s="156"/>
      <c r="NRJ3" s="156"/>
      <c r="NRK3" s="156"/>
      <c r="NRL3" s="156"/>
      <c r="NRM3" s="156"/>
      <c r="NRN3" s="156"/>
      <c r="NRO3" s="156"/>
      <c r="NRP3" s="156"/>
      <c r="NRQ3" s="156"/>
      <c r="NRR3" s="156"/>
      <c r="NRS3" s="156"/>
      <c r="NRT3" s="156"/>
      <c r="NRU3" s="156"/>
      <c r="NRV3" s="156"/>
      <c r="NRW3" s="156"/>
      <c r="NRX3" s="156"/>
      <c r="NRY3" s="156"/>
      <c r="NRZ3" s="156"/>
      <c r="NSA3" s="156"/>
      <c r="NSB3" s="156"/>
      <c r="NSC3" s="156"/>
      <c r="NSD3" s="156"/>
      <c r="NSE3" s="156"/>
      <c r="NSF3" s="156"/>
      <c r="NSG3" s="156"/>
      <c r="NSH3" s="156"/>
      <c r="NSI3" s="156"/>
      <c r="NSJ3" s="156"/>
      <c r="NSK3" s="156"/>
      <c r="NSL3" s="156"/>
      <c r="NSM3" s="156"/>
      <c r="NSN3" s="156"/>
      <c r="NSO3" s="156"/>
      <c r="NSP3" s="156"/>
      <c r="NSQ3" s="156"/>
      <c r="NSR3" s="156"/>
      <c r="NSS3" s="156"/>
      <c r="NST3" s="156"/>
      <c r="NSU3" s="156"/>
      <c r="NSV3" s="156"/>
      <c r="NSW3" s="156"/>
      <c r="NSX3" s="156"/>
      <c r="NSY3" s="156"/>
      <c r="NSZ3" s="156"/>
      <c r="NTA3" s="156"/>
      <c r="NTB3" s="156"/>
      <c r="NTC3" s="156"/>
      <c r="NTD3" s="156"/>
      <c r="NTE3" s="156"/>
      <c r="NTF3" s="156"/>
      <c r="NTG3" s="156"/>
      <c r="NTH3" s="156"/>
      <c r="NTI3" s="156"/>
      <c r="NTJ3" s="156"/>
      <c r="NTK3" s="156"/>
      <c r="NTL3" s="156"/>
      <c r="NTM3" s="156"/>
      <c r="NTN3" s="156"/>
      <c r="NTO3" s="156"/>
      <c r="NTP3" s="156"/>
      <c r="NTQ3" s="156"/>
      <c r="NTR3" s="156"/>
      <c r="NTS3" s="156"/>
      <c r="NTT3" s="156"/>
      <c r="NTU3" s="156"/>
      <c r="NTV3" s="156"/>
      <c r="NTW3" s="156"/>
      <c r="NTX3" s="156"/>
      <c r="NTY3" s="156"/>
      <c r="NTZ3" s="156"/>
      <c r="NUA3" s="156"/>
      <c r="NUB3" s="156"/>
      <c r="NUC3" s="156"/>
      <c r="NUD3" s="156"/>
      <c r="NUE3" s="156"/>
      <c r="NUF3" s="156"/>
      <c r="NUG3" s="156"/>
      <c r="NUH3" s="156"/>
      <c r="NUI3" s="156"/>
      <c r="NUJ3" s="156"/>
      <c r="NUK3" s="156"/>
      <c r="NUL3" s="156"/>
      <c r="NUM3" s="156"/>
      <c r="NUN3" s="156"/>
      <c r="NUO3" s="156"/>
      <c r="NUP3" s="156"/>
      <c r="NUQ3" s="156"/>
      <c r="NUR3" s="156"/>
      <c r="NUS3" s="156"/>
      <c r="NUT3" s="156"/>
      <c r="NUU3" s="156"/>
      <c r="NUV3" s="156"/>
      <c r="NUW3" s="156"/>
      <c r="NUX3" s="156"/>
      <c r="NUY3" s="156"/>
      <c r="NUZ3" s="156"/>
      <c r="NVA3" s="156"/>
      <c r="NVB3" s="156"/>
      <c r="NVC3" s="156"/>
      <c r="NVD3" s="156"/>
      <c r="NVE3" s="156"/>
      <c r="NVF3" s="156"/>
      <c r="NVG3" s="156"/>
      <c r="NVH3" s="156"/>
      <c r="NVI3" s="156"/>
      <c r="NVJ3" s="156"/>
      <c r="NVK3" s="156"/>
      <c r="NVL3" s="156"/>
      <c r="NVM3" s="156"/>
      <c r="NVN3" s="156"/>
      <c r="NVO3" s="156"/>
      <c r="NVP3" s="156"/>
      <c r="NVQ3" s="156"/>
      <c r="NVR3" s="156"/>
      <c r="NVS3" s="156"/>
      <c r="NVT3" s="156"/>
      <c r="NVU3" s="156"/>
      <c r="NVV3" s="156"/>
      <c r="NVW3" s="156"/>
      <c r="NVX3" s="156"/>
      <c r="NVY3" s="156"/>
      <c r="NVZ3" s="156"/>
      <c r="NWA3" s="156"/>
      <c r="NWB3" s="156"/>
      <c r="NWC3" s="156"/>
      <c r="NWD3" s="156"/>
      <c r="NWE3" s="156"/>
      <c r="NWF3" s="156"/>
      <c r="NWG3" s="156"/>
      <c r="NWH3" s="156"/>
      <c r="NWI3" s="156"/>
      <c r="NWJ3" s="156"/>
      <c r="NWK3" s="156"/>
      <c r="NWL3" s="156"/>
      <c r="NWM3" s="156"/>
      <c r="NWN3" s="156"/>
      <c r="NWO3" s="156"/>
      <c r="NWP3" s="156"/>
      <c r="NWQ3" s="156"/>
      <c r="NWR3" s="156"/>
      <c r="NWS3" s="156"/>
      <c r="NWT3" s="156"/>
      <c r="NWU3" s="156"/>
      <c r="NWV3" s="156"/>
      <c r="NWW3" s="156"/>
      <c r="NWX3" s="156"/>
      <c r="NWY3" s="156"/>
      <c r="NWZ3" s="156"/>
      <c r="NXA3" s="156"/>
      <c r="NXB3" s="156"/>
      <c r="NXC3" s="156"/>
      <c r="NXD3" s="156"/>
      <c r="NXE3" s="156"/>
      <c r="NXF3" s="156"/>
      <c r="NXG3" s="156"/>
      <c r="NXH3" s="156"/>
      <c r="NXI3" s="156"/>
      <c r="NXJ3" s="156"/>
      <c r="NXK3" s="156"/>
      <c r="NXL3" s="156"/>
      <c r="NXM3" s="156"/>
      <c r="NXN3" s="156"/>
      <c r="NXO3" s="156"/>
      <c r="NXP3" s="156"/>
      <c r="NXQ3" s="156"/>
      <c r="NXR3" s="156"/>
      <c r="NXS3" s="156"/>
      <c r="NXT3" s="156"/>
      <c r="NXU3" s="156"/>
      <c r="NXV3" s="156"/>
      <c r="NXW3" s="156"/>
      <c r="NXX3" s="156"/>
      <c r="NXY3" s="156"/>
      <c r="NXZ3" s="156"/>
      <c r="NYA3" s="156"/>
      <c r="NYB3" s="156"/>
      <c r="NYC3" s="156"/>
      <c r="NYD3" s="156"/>
      <c r="NYE3" s="156"/>
      <c r="NYF3" s="156"/>
      <c r="NYG3" s="156"/>
      <c r="NYH3" s="156"/>
      <c r="NYI3" s="156"/>
      <c r="NYJ3" s="156"/>
      <c r="NYK3" s="156"/>
      <c r="NYL3" s="156"/>
      <c r="NYM3" s="156"/>
      <c r="NYN3" s="156"/>
      <c r="NYO3" s="156"/>
      <c r="NYP3" s="156"/>
      <c r="NYQ3" s="156"/>
      <c r="NYR3" s="156"/>
      <c r="NYS3" s="156"/>
      <c r="NYT3" s="156"/>
      <c r="NYU3" s="156"/>
      <c r="NYV3" s="156"/>
      <c r="NYW3" s="156"/>
      <c r="NYX3" s="156"/>
      <c r="NYY3" s="156"/>
      <c r="NYZ3" s="156"/>
      <c r="NZA3" s="156"/>
      <c r="NZB3" s="156"/>
      <c r="NZC3" s="156"/>
      <c r="NZD3" s="156"/>
      <c r="NZE3" s="156"/>
      <c r="NZF3" s="156"/>
      <c r="NZG3" s="156"/>
      <c r="NZH3" s="156"/>
      <c r="NZI3" s="156"/>
      <c r="NZJ3" s="156"/>
      <c r="NZK3" s="156"/>
      <c r="NZL3" s="156"/>
      <c r="NZM3" s="156"/>
      <c r="NZN3" s="156"/>
      <c r="NZO3" s="156"/>
      <c r="NZP3" s="156"/>
      <c r="NZQ3" s="156"/>
      <c r="NZR3" s="156"/>
      <c r="NZS3" s="156"/>
      <c r="NZT3" s="156"/>
      <c r="NZU3" s="156"/>
      <c r="NZV3" s="156"/>
      <c r="NZW3" s="156"/>
      <c r="NZX3" s="156"/>
      <c r="NZY3" s="156"/>
      <c r="NZZ3" s="156"/>
      <c r="OAA3" s="156"/>
      <c r="OAB3" s="156"/>
      <c r="OAC3" s="156"/>
      <c r="OAD3" s="156"/>
      <c r="OAE3" s="156"/>
      <c r="OAF3" s="156"/>
      <c r="OAG3" s="156"/>
      <c r="OAH3" s="156"/>
      <c r="OAI3" s="156"/>
      <c r="OAJ3" s="156"/>
      <c r="OAK3" s="156"/>
      <c r="OAL3" s="156"/>
      <c r="OAM3" s="156"/>
      <c r="OAN3" s="156"/>
      <c r="OAO3" s="156"/>
      <c r="OAP3" s="156"/>
      <c r="OAQ3" s="156"/>
      <c r="OAR3" s="156"/>
      <c r="OAS3" s="156"/>
      <c r="OAT3" s="156"/>
      <c r="OAU3" s="156"/>
      <c r="OAV3" s="156"/>
      <c r="OAW3" s="156"/>
      <c r="OAX3" s="156"/>
      <c r="OAY3" s="156"/>
      <c r="OAZ3" s="156"/>
      <c r="OBA3" s="156"/>
      <c r="OBB3" s="156"/>
      <c r="OBC3" s="156"/>
      <c r="OBD3" s="156"/>
      <c r="OBE3" s="156"/>
      <c r="OBF3" s="156"/>
      <c r="OBG3" s="156"/>
      <c r="OBH3" s="156"/>
      <c r="OBI3" s="156"/>
      <c r="OBJ3" s="156"/>
      <c r="OBK3" s="156"/>
      <c r="OBL3" s="156"/>
      <c r="OBM3" s="156"/>
      <c r="OBN3" s="156"/>
      <c r="OBO3" s="156"/>
      <c r="OBP3" s="156"/>
      <c r="OBQ3" s="156"/>
      <c r="OBR3" s="156"/>
      <c r="OBS3" s="156"/>
      <c r="OBT3" s="156"/>
      <c r="OBU3" s="156"/>
      <c r="OBV3" s="156"/>
      <c r="OBW3" s="156"/>
      <c r="OBX3" s="156"/>
      <c r="OBY3" s="156"/>
      <c r="OBZ3" s="156"/>
      <c r="OCA3" s="156"/>
      <c r="OCB3" s="156"/>
      <c r="OCC3" s="156"/>
      <c r="OCD3" s="156"/>
      <c r="OCE3" s="156"/>
      <c r="OCF3" s="156"/>
      <c r="OCG3" s="156"/>
      <c r="OCH3" s="156"/>
      <c r="OCI3" s="156"/>
      <c r="OCJ3" s="156"/>
      <c r="OCK3" s="156"/>
      <c r="OCL3" s="156"/>
      <c r="OCM3" s="156"/>
      <c r="OCN3" s="156"/>
      <c r="OCO3" s="156"/>
      <c r="OCP3" s="156"/>
      <c r="OCQ3" s="156"/>
      <c r="OCR3" s="156"/>
      <c r="OCS3" s="156"/>
      <c r="OCT3" s="156"/>
      <c r="OCU3" s="156"/>
      <c r="OCV3" s="156"/>
      <c r="OCW3" s="156"/>
      <c r="OCX3" s="156"/>
      <c r="OCY3" s="156"/>
      <c r="OCZ3" s="156"/>
      <c r="ODA3" s="156"/>
      <c r="ODB3" s="156"/>
      <c r="ODC3" s="156"/>
      <c r="ODD3" s="156"/>
      <c r="ODE3" s="156"/>
      <c r="ODF3" s="156"/>
      <c r="ODG3" s="156"/>
      <c r="ODH3" s="156"/>
      <c r="ODI3" s="156"/>
      <c r="ODJ3" s="156"/>
      <c r="ODK3" s="156"/>
      <c r="ODL3" s="156"/>
      <c r="ODM3" s="156"/>
      <c r="ODN3" s="156"/>
      <c r="ODO3" s="156"/>
      <c r="ODP3" s="156"/>
      <c r="ODQ3" s="156"/>
      <c r="ODR3" s="156"/>
      <c r="ODS3" s="156"/>
      <c r="ODT3" s="156"/>
      <c r="ODU3" s="156"/>
      <c r="ODV3" s="156"/>
      <c r="ODW3" s="156"/>
      <c r="ODX3" s="156"/>
      <c r="ODY3" s="156"/>
      <c r="ODZ3" s="156"/>
      <c r="OEA3" s="156"/>
      <c r="OEB3" s="156"/>
      <c r="OEC3" s="156"/>
      <c r="OED3" s="156"/>
      <c r="OEE3" s="156"/>
      <c r="OEF3" s="156"/>
      <c r="OEG3" s="156"/>
      <c r="OEH3" s="156"/>
      <c r="OEI3" s="156"/>
      <c r="OEJ3" s="156"/>
      <c r="OEK3" s="156"/>
      <c r="OEL3" s="156"/>
      <c r="OEM3" s="156"/>
      <c r="OEN3" s="156"/>
      <c r="OEO3" s="156"/>
      <c r="OEP3" s="156"/>
      <c r="OEQ3" s="156"/>
      <c r="OER3" s="156"/>
      <c r="OES3" s="156"/>
      <c r="OET3" s="156"/>
      <c r="OEU3" s="156"/>
      <c r="OEV3" s="156"/>
      <c r="OEW3" s="156"/>
      <c r="OEX3" s="156"/>
      <c r="OEY3" s="156"/>
      <c r="OEZ3" s="156"/>
      <c r="OFA3" s="156"/>
      <c r="OFB3" s="156"/>
      <c r="OFC3" s="156"/>
      <c r="OFD3" s="156"/>
      <c r="OFE3" s="156"/>
      <c r="OFF3" s="156"/>
      <c r="OFG3" s="156"/>
      <c r="OFH3" s="156"/>
      <c r="OFI3" s="156"/>
      <c r="OFJ3" s="156"/>
      <c r="OFK3" s="156"/>
      <c r="OFL3" s="156"/>
      <c r="OFM3" s="156"/>
      <c r="OFN3" s="156"/>
      <c r="OFO3" s="156"/>
      <c r="OFP3" s="156"/>
      <c r="OFQ3" s="156"/>
      <c r="OFR3" s="156"/>
      <c r="OFS3" s="156"/>
      <c r="OFT3" s="156"/>
      <c r="OFU3" s="156"/>
      <c r="OFV3" s="156"/>
      <c r="OFW3" s="156"/>
      <c r="OFX3" s="156"/>
      <c r="OFY3" s="156"/>
      <c r="OFZ3" s="156"/>
      <c r="OGA3" s="156"/>
      <c r="OGB3" s="156"/>
      <c r="OGC3" s="156"/>
      <c r="OGD3" s="156"/>
      <c r="OGE3" s="156"/>
      <c r="OGF3" s="156"/>
      <c r="OGG3" s="156"/>
      <c r="OGH3" s="156"/>
      <c r="OGI3" s="156"/>
      <c r="OGJ3" s="156"/>
      <c r="OGK3" s="156"/>
      <c r="OGL3" s="156"/>
      <c r="OGM3" s="156"/>
      <c r="OGN3" s="156"/>
      <c r="OGO3" s="156"/>
      <c r="OGP3" s="156"/>
      <c r="OGQ3" s="156"/>
      <c r="OGR3" s="156"/>
      <c r="OGS3" s="156"/>
      <c r="OGT3" s="156"/>
      <c r="OGU3" s="156"/>
      <c r="OGV3" s="156"/>
      <c r="OGW3" s="156"/>
      <c r="OGX3" s="156"/>
      <c r="OGY3" s="156"/>
      <c r="OGZ3" s="156"/>
      <c r="OHA3" s="156"/>
      <c r="OHB3" s="156"/>
      <c r="OHC3" s="156"/>
      <c r="OHD3" s="156"/>
      <c r="OHE3" s="156"/>
      <c r="OHF3" s="156"/>
      <c r="OHG3" s="156"/>
      <c r="OHH3" s="156"/>
      <c r="OHI3" s="156"/>
      <c r="OHJ3" s="156"/>
      <c r="OHK3" s="156"/>
      <c r="OHL3" s="156"/>
      <c r="OHM3" s="156"/>
      <c r="OHN3" s="156"/>
      <c r="OHO3" s="156"/>
      <c r="OHP3" s="156"/>
      <c r="OHQ3" s="156"/>
      <c r="OHR3" s="156"/>
      <c r="OHS3" s="156"/>
      <c r="OHT3" s="156"/>
      <c r="OHU3" s="156"/>
      <c r="OHV3" s="156"/>
      <c r="OHW3" s="156"/>
      <c r="OHX3" s="156"/>
      <c r="OHY3" s="156"/>
      <c r="OHZ3" s="156"/>
      <c r="OIA3" s="156"/>
      <c r="OIB3" s="156"/>
      <c r="OIC3" s="156"/>
      <c r="OID3" s="156"/>
      <c r="OIE3" s="156"/>
      <c r="OIF3" s="156"/>
      <c r="OIG3" s="156"/>
      <c r="OIH3" s="156"/>
      <c r="OII3" s="156"/>
      <c r="OIJ3" s="156"/>
      <c r="OIK3" s="156"/>
      <c r="OIL3" s="156"/>
      <c r="OIM3" s="156"/>
      <c r="OIN3" s="156"/>
      <c r="OIO3" s="156"/>
      <c r="OIP3" s="156"/>
      <c r="OIQ3" s="156"/>
      <c r="OIR3" s="156"/>
      <c r="OIS3" s="156"/>
      <c r="OIT3" s="156"/>
      <c r="OIU3" s="156"/>
      <c r="OIV3" s="156"/>
      <c r="OIW3" s="156"/>
      <c r="OIX3" s="156"/>
      <c r="OIY3" s="156"/>
      <c r="OIZ3" s="156"/>
      <c r="OJA3" s="156"/>
      <c r="OJB3" s="156"/>
      <c r="OJC3" s="156"/>
      <c r="OJD3" s="156"/>
      <c r="OJE3" s="156"/>
      <c r="OJF3" s="156"/>
      <c r="OJG3" s="156"/>
      <c r="OJH3" s="156"/>
      <c r="OJI3" s="156"/>
      <c r="OJJ3" s="156"/>
      <c r="OJK3" s="156"/>
      <c r="OJL3" s="156"/>
      <c r="OJM3" s="156"/>
      <c r="OJN3" s="156"/>
      <c r="OJO3" s="156"/>
      <c r="OJP3" s="156"/>
      <c r="OJQ3" s="156"/>
      <c r="OJR3" s="156"/>
      <c r="OJS3" s="156"/>
      <c r="OJT3" s="156"/>
      <c r="OJU3" s="156"/>
      <c r="OJV3" s="156"/>
      <c r="OJW3" s="156"/>
      <c r="OJX3" s="156"/>
      <c r="OJY3" s="156"/>
      <c r="OJZ3" s="156"/>
      <c r="OKA3" s="156"/>
      <c r="OKB3" s="156"/>
      <c r="OKC3" s="156"/>
      <c r="OKD3" s="156"/>
      <c r="OKE3" s="156"/>
      <c r="OKF3" s="156"/>
      <c r="OKG3" s="156"/>
      <c r="OKH3" s="156"/>
      <c r="OKI3" s="156"/>
      <c r="OKJ3" s="156"/>
      <c r="OKK3" s="156"/>
      <c r="OKL3" s="156"/>
      <c r="OKM3" s="156"/>
      <c r="OKN3" s="156"/>
      <c r="OKO3" s="156"/>
      <c r="OKP3" s="156"/>
      <c r="OKQ3" s="156"/>
      <c r="OKR3" s="156"/>
      <c r="OKS3" s="156"/>
      <c r="OKT3" s="156"/>
      <c r="OKU3" s="156"/>
      <c r="OKV3" s="156"/>
      <c r="OKW3" s="156"/>
      <c r="OKX3" s="156"/>
      <c r="OKY3" s="156"/>
      <c r="OKZ3" s="156"/>
      <c r="OLA3" s="156"/>
      <c r="OLB3" s="156"/>
      <c r="OLC3" s="156"/>
      <c r="OLD3" s="156"/>
      <c r="OLE3" s="156"/>
      <c r="OLF3" s="156"/>
      <c r="OLG3" s="156"/>
      <c r="OLH3" s="156"/>
      <c r="OLI3" s="156"/>
      <c r="OLJ3" s="156"/>
      <c r="OLK3" s="156"/>
      <c r="OLL3" s="156"/>
      <c r="OLM3" s="156"/>
      <c r="OLN3" s="156"/>
      <c r="OLO3" s="156"/>
      <c r="OLP3" s="156"/>
      <c r="OLQ3" s="156"/>
      <c r="OLR3" s="156"/>
      <c r="OLS3" s="156"/>
      <c r="OLT3" s="156"/>
      <c r="OLU3" s="156"/>
      <c r="OLV3" s="156"/>
      <c r="OLW3" s="156"/>
      <c r="OLX3" s="156"/>
      <c r="OLY3" s="156"/>
      <c r="OLZ3" s="156"/>
      <c r="OMA3" s="156"/>
      <c r="OMB3" s="156"/>
      <c r="OMC3" s="156"/>
      <c r="OMD3" s="156"/>
      <c r="OME3" s="156"/>
      <c r="OMF3" s="156"/>
      <c r="OMG3" s="156"/>
      <c r="OMH3" s="156"/>
      <c r="OMI3" s="156"/>
      <c r="OMJ3" s="156"/>
      <c r="OMK3" s="156"/>
      <c r="OML3" s="156"/>
      <c r="OMM3" s="156"/>
      <c r="OMN3" s="156"/>
      <c r="OMO3" s="156"/>
      <c r="OMP3" s="156"/>
      <c r="OMQ3" s="156"/>
      <c r="OMR3" s="156"/>
      <c r="OMS3" s="156"/>
      <c r="OMT3" s="156"/>
      <c r="OMU3" s="156"/>
      <c r="OMV3" s="156"/>
      <c r="OMW3" s="156"/>
      <c r="OMX3" s="156"/>
      <c r="OMY3" s="156"/>
      <c r="OMZ3" s="156"/>
      <c r="ONA3" s="156"/>
      <c r="ONB3" s="156"/>
      <c r="ONC3" s="156"/>
      <c r="OND3" s="156"/>
      <c r="ONE3" s="156"/>
      <c r="ONF3" s="156"/>
      <c r="ONG3" s="156"/>
      <c r="ONH3" s="156"/>
      <c r="ONI3" s="156"/>
      <c r="ONJ3" s="156"/>
      <c r="ONK3" s="156"/>
      <c r="ONL3" s="156"/>
      <c r="ONM3" s="156"/>
      <c r="ONN3" s="156"/>
      <c r="ONO3" s="156"/>
      <c r="ONP3" s="156"/>
      <c r="ONQ3" s="156"/>
      <c r="ONR3" s="156"/>
      <c r="ONS3" s="156"/>
      <c r="ONT3" s="156"/>
      <c r="ONU3" s="156"/>
      <c r="ONV3" s="156"/>
      <c r="ONW3" s="156"/>
      <c r="ONX3" s="156"/>
      <c r="ONY3" s="156"/>
      <c r="ONZ3" s="156"/>
      <c r="OOA3" s="156"/>
      <c r="OOB3" s="156"/>
      <c r="OOC3" s="156"/>
      <c r="OOD3" s="156"/>
      <c r="OOE3" s="156"/>
      <c r="OOF3" s="156"/>
      <c r="OOG3" s="156"/>
      <c r="OOH3" s="156"/>
      <c r="OOI3" s="156"/>
      <c r="OOJ3" s="156"/>
      <c r="OOK3" s="156"/>
      <c r="OOL3" s="156"/>
      <c r="OOM3" s="156"/>
      <c r="OON3" s="156"/>
      <c r="OOO3" s="156"/>
      <c r="OOP3" s="156"/>
      <c r="OOQ3" s="156"/>
      <c r="OOR3" s="156"/>
      <c r="OOS3" s="156"/>
      <c r="OOT3" s="156"/>
      <c r="OOU3" s="156"/>
      <c r="OOV3" s="156"/>
      <c r="OOW3" s="156"/>
      <c r="OOX3" s="156"/>
      <c r="OOY3" s="156"/>
      <c r="OOZ3" s="156"/>
      <c r="OPA3" s="156"/>
      <c r="OPB3" s="156"/>
      <c r="OPC3" s="156"/>
      <c r="OPD3" s="156"/>
      <c r="OPE3" s="156"/>
      <c r="OPF3" s="156"/>
      <c r="OPG3" s="156"/>
      <c r="OPH3" s="156"/>
      <c r="OPI3" s="156"/>
      <c r="OPJ3" s="156"/>
      <c r="OPK3" s="156"/>
      <c r="OPL3" s="156"/>
      <c r="OPM3" s="156"/>
      <c r="OPN3" s="156"/>
      <c r="OPO3" s="156"/>
      <c r="OPP3" s="156"/>
      <c r="OPQ3" s="156"/>
      <c r="OPR3" s="156"/>
      <c r="OPS3" s="156"/>
      <c r="OPT3" s="156"/>
      <c r="OPU3" s="156"/>
      <c r="OPV3" s="156"/>
      <c r="OPW3" s="156"/>
      <c r="OPX3" s="156"/>
      <c r="OPY3" s="156"/>
      <c r="OPZ3" s="156"/>
      <c r="OQA3" s="156"/>
      <c r="OQB3" s="156"/>
      <c r="OQC3" s="156"/>
      <c r="OQD3" s="156"/>
      <c r="OQE3" s="156"/>
      <c r="OQF3" s="156"/>
      <c r="OQG3" s="156"/>
      <c r="OQH3" s="156"/>
      <c r="OQI3" s="156"/>
      <c r="OQJ3" s="156"/>
      <c r="OQK3" s="156"/>
      <c r="OQL3" s="156"/>
      <c r="OQM3" s="156"/>
      <c r="OQN3" s="156"/>
      <c r="OQO3" s="156"/>
      <c r="OQP3" s="156"/>
      <c r="OQQ3" s="156"/>
      <c r="OQR3" s="156"/>
      <c r="OQS3" s="156"/>
      <c r="OQT3" s="156"/>
      <c r="OQU3" s="156"/>
      <c r="OQV3" s="156"/>
      <c r="OQW3" s="156"/>
      <c r="OQX3" s="156"/>
      <c r="OQY3" s="156"/>
      <c r="OQZ3" s="156"/>
      <c r="ORA3" s="156"/>
      <c r="ORB3" s="156"/>
      <c r="ORC3" s="156"/>
      <c r="ORD3" s="156"/>
      <c r="ORE3" s="156"/>
      <c r="ORF3" s="156"/>
      <c r="ORG3" s="156"/>
      <c r="ORH3" s="156"/>
      <c r="ORI3" s="156"/>
      <c r="ORJ3" s="156"/>
      <c r="ORK3" s="156"/>
      <c r="ORL3" s="156"/>
      <c r="ORM3" s="156"/>
      <c r="ORN3" s="156"/>
      <c r="ORO3" s="156"/>
      <c r="ORP3" s="156"/>
      <c r="ORQ3" s="156"/>
      <c r="ORR3" s="156"/>
      <c r="ORS3" s="156"/>
      <c r="ORT3" s="156"/>
      <c r="ORU3" s="156"/>
      <c r="ORV3" s="156"/>
      <c r="ORW3" s="156"/>
      <c r="ORX3" s="156"/>
      <c r="ORY3" s="156"/>
      <c r="ORZ3" s="156"/>
      <c r="OSA3" s="156"/>
      <c r="OSB3" s="156"/>
      <c r="OSC3" s="156"/>
      <c r="OSD3" s="156"/>
      <c r="OSE3" s="156"/>
      <c r="OSF3" s="156"/>
      <c r="OSG3" s="156"/>
      <c r="OSH3" s="156"/>
      <c r="OSI3" s="156"/>
      <c r="OSJ3" s="156"/>
      <c r="OSK3" s="156"/>
      <c r="OSL3" s="156"/>
      <c r="OSM3" s="156"/>
      <c r="OSN3" s="156"/>
      <c r="OSO3" s="156"/>
      <c r="OSP3" s="156"/>
      <c r="OSQ3" s="156"/>
      <c r="OSR3" s="156"/>
      <c r="OSS3" s="156"/>
      <c r="OST3" s="156"/>
      <c r="OSU3" s="156"/>
      <c r="OSV3" s="156"/>
      <c r="OSW3" s="156"/>
      <c r="OSX3" s="156"/>
      <c r="OSY3" s="156"/>
      <c r="OSZ3" s="156"/>
      <c r="OTA3" s="156"/>
      <c r="OTB3" s="156"/>
      <c r="OTC3" s="156"/>
      <c r="OTD3" s="156"/>
      <c r="OTE3" s="156"/>
      <c r="OTF3" s="156"/>
      <c r="OTG3" s="156"/>
      <c r="OTH3" s="156"/>
      <c r="OTI3" s="156"/>
      <c r="OTJ3" s="156"/>
      <c r="OTK3" s="156"/>
      <c r="OTL3" s="156"/>
      <c r="OTM3" s="156"/>
      <c r="OTN3" s="156"/>
      <c r="OTO3" s="156"/>
      <c r="OTP3" s="156"/>
      <c r="OTQ3" s="156"/>
      <c r="OTR3" s="156"/>
      <c r="OTS3" s="156"/>
      <c r="OTT3" s="156"/>
      <c r="OTU3" s="156"/>
      <c r="OTV3" s="156"/>
      <c r="OTW3" s="156"/>
      <c r="OTX3" s="156"/>
      <c r="OTY3" s="156"/>
      <c r="OTZ3" s="156"/>
      <c r="OUA3" s="156"/>
      <c r="OUB3" s="156"/>
      <c r="OUC3" s="156"/>
      <c r="OUD3" s="156"/>
      <c r="OUE3" s="156"/>
      <c r="OUF3" s="156"/>
      <c r="OUG3" s="156"/>
      <c r="OUH3" s="156"/>
      <c r="OUI3" s="156"/>
      <c r="OUJ3" s="156"/>
      <c r="OUK3" s="156"/>
      <c r="OUL3" s="156"/>
      <c r="OUM3" s="156"/>
      <c r="OUN3" s="156"/>
      <c r="OUO3" s="156"/>
      <c r="OUP3" s="156"/>
      <c r="OUQ3" s="156"/>
      <c r="OUR3" s="156"/>
      <c r="OUS3" s="156"/>
      <c r="OUT3" s="156"/>
      <c r="OUU3" s="156"/>
      <c r="OUV3" s="156"/>
      <c r="OUW3" s="156"/>
      <c r="OUX3" s="156"/>
      <c r="OUY3" s="156"/>
      <c r="OUZ3" s="156"/>
      <c r="OVA3" s="156"/>
      <c r="OVB3" s="156"/>
      <c r="OVC3" s="156"/>
      <c r="OVD3" s="156"/>
      <c r="OVE3" s="156"/>
      <c r="OVF3" s="156"/>
      <c r="OVG3" s="156"/>
      <c r="OVH3" s="156"/>
      <c r="OVI3" s="156"/>
      <c r="OVJ3" s="156"/>
      <c r="OVK3" s="156"/>
      <c r="OVL3" s="156"/>
      <c r="OVM3" s="156"/>
      <c r="OVN3" s="156"/>
      <c r="OVO3" s="156"/>
      <c r="OVP3" s="156"/>
      <c r="OVQ3" s="156"/>
      <c r="OVR3" s="156"/>
      <c r="OVS3" s="156"/>
      <c r="OVT3" s="156"/>
      <c r="OVU3" s="156"/>
      <c r="OVV3" s="156"/>
      <c r="OVW3" s="156"/>
      <c r="OVX3" s="156"/>
      <c r="OVY3" s="156"/>
      <c r="OVZ3" s="156"/>
      <c r="OWA3" s="156"/>
      <c r="OWB3" s="156"/>
      <c r="OWC3" s="156"/>
      <c r="OWD3" s="156"/>
      <c r="OWE3" s="156"/>
      <c r="OWF3" s="156"/>
      <c r="OWG3" s="156"/>
      <c r="OWH3" s="156"/>
      <c r="OWI3" s="156"/>
      <c r="OWJ3" s="156"/>
      <c r="OWK3" s="156"/>
      <c r="OWL3" s="156"/>
      <c r="OWM3" s="156"/>
      <c r="OWN3" s="156"/>
      <c r="OWO3" s="156"/>
      <c r="OWP3" s="156"/>
      <c r="OWQ3" s="156"/>
      <c r="OWR3" s="156"/>
      <c r="OWS3" s="156"/>
      <c r="OWT3" s="156"/>
      <c r="OWU3" s="156"/>
      <c r="OWV3" s="156"/>
      <c r="OWW3" s="156"/>
      <c r="OWX3" s="156"/>
      <c r="OWY3" s="156"/>
      <c r="OWZ3" s="156"/>
      <c r="OXA3" s="156"/>
      <c r="OXB3" s="156"/>
      <c r="OXC3" s="156"/>
      <c r="OXD3" s="156"/>
      <c r="OXE3" s="156"/>
      <c r="OXF3" s="156"/>
      <c r="OXG3" s="156"/>
      <c r="OXH3" s="156"/>
      <c r="OXI3" s="156"/>
      <c r="OXJ3" s="156"/>
      <c r="OXK3" s="156"/>
      <c r="OXL3" s="156"/>
      <c r="OXM3" s="156"/>
      <c r="OXN3" s="156"/>
      <c r="OXO3" s="156"/>
      <c r="OXP3" s="156"/>
      <c r="OXQ3" s="156"/>
      <c r="OXR3" s="156"/>
      <c r="OXS3" s="156"/>
      <c r="OXT3" s="156"/>
      <c r="OXU3" s="156"/>
      <c r="OXV3" s="156"/>
      <c r="OXW3" s="156"/>
      <c r="OXX3" s="156"/>
      <c r="OXY3" s="156"/>
      <c r="OXZ3" s="156"/>
      <c r="OYA3" s="156"/>
      <c r="OYB3" s="156"/>
      <c r="OYC3" s="156"/>
      <c r="OYD3" s="156"/>
      <c r="OYE3" s="156"/>
      <c r="OYF3" s="156"/>
      <c r="OYG3" s="156"/>
      <c r="OYH3" s="156"/>
      <c r="OYI3" s="156"/>
      <c r="OYJ3" s="156"/>
      <c r="OYK3" s="156"/>
      <c r="OYL3" s="156"/>
      <c r="OYM3" s="156"/>
      <c r="OYN3" s="156"/>
      <c r="OYO3" s="156"/>
      <c r="OYP3" s="156"/>
      <c r="OYQ3" s="156"/>
      <c r="OYR3" s="156"/>
      <c r="OYS3" s="156"/>
      <c r="OYT3" s="156"/>
      <c r="OYU3" s="156"/>
      <c r="OYV3" s="156"/>
      <c r="OYW3" s="156"/>
      <c r="OYX3" s="156"/>
      <c r="OYY3" s="156"/>
      <c r="OYZ3" s="156"/>
      <c r="OZA3" s="156"/>
      <c r="OZB3" s="156"/>
      <c r="OZC3" s="156"/>
      <c r="OZD3" s="156"/>
      <c r="OZE3" s="156"/>
      <c r="OZF3" s="156"/>
      <c r="OZG3" s="156"/>
      <c r="OZH3" s="156"/>
      <c r="OZI3" s="156"/>
      <c r="OZJ3" s="156"/>
      <c r="OZK3" s="156"/>
      <c r="OZL3" s="156"/>
      <c r="OZM3" s="156"/>
      <c r="OZN3" s="156"/>
      <c r="OZO3" s="156"/>
      <c r="OZP3" s="156"/>
      <c r="OZQ3" s="156"/>
      <c r="OZR3" s="156"/>
      <c r="OZS3" s="156"/>
      <c r="OZT3" s="156"/>
      <c r="OZU3" s="156"/>
      <c r="OZV3" s="156"/>
      <c r="OZW3" s="156"/>
      <c r="OZX3" s="156"/>
      <c r="OZY3" s="156"/>
      <c r="OZZ3" s="156"/>
      <c r="PAA3" s="156"/>
      <c r="PAB3" s="156"/>
      <c r="PAC3" s="156"/>
      <c r="PAD3" s="156"/>
      <c r="PAE3" s="156"/>
      <c r="PAF3" s="156"/>
      <c r="PAG3" s="156"/>
      <c r="PAH3" s="156"/>
      <c r="PAI3" s="156"/>
      <c r="PAJ3" s="156"/>
      <c r="PAK3" s="156"/>
      <c r="PAL3" s="156"/>
      <c r="PAM3" s="156"/>
      <c r="PAN3" s="156"/>
      <c r="PAO3" s="156"/>
      <c r="PAP3" s="156"/>
      <c r="PAQ3" s="156"/>
      <c r="PAR3" s="156"/>
      <c r="PAS3" s="156"/>
      <c r="PAT3" s="156"/>
      <c r="PAU3" s="156"/>
      <c r="PAV3" s="156"/>
      <c r="PAW3" s="156"/>
      <c r="PAX3" s="156"/>
      <c r="PAY3" s="156"/>
      <c r="PAZ3" s="156"/>
      <c r="PBA3" s="156"/>
      <c r="PBB3" s="156"/>
      <c r="PBC3" s="156"/>
      <c r="PBD3" s="156"/>
      <c r="PBE3" s="156"/>
      <c r="PBF3" s="156"/>
      <c r="PBG3" s="156"/>
      <c r="PBH3" s="156"/>
      <c r="PBI3" s="156"/>
      <c r="PBJ3" s="156"/>
      <c r="PBK3" s="156"/>
      <c r="PBL3" s="156"/>
      <c r="PBM3" s="156"/>
      <c r="PBN3" s="156"/>
      <c r="PBO3" s="156"/>
      <c r="PBP3" s="156"/>
      <c r="PBQ3" s="156"/>
      <c r="PBR3" s="156"/>
      <c r="PBS3" s="156"/>
      <c r="PBT3" s="156"/>
      <c r="PBU3" s="156"/>
      <c r="PBV3" s="156"/>
      <c r="PBW3" s="156"/>
      <c r="PBX3" s="156"/>
      <c r="PBY3" s="156"/>
      <c r="PBZ3" s="156"/>
      <c r="PCA3" s="156"/>
      <c r="PCB3" s="156"/>
      <c r="PCC3" s="156"/>
      <c r="PCD3" s="156"/>
      <c r="PCE3" s="156"/>
      <c r="PCF3" s="156"/>
      <c r="PCG3" s="156"/>
      <c r="PCH3" s="156"/>
      <c r="PCI3" s="156"/>
      <c r="PCJ3" s="156"/>
      <c r="PCK3" s="156"/>
      <c r="PCL3" s="156"/>
      <c r="PCM3" s="156"/>
      <c r="PCN3" s="156"/>
      <c r="PCO3" s="156"/>
      <c r="PCP3" s="156"/>
      <c r="PCQ3" s="156"/>
      <c r="PCR3" s="156"/>
      <c r="PCS3" s="156"/>
      <c r="PCT3" s="156"/>
      <c r="PCU3" s="156"/>
      <c r="PCV3" s="156"/>
      <c r="PCW3" s="156"/>
      <c r="PCX3" s="156"/>
      <c r="PCY3" s="156"/>
      <c r="PCZ3" s="156"/>
      <c r="PDA3" s="156"/>
      <c r="PDB3" s="156"/>
      <c r="PDC3" s="156"/>
      <c r="PDD3" s="156"/>
      <c r="PDE3" s="156"/>
      <c r="PDF3" s="156"/>
      <c r="PDG3" s="156"/>
      <c r="PDH3" s="156"/>
      <c r="PDI3" s="156"/>
      <c r="PDJ3" s="156"/>
      <c r="PDK3" s="156"/>
      <c r="PDL3" s="156"/>
      <c r="PDM3" s="156"/>
      <c r="PDN3" s="156"/>
      <c r="PDO3" s="156"/>
      <c r="PDP3" s="156"/>
      <c r="PDQ3" s="156"/>
      <c r="PDR3" s="156"/>
      <c r="PDS3" s="156"/>
      <c r="PDT3" s="156"/>
      <c r="PDU3" s="156"/>
      <c r="PDV3" s="156"/>
      <c r="PDW3" s="156"/>
      <c r="PDX3" s="156"/>
      <c r="PDY3" s="156"/>
      <c r="PDZ3" s="156"/>
      <c r="PEA3" s="156"/>
      <c r="PEB3" s="156"/>
      <c r="PEC3" s="156"/>
      <c r="PED3" s="156"/>
      <c r="PEE3" s="156"/>
      <c r="PEF3" s="156"/>
      <c r="PEG3" s="156"/>
      <c r="PEH3" s="156"/>
      <c r="PEI3" s="156"/>
      <c r="PEJ3" s="156"/>
      <c r="PEK3" s="156"/>
      <c r="PEL3" s="156"/>
      <c r="PEM3" s="156"/>
      <c r="PEN3" s="156"/>
      <c r="PEO3" s="156"/>
      <c r="PEP3" s="156"/>
      <c r="PEQ3" s="156"/>
      <c r="PER3" s="156"/>
      <c r="PES3" s="156"/>
      <c r="PET3" s="156"/>
      <c r="PEU3" s="156"/>
      <c r="PEV3" s="156"/>
      <c r="PEW3" s="156"/>
      <c r="PEX3" s="156"/>
      <c r="PEY3" s="156"/>
      <c r="PEZ3" s="156"/>
      <c r="PFA3" s="156"/>
      <c r="PFB3" s="156"/>
      <c r="PFC3" s="156"/>
      <c r="PFD3" s="156"/>
      <c r="PFE3" s="156"/>
      <c r="PFF3" s="156"/>
      <c r="PFG3" s="156"/>
      <c r="PFH3" s="156"/>
      <c r="PFI3" s="156"/>
      <c r="PFJ3" s="156"/>
      <c r="PFK3" s="156"/>
      <c r="PFL3" s="156"/>
      <c r="PFM3" s="156"/>
      <c r="PFN3" s="156"/>
      <c r="PFO3" s="156"/>
      <c r="PFP3" s="156"/>
      <c r="PFQ3" s="156"/>
      <c r="PFR3" s="156"/>
      <c r="PFS3" s="156"/>
      <c r="PFT3" s="156"/>
      <c r="PFU3" s="156"/>
      <c r="PFV3" s="156"/>
      <c r="PFW3" s="156"/>
      <c r="PFX3" s="156"/>
      <c r="PFY3" s="156"/>
      <c r="PFZ3" s="156"/>
      <c r="PGA3" s="156"/>
      <c r="PGB3" s="156"/>
      <c r="PGC3" s="156"/>
      <c r="PGD3" s="156"/>
      <c r="PGE3" s="156"/>
      <c r="PGF3" s="156"/>
      <c r="PGG3" s="156"/>
      <c r="PGH3" s="156"/>
      <c r="PGI3" s="156"/>
      <c r="PGJ3" s="156"/>
      <c r="PGK3" s="156"/>
      <c r="PGL3" s="156"/>
      <c r="PGM3" s="156"/>
      <c r="PGN3" s="156"/>
      <c r="PGO3" s="156"/>
      <c r="PGP3" s="156"/>
      <c r="PGQ3" s="156"/>
      <c r="PGR3" s="156"/>
      <c r="PGS3" s="156"/>
      <c r="PGT3" s="156"/>
      <c r="PGU3" s="156"/>
      <c r="PGV3" s="156"/>
      <c r="PGW3" s="156"/>
      <c r="PGX3" s="156"/>
      <c r="PGY3" s="156"/>
      <c r="PGZ3" s="156"/>
      <c r="PHA3" s="156"/>
      <c r="PHB3" s="156"/>
      <c r="PHC3" s="156"/>
      <c r="PHD3" s="156"/>
      <c r="PHE3" s="156"/>
      <c r="PHF3" s="156"/>
      <c r="PHG3" s="156"/>
      <c r="PHH3" s="156"/>
      <c r="PHI3" s="156"/>
      <c r="PHJ3" s="156"/>
      <c r="PHK3" s="156"/>
      <c r="PHL3" s="156"/>
      <c r="PHM3" s="156"/>
      <c r="PHN3" s="156"/>
      <c r="PHO3" s="156"/>
      <c r="PHP3" s="156"/>
      <c r="PHQ3" s="156"/>
      <c r="PHR3" s="156"/>
      <c r="PHS3" s="156"/>
      <c r="PHT3" s="156"/>
      <c r="PHU3" s="156"/>
      <c r="PHV3" s="156"/>
      <c r="PHW3" s="156"/>
      <c r="PHX3" s="156"/>
      <c r="PHY3" s="156"/>
      <c r="PHZ3" s="156"/>
      <c r="PIA3" s="156"/>
      <c r="PIB3" s="156"/>
      <c r="PIC3" s="156"/>
      <c r="PID3" s="156"/>
      <c r="PIE3" s="156"/>
      <c r="PIF3" s="156"/>
      <c r="PIG3" s="156"/>
      <c r="PIH3" s="156"/>
      <c r="PII3" s="156"/>
      <c r="PIJ3" s="156"/>
      <c r="PIK3" s="156"/>
      <c r="PIL3" s="156"/>
      <c r="PIM3" s="156"/>
      <c r="PIN3" s="156"/>
      <c r="PIO3" s="156"/>
      <c r="PIP3" s="156"/>
      <c r="PIQ3" s="156"/>
      <c r="PIR3" s="156"/>
      <c r="PIS3" s="156"/>
      <c r="PIT3" s="156"/>
      <c r="PIU3" s="156"/>
      <c r="PIV3" s="156"/>
      <c r="PIW3" s="156"/>
      <c r="PIX3" s="156"/>
      <c r="PIY3" s="156"/>
      <c r="PIZ3" s="156"/>
      <c r="PJA3" s="156"/>
      <c r="PJB3" s="156"/>
      <c r="PJC3" s="156"/>
      <c r="PJD3" s="156"/>
      <c r="PJE3" s="156"/>
      <c r="PJF3" s="156"/>
      <c r="PJG3" s="156"/>
      <c r="PJH3" s="156"/>
      <c r="PJI3" s="156"/>
      <c r="PJJ3" s="156"/>
      <c r="PJK3" s="156"/>
      <c r="PJL3" s="156"/>
      <c r="PJM3" s="156"/>
      <c r="PJN3" s="156"/>
      <c r="PJO3" s="156"/>
      <c r="PJP3" s="156"/>
      <c r="PJQ3" s="156"/>
      <c r="PJR3" s="156"/>
      <c r="PJS3" s="156"/>
      <c r="PJT3" s="156"/>
      <c r="PJU3" s="156"/>
      <c r="PJV3" s="156"/>
      <c r="PJW3" s="156"/>
      <c r="PJX3" s="156"/>
      <c r="PJY3" s="156"/>
      <c r="PJZ3" s="156"/>
      <c r="PKA3" s="156"/>
      <c r="PKB3" s="156"/>
      <c r="PKC3" s="156"/>
      <c r="PKD3" s="156"/>
      <c r="PKE3" s="156"/>
      <c r="PKF3" s="156"/>
      <c r="PKG3" s="156"/>
      <c r="PKH3" s="156"/>
      <c r="PKI3" s="156"/>
      <c r="PKJ3" s="156"/>
      <c r="PKK3" s="156"/>
      <c r="PKL3" s="156"/>
      <c r="PKM3" s="156"/>
      <c r="PKN3" s="156"/>
      <c r="PKO3" s="156"/>
      <c r="PKP3" s="156"/>
      <c r="PKQ3" s="156"/>
      <c r="PKR3" s="156"/>
      <c r="PKS3" s="156"/>
      <c r="PKT3" s="156"/>
      <c r="PKU3" s="156"/>
      <c r="PKV3" s="156"/>
      <c r="PKW3" s="156"/>
      <c r="PKX3" s="156"/>
      <c r="PKY3" s="156"/>
      <c r="PKZ3" s="156"/>
      <c r="PLA3" s="156"/>
      <c r="PLB3" s="156"/>
      <c r="PLC3" s="156"/>
      <c r="PLD3" s="156"/>
      <c r="PLE3" s="156"/>
      <c r="PLF3" s="156"/>
      <c r="PLG3" s="156"/>
      <c r="PLH3" s="156"/>
      <c r="PLI3" s="156"/>
      <c r="PLJ3" s="156"/>
      <c r="PLK3" s="156"/>
      <c r="PLL3" s="156"/>
      <c r="PLM3" s="156"/>
      <c r="PLN3" s="156"/>
      <c r="PLO3" s="156"/>
      <c r="PLP3" s="156"/>
      <c r="PLQ3" s="156"/>
      <c r="PLR3" s="156"/>
      <c r="PLS3" s="156"/>
      <c r="PLT3" s="156"/>
      <c r="PLU3" s="156"/>
      <c r="PLV3" s="156"/>
      <c r="PLW3" s="156"/>
      <c r="PLX3" s="156"/>
      <c r="PLY3" s="156"/>
      <c r="PLZ3" s="156"/>
      <c r="PMA3" s="156"/>
      <c r="PMB3" s="156"/>
      <c r="PMC3" s="156"/>
      <c r="PMD3" s="156"/>
      <c r="PME3" s="156"/>
      <c r="PMF3" s="156"/>
      <c r="PMG3" s="156"/>
      <c r="PMH3" s="156"/>
      <c r="PMI3" s="156"/>
      <c r="PMJ3" s="156"/>
      <c r="PMK3" s="156"/>
      <c r="PML3" s="156"/>
      <c r="PMM3" s="156"/>
      <c r="PMN3" s="156"/>
      <c r="PMO3" s="156"/>
      <c r="PMP3" s="156"/>
      <c r="PMQ3" s="156"/>
      <c r="PMR3" s="156"/>
      <c r="PMS3" s="156"/>
      <c r="PMT3" s="156"/>
      <c r="PMU3" s="156"/>
      <c r="PMV3" s="156"/>
      <c r="PMW3" s="156"/>
      <c r="PMX3" s="156"/>
      <c r="PMY3" s="156"/>
      <c r="PMZ3" s="156"/>
      <c r="PNA3" s="156"/>
      <c r="PNB3" s="156"/>
      <c r="PNC3" s="156"/>
      <c r="PND3" s="156"/>
      <c r="PNE3" s="156"/>
      <c r="PNF3" s="156"/>
      <c r="PNG3" s="156"/>
      <c r="PNH3" s="156"/>
      <c r="PNI3" s="156"/>
      <c r="PNJ3" s="156"/>
      <c r="PNK3" s="156"/>
      <c r="PNL3" s="156"/>
      <c r="PNM3" s="156"/>
      <c r="PNN3" s="156"/>
      <c r="PNO3" s="156"/>
      <c r="PNP3" s="156"/>
      <c r="PNQ3" s="156"/>
      <c r="PNR3" s="156"/>
      <c r="PNS3" s="156"/>
      <c r="PNT3" s="156"/>
      <c r="PNU3" s="156"/>
      <c r="PNV3" s="156"/>
      <c r="PNW3" s="156"/>
      <c r="PNX3" s="156"/>
      <c r="PNY3" s="156"/>
      <c r="PNZ3" s="156"/>
      <c r="POA3" s="156"/>
      <c r="POB3" s="156"/>
      <c r="POC3" s="156"/>
      <c r="POD3" s="156"/>
      <c r="POE3" s="156"/>
      <c r="POF3" s="156"/>
      <c r="POG3" s="156"/>
      <c r="POH3" s="156"/>
      <c r="POI3" s="156"/>
      <c r="POJ3" s="156"/>
      <c r="POK3" s="156"/>
      <c r="POL3" s="156"/>
      <c r="POM3" s="156"/>
      <c r="PON3" s="156"/>
      <c r="POO3" s="156"/>
      <c r="POP3" s="156"/>
      <c r="POQ3" s="156"/>
      <c r="POR3" s="156"/>
      <c r="POS3" s="156"/>
      <c r="POT3" s="156"/>
      <c r="POU3" s="156"/>
      <c r="POV3" s="156"/>
      <c r="POW3" s="156"/>
      <c r="POX3" s="156"/>
      <c r="POY3" s="156"/>
      <c r="POZ3" s="156"/>
      <c r="PPA3" s="156"/>
      <c r="PPB3" s="156"/>
      <c r="PPC3" s="156"/>
      <c r="PPD3" s="156"/>
      <c r="PPE3" s="156"/>
      <c r="PPF3" s="156"/>
      <c r="PPG3" s="156"/>
      <c r="PPH3" s="156"/>
      <c r="PPI3" s="156"/>
      <c r="PPJ3" s="156"/>
      <c r="PPK3" s="156"/>
      <c r="PPL3" s="156"/>
      <c r="PPM3" s="156"/>
      <c r="PPN3" s="156"/>
      <c r="PPO3" s="156"/>
      <c r="PPP3" s="156"/>
      <c r="PPQ3" s="156"/>
      <c r="PPR3" s="156"/>
      <c r="PPS3" s="156"/>
      <c r="PPT3" s="156"/>
      <c r="PPU3" s="156"/>
      <c r="PPV3" s="156"/>
      <c r="PPW3" s="156"/>
      <c r="PPX3" s="156"/>
      <c r="PPY3" s="156"/>
      <c r="PPZ3" s="156"/>
      <c r="PQA3" s="156"/>
      <c r="PQB3" s="156"/>
      <c r="PQC3" s="156"/>
      <c r="PQD3" s="156"/>
      <c r="PQE3" s="156"/>
      <c r="PQF3" s="156"/>
      <c r="PQG3" s="156"/>
      <c r="PQH3" s="156"/>
      <c r="PQI3" s="156"/>
      <c r="PQJ3" s="156"/>
      <c r="PQK3" s="156"/>
      <c r="PQL3" s="156"/>
      <c r="PQM3" s="156"/>
      <c r="PQN3" s="156"/>
      <c r="PQO3" s="156"/>
      <c r="PQP3" s="156"/>
      <c r="PQQ3" s="156"/>
      <c r="PQR3" s="156"/>
      <c r="PQS3" s="156"/>
      <c r="PQT3" s="156"/>
      <c r="PQU3" s="156"/>
      <c r="PQV3" s="156"/>
      <c r="PQW3" s="156"/>
      <c r="PQX3" s="156"/>
      <c r="PQY3" s="156"/>
      <c r="PQZ3" s="156"/>
      <c r="PRA3" s="156"/>
      <c r="PRB3" s="156"/>
      <c r="PRC3" s="156"/>
      <c r="PRD3" s="156"/>
      <c r="PRE3" s="156"/>
      <c r="PRF3" s="156"/>
      <c r="PRG3" s="156"/>
      <c r="PRH3" s="156"/>
      <c r="PRI3" s="156"/>
      <c r="PRJ3" s="156"/>
      <c r="PRK3" s="156"/>
      <c r="PRL3" s="156"/>
      <c r="PRM3" s="156"/>
      <c r="PRN3" s="156"/>
      <c r="PRO3" s="156"/>
      <c r="PRP3" s="156"/>
      <c r="PRQ3" s="156"/>
      <c r="PRR3" s="156"/>
      <c r="PRS3" s="156"/>
      <c r="PRT3" s="156"/>
      <c r="PRU3" s="156"/>
      <c r="PRV3" s="156"/>
      <c r="PRW3" s="156"/>
      <c r="PRX3" s="156"/>
      <c r="PRY3" s="156"/>
      <c r="PRZ3" s="156"/>
      <c r="PSA3" s="156"/>
      <c r="PSB3" s="156"/>
      <c r="PSC3" s="156"/>
      <c r="PSD3" s="156"/>
      <c r="PSE3" s="156"/>
      <c r="PSF3" s="156"/>
      <c r="PSG3" s="156"/>
      <c r="PSH3" s="156"/>
      <c r="PSI3" s="156"/>
      <c r="PSJ3" s="156"/>
      <c r="PSK3" s="156"/>
      <c r="PSL3" s="156"/>
      <c r="PSM3" s="156"/>
      <c r="PSN3" s="156"/>
      <c r="PSO3" s="156"/>
      <c r="PSP3" s="156"/>
      <c r="PSQ3" s="156"/>
      <c r="PSR3" s="156"/>
      <c r="PSS3" s="156"/>
      <c r="PST3" s="156"/>
      <c r="PSU3" s="156"/>
      <c r="PSV3" s="156"/>
      <c r="PSW3" s="156"/>
      <c r="PSX3" s="156"/>
      <c r="PSY3" s="156"/>
      <c r="PSZ3" s="156"/>
      <c r="PTA3" s="156"/>
      <c r="PTB3" s="156"/>
      <c r="PTC3" s="156"/>
      <c r="PTD3" s="156"/>
      <c r="PTE3" s="156"/>
      <c r="PTF3" s="156"/>
      <c r="PTG3" s="156"/>
      <c r="PTH3" s="156"/>
      <c r="PTI3" s="156"/>
      <c r="PTJ3" s="156"/>
      <c r="PTK3" s="156"/>
      <c r="PTL3" s="156"/>
      <c r="PTM3" s="156"/>
      <c r="PTN3" s="156"/>
      <c r="PTO3" s="156"/>
      <c r="PTP3" s="156"/>
      <c r="PTQ3" s="156"/>
      <c r="PTR3" s="156"/>
      <c r="PTS3" s="156"/>
      <c r="PTT3" s="156"/>
      <c r="PTU3" s="156"/>
      <c r="PTV3" s="156"/>
      <c r="PTW3" s="156"/>
      <c r="PTX3" s="156"/>
      <c r="PTY3" s="156"/>
      <c r="PTZ3" s="156"/>
      <c r="PUA3" s="156"/>
      <c r="PUB3" s="156"/>
      <c r="PUC3" s="156"/>
      <c r="PUD3" s="156"/>
      <c r="PUE3" s="156"/>
      <c r="PUF3" s="156"/>
      <c r="PUG3" s="156"/>
      <c r="PUH3" s="156"/>
      <c r="PUI3" s="156"/>
      <c r="PUJ3" s="156"/>
      <c r="PUK3" s="156"/>
      <c r="PUL3" s="156"/>
      <c r="PUM3" s="156"/>
      <c r="PUN3" s="156"/>
      <c r="PUO3" s="156"/>
      <c r="PUP3" s="156"/>
      <c r="PUQ3" s="156"/>
      <c r="PUR3" s="156"/>
      <c r="PUS3" s="156"/>
      <c r="PUT3" s="156"/>
      <c r="PUU3" s="156"/>
      <c r="PUV3" s="156"/>
      <c r="PUW3" s="156"/>
      <c r="PUX3" s="156"/>
      <c r="PUY3" s="156"/>
      <c r="PUZ3" s="156"/>
      <c r="PVA3" s="156"/>
      <c r="PVB3" s="156"/>
      <c r="PVC3" s="156"/>
      <c r="PVD3" s="156"/>
      <c r="PVE3" s="156"/>
      <c r="PVF3" s="156"/>
      <c r="PVG3" s="156"/>
      <c r="PVH3" s="156"/>
      <c r="PVI3" s="156"/>
      <c r="PVJ3" s="156"/>
      <c r="PVK3" s="156"/>
      <c r="PVL3" s="156"/>
      <c r="PVM3" s="156"/>
      <c r="PVN3" s="156"/>
      <c r="PVO3" s="156"/>
      <c r="PVP3" s="156"/>
      <c r="PVQ3" s="156"/>
      <c r="PVR3" s="156"/>
      <c r="PVS3" s="156"/>
      <c r="PVT3" s="156"/>
      <c r="PVU3" s="156"/>
      <c r="PVV3" s="156"/>
      <c r="PVW3" s="156"/>
      <c r="PVX3" s="156"/>
      <c r="PVY3" s="156"/>
      <c r="PVZ3" s="156"/>
      <c r="PWA3" s="156"/>
      <c r="PWB3" s="156"/>
      <c r="PWC3" s="156"/>
      <c r="PWD3" s="156"/>
      <c r="PWE3" s="156"/>
      <c r="PWF3" s="156"/>
      <c r="PWG3" s="156"/>
      <c r="PWH3" s="156"/>
      <c r="PWI3" s="156"/>
      <c r="PWJ3" s="156"/>
      <c r="PWK3" s="156"/>
      <c r="PWL3" s="156"/>
      <c r="PWM3" s="156"/>
      <c r="PWN3" s="156"/>
      <c r="PWO3" s="156"/>
      <c r="PWP3" s="156"/>
      <c r="PWQ3" s="156"/>
      <c r="PWR3" s="156"/>
      <c r="PWS3" s="156"/>
      <c r="PWT3" s="156"/>
      <c r="PWU3" s="156"/>
      <c r="PWV3" s="156"/>
      <c r="PWW3" s="156"/>
      <c r="PWX3" s="156"/>
      <c r="PWY3" s="156"/>
      <c r="PWZ3" s="156"/>
      <c r="PXA3" s="156"/>
      <c r="PXB3" s="156"/>
      <c r="PXC3" s="156"/>
      <c r="PXD3" s="156"/>
      <c r="PXE3" s="156"/>
      <c r="PXF3" s="156"/>
      <c r="PXG3" s="156"/>
      <c r="PXH3" s="156"/>
      <c r="PXI3" s="156"/>
      <c r="PXJ3" s="156"/>
      <c r="PXK3" s="156"/>
      <c r="PXL3" s="156"/>
      <c r="PXM3" s="156"/>
      <c r="PXN3" s="156"/>
      <c r="PXO3" s="156"/>
      <c r="PXP3" s="156"/>
      <c r="PXQ3" s="156"/>
      <c r="PXR3" s="156"/>
      <c r="PXS3" s="156"/>
      <c r="PXT3" s="156"/>
      <c r="PXU3" s="156"/>
      <c r="PXV3" s="156"/>
      <c r="PXW3" s="156"/>
      <c r="PXX3" s="156"/>
      <c r="PXY3" s="156"/>
      <c r="PXZ3" s="156"/>
      <c r="PYA3" s="156"/>
      <c r="PYB3" s="156"/>
      <c r="PYC3" s="156"/>
      <c r="PYD3" s="156"/>
      <c r="PYE3" s="156"/>
      <c r="PYF3" s="156"/>
      <c r="PYG3" s="156"/>
      <c r="PYH3" s="156"/>
      <c r="PYI3" s="156"/>
      <c r="PYJ3" s="156"/>
      <c r="PYK3" s="156"/>
      <c r="PYL3" s="156"/>
      <c r="PYM3" s="156"/>
      <c r="PYN3" s="156"/>
      <c r="PYO3" s="156"/>
      <c r="PYP3" s="156"/>
      <c r="PYQ3" s="156"/>
      <c r="PYR3" s="156"/>
      <c r="PYS3" s="156"/>
      <c r="PYT3" s="156"/>
      <c r="PYU3" s="156"/>
      <c r="PYV3" s="156"/>
      <c r="PYW3" s="156"/>
      <c r="PYX3" s="156"/>
      <c r="PYY3" s="156"/>
      <c r="PYZ3" s="156"/>
      <c r="PZA3" s="156"/>
      <c r="PZB3" s="156"/>
      <c r="PZC3" s="156"/>
      <c r="PZD3" s="156"/>
      <c r="PZE3" s="156"/>
      <c r="PZF3" s="156"/>
      <c r="PZG3" s="156"/>
      <c r="PZH3" s="156"/>
      <c r="PZI3" s="156"/>
      <c r="PZJ3" s="156"/>
      <c r="PZK3" s="156"/>
      <c r="PZL3" s="156"/>
      <c r="PZM3" s="156"/>
      <c r="PZN3" s="156"/>
      <c r="PZO3" s="156"/>
      <c r="PZP3" s="156"/>
      <c r="PZQ3" s="156"/>
      <c r="PZR3" s="156"/>
      <c r="PZS3" s="156"/>
      <c r="PZT3" s="156"/>
      <c r="PZU3" s="156"/>
      <c r="PZV3" s="156"/>
      <c r="PZW3" s="156"/>
      <c r="PZX3" s="156"/>
      <c r="PZY3" s="156"/>
      <c r="PZZ3" s="156"/>
      <c r="QAA3" s="156"/>
      <c r="QAB3" s="156"/>
      <c r="QAC3" s="156"/>
      <c r="QAD3" s="156"/>
      <c r="QAE3" s="156"/>
      <c r="QAF3" s="156"/>
      <c r="QAG3" s="156"/>
      <c r="QAH3" s="156"/>
      <c r="QAI3" s="156"/>
      <c r="QAJ3" s="156"/>
      <c r="QAK3" s="156"/>
      <c r="QAL3" s="156"/>
      <c r="QAM3" s="156"/>
      <c r="QAN3" s="156"/>
      <c r="QAO3" s="156"/>
      <c r="QAP3" s="156"/>
      <c r="QAQ3" s="156"/>
      <c r="QAR3" s="156"/>
      <c r="QAS3" s="156"/>
      <c r="QAT3" s="156"/>
      <c r="QAU3" s="156"/>
      <c r="QAV3" s="156"/>
      <c r="QAW3" s="156"/>
      <c r="QAX3" s="156"/>
      <c r="QAY3" s="156"/>
      <c r="QAZ3" s="156"/>
      <c r="QBA3" s="156"/>
      <c r="QBB3" s="156"/>
      <c r="QBC3" s="156"/>
      <c r="QBD3" s="156"/>
      <c r="QBE3" s="156"/>
      <c r="QBF3" s="156"/>
      <c r="QBG3" s="156"/>
      <c r="QBH3" s="156"/>
      <c r="QBI3" s="156"/>
      <c r="QBJ3" s="156"/>
      <c r="QBK3" s="156"/>
      <c r="QBL3" s="156"/>
      <c r="QBM3" s="156"/>
      <c r="QBN3" s="156"/>
      <c r="QBO3" s="156"/>
      <c r="QBP3" s="156"/>
      <c r="QBQ3" s="156"/>
      <c r="QBR3" s="156"/>
      <c r="QBS3" s="156"/>
      <c r="QBT3" s="156"/>
      <c r="QBU3" s="156"/>
      <c r="QBV3" s="156"/>
      <c r="QBW3" s="156"/>
      <c r="QBX3" s="156"/>
      <c r="QBY3" s="156"/>
      <c r="QBZ3" s="156"/>
      <c r="QCA3" s="156"/>
      <c r="QCB3" s="156"/>
      <c r="QCC3" s="156"/>
      <c r="QCD3" s="156"/>
      <c r="QCE3" s="156"/>
      <c r="QCF3" s="156"/>
      <c r="QCG3" s="156"/>
      <c r="QCH3" s="156"/>
      <c r="QCI3" s="156"/>
      <c r="QCJ3" s="156"/>
      <c r="QCK3" s="156"/>
      <c r="QCL3" s="156"/>
      <c r="QCM3" s="156"/>
      <c r="QCN3" s="156"/>
      <c r="QCO3" s="156"/>
      <c r="QCP3" s="156"/>
      <c r="QCQ3" s="156"/>
      <c r="QCR3" s="156"/>
      <c r="QCS3" s="156"/>
      <c r="QCT3" s="156"/>
      <c r="QCU3" s="156"/>
      <c r="QCV3" s="156"/>
      <c r="QCW3" s="156"/>
      <c r="QCX3" s="156"/>
      <c r="QCY3" s="156"/>
      <c r="QCZ3" s="156"/>
      <c r="QDA3" s="156"/>
      <c r="QDB3" s="156"/>
      <c r="QDC3" s="156"/>
      <c r="QDD3" s="156"/>
      <c r="QDE3" s="156"/>
      <c r="QDF3" s="156"/>
      <c r="QDG3" s="156"/>
      <c r="QDH3" s="156"/>
      <c r="QDI3" s="156"/>
      <c r="QDJ3" s="156"/>
      <c r="QDK3" s="156"/>
      <c r="QDL3" s="156"/>
      <c r="QDM3" s="156"/>
      <c r="QDN3" s="156"/>
      <c r="QDO3" s="156"/>
      <c r="QDP3" s="156"/>
      <c r="QDQ3" s="156"/>
      <c r="QDR3" s="156"/>
      <c r="QDS3" s="156"/>
      <c r="QDT3" s="156"/>
      <c r="QDU3" s="156"/>
      <c r="QDV3" s="156"/>
      <c r="QDW3" s="156"/>
      <c r="QDX3" s="156"/>
      <c r="QDY3" s="156"/>
      <c r="QDZ3" s="156"/>
      <c r="QEA3" s="156"/>
      <c r="QEB3" s="156"/>
      <c r="QEC3" s="156"/>
      <c r="QED3" s="156"/>
      <c r="QEE3" s="156"/>
      <c r="QEF3" s="156"/>
      <c r="QEG3" s="156"/>
      <c r="QEH3" s="156"/>
      <c r="QEI3" s="156"/>
      <c r="QEJ3" s="156"/>
      <c r="QEK3" s="156"/>
      <c r="QEL3" s="156"/>
      <c r="QEM3" s="156"/>
      <c r="QEN3" s="156"/>
      <c r="QEO3" s="156"/>
      <c r="QEP3" s="156"/>
      <c r="QEQ3" s="156"/>
      <c r="QER3" s="156"/>
      <c r="QES3" s="156"/>
      <c r="QET3" s="156"/>
      <c r="QEU3" s="156"/>
      <c r="QEV3" s="156"/>
      <c r="QEW3" s="156"/>
      <c r="QEX3" s="156"/>
      <c r="QEY3" s="156"/>
      <c r="QEZ3" s="156"/>
      <c r="QFA3" s="156"/>
      <c r="QFB3" s="156"/>
      <c r="QFC3" s="156"/>
      <c r="QFD3" s="156"/>
      <c r="QFE3" s="156"/>
      <c r="QFF3" s="156"/>
      <c r="QFG3" s="156"/>
      <c r="QFH3" s="156"/>
      <c r="QFI3" s="156"/>
      <c r="QFJ3" s="156"/>
      <c r="QFK3" s="156"/>
      <c r="QFL3" s="156"/>
      <c r="QFM3" s="156"/>
      <c r="QFN3" s="156"/>
      <c r="QFO3" s="156"/>
      <c r="QFP3" s="156"/>
      <c r="QFQ3" s="156"/>
      <c r="QFR3" s="156"/>
      <c r="QFS3" s="156"/>
      <c r="QFT3" s="156"/>
      <c r="QFU3" s="156"/>
      <c r="QFV3" s="156"/>
      <c r="QFW3" s="156"/>
      <c r="QFX3" s="156"/>
      <c r="QFY3" s="156"/>
      <c r="QFZ3" s="156"/>
      <c r="QGA3" s="156"/>
      <c r="QGB3" s="156"/>
      <c r="QGC3" s="156"/>
      <c r="QGD3" s="156"/>
      <c r="QGE3" s="156"/>
      <c r="QGF3" s="156"/>
      <c r="QGG3" s="156"/>
      <c r="QGH3" s="156"/>
      <c r="QGI3" s="156"/>
      <c r="QGJ3" s="156"/>
      <c r="QGK3" s="156"/>
      <c r="QGL3" s="156"/>
      <c r="QGM3" s="156"/>
      <c r="QGN3" s="156"/>
      <c r="QGO3" s="156"/>
      <c r="QGP3" s="156"/>
      <c r="QGQ3" s="156"/>
      <c r="QGR3" s="156"/>
      <c r="QGS3" s="156"/>
      <c r="QGT3" s="156"/>
      <c r="QGU3" s="156"/>
      <c r="QGV3" s="156"/>
      <c r="QGW3" s="156"/>
      <c r="QGX3" s="156"/>
      <c r="QGY3" s="156"/>
      <c r="QGZ3" s="156"/>
      <c r="QHA3" s="156"/>
      <c r="QHB3" s="156"/>
      <c r="QHC3" s="156"/>
      <c r="QHD3" s="156"/>
      <c r="QHE3" s="156"/>
      <c r="QHF3" s="156"/>
      <c r="QHG3" s="156"/>
      <c r="QHH3" s="156"/>
      <c r="QHI3" s="156"/>
      <c r="QHJ3" s="156"/>
      <c r="QHK3" s="156"/>
      <c r="QHL3" s="156"/>
      <c r="QHM3" s="156"/>
      <c r="QHN3" s="156"/>
      <c r="QHO3" s="156"/>
      <c r="QHP3" s="156"/>
      <c r="QHQ3" s="156"/>
      <c r="QHR3" s="156"/>
      <c r="QHS3" s="156"/>
      <c r="QHT3" s="156"/>
      <c r="QHU3" s="156"/>
      <c r="QHV3" s="156"/>
      <c r="QHW3" s="156"/>
      <c r="QHX3" s="156"/>
      <c r="QHY3" s="156"/>
      <c r="QHZ3" s="156"/>
      <c r="QIA3" s="156"/>
      <c r="QIB3" s="156"/>
      <c r="QIC3" s="156"/>
      <c r="QID3" s="156"/>
      <c r="QIE3" s="156"/>
      <c r="QIF3" s="156"/>
      <c r="QIG3" s="156"/>
      <c r="QIH3" s="156"/>
      <c r="QII3" s="156"/>
      <c r="QIJ3" s="156"/>
      <c r="QIK3" s="156"/>
      <c r="QIL3" s="156"/>
      <c r="QIM3" s="156"/>
      <c r="QIN3" s="156"/>
      <c r="QIO3" s="156"/>
      <c r="QIP3" s="156"/>
      <c r="QIQ3" s="156"/>
      <c r="QIR3" s="156"/>
      <c r="QIS3" s="156"/>
      <c r="QIT3" s="156"/>
      <c r="QIU3" s="156"/>
      <c r="QIV3" s="156"/>
      <c r="QIW3" s="156"/>
      <c r="QIX3" s="156"/>
      <c r="QIY3" s="156"/>
      <c r="QIZ3" s="156"/>
      <c r="QJA3" s="156"/>
      <c r="QJB3" s="156"/>
      <c r="QJC3" s="156"/>
      <c r="QJD3" s="156"/>
      <c r="QJE3" s="156"/>
      <c r="QJF3" s="156"/>
      <c r="QJG3" s="156"/>
      <c r="QJH3" s="156"/>
      <c r="QJI3" s="156"/>
      <c r="QJJ3" s="156"/>
      <c r="QJK3" s="156"/>
      <c r="QJL3" s="156"/>
      <c r="QJM3" s="156"/>
      <c r="QJN3" s="156"/>
      <c r="QJO3" s="156"/>
      <c r="QJP3" s="156"/>
      <c r="QJQ3" s="156"/>
      <c r="QJR3" s="156"/>
      <c r="QJS3" s="156"/>
      <c r="QJT3" s="156"/>
      <c r="QJU3" s="156"/>
      <c r="QJV3" s="156"/>
      <c r="QJW3" s="156"/>
      <c r="QJX3" s="156"/>
      <c r="QJY3" s="156"/>
      <c r="QJZ3" s="156"/>
      <c r="QKA3" s="156"/>
      <c r="QKB3" s="156"/>
      <c r="QKC3" s="156"/>
      <c r="QKD3" s="156"/>
      <c r="QKE3" s="156"/>
      <c r="QKF3" s="156"/>
      <c r="QKG3" s="156"/>
      <c r="QKH3" s="156"/>
      <c r="QKI3" s="156"/>
      <c r="QKJ3" s="156"/>
      <c r="QKK3" s="156"/>
      <c r="QKL3" s="156"/>
      <c r="QKM3" s="156"/>
      <c r="QKN3" s="156"/>
      <c r="QKO3" s="156"/>
      <c r="QKP3" s="156"/>
      <c r="QKQ3" s="156"/>
      <c r="QKR3" s="156"/>
      <c r="QKS3" s="156"/>
      <c r="QKT3" s="156"/>
      <c r="QKU3" s="156"/>
      <c r="QKV3" s="156"/>
      <c r="QKW3" s="156"/>
      <c r="QKX3" s="156"/>
      <c r="QKY3" s="156"/>
      <c r="QKZ3" s="156"/>
      <c r="QLA3" s="156"/>
      <c r="QLB3" s="156"/>
      <c r="QLC3" s="156"/>
      <c r="QLD3" s="156"/>
      <c r="QLE3" s="156"/>
      <c r="QLF3" s="156"/>
      <c r="QLG3" s="156"/>
      <c r="QLH3" s="156"/>
      <c r="QLI3" s="156"/>
      <c r="QLJ3" s="156"/>
      <c r="QLK3" s="156"/>
      <c r="QLL3" s="156"/>
      <c r="QLM3" s="156"/>
      <c r="QLN3" s="156"/>
      <c r="QLO3" s="156"/>
      <c r="QLP3" s="156"/>
      <c r="QLQ3" s="156"/>
      <c r="QLR3" s="156"/>
      <c r="QLS3" s="156"/>
      <c r="QLT3" s="156"/>
      <c r="QLU3" s="156"/>
      <c r="QLV3" s="156"/>
      <c r="QLW3" s="156"/>
      <c r="QLX3" s="156"/>
      <c r="QLY3" s="156"/>
      <c r="QLZ3" s="156"/>
      <c r="QMA3" s="156"/>
      <c r="QMB3" s="156"/>
      <c r="QMC3" s="156"/>
      <c r="QMD3" s="156"/>
      <c r="QME3" s="156"/>
      <c r="QMF3" s="156"/>
      <c r="QMG3" s="156"/>
      <c r="QMH3" s="156"/>
      <c r="QMI3" s="156"/>
      <c r="QMJ3" s="156"/>
      <c r="QMK3" s="156"/>
      <c r="QML3" s="156"/>
      <c r="QMM3" s="156"/>
      <c r="QMN3" s="156"/>
      <c r="QMO3" s="156"/>
      <c r="QMP3" s="156"/>
      <c r="QMQ3" s="156"/>
      <c r="QMR3" s="156"/>
      <c r="QMS3" s="156"/>
      <c r="QMT3" s="156"/>
      <c r="QMU3" s="156"/>
      <c r="QMV3" s="156"/>
      <c r="QMW3" s="156"/>
      <c r="QMX3" s="156"/>
      <c r="QMY3" s="156"/>
      <c r="QMZ3" s="156"/>
      <c r="QNA3" s="156"/>
      <c r="QNB3" s="156"/>
      <c r="QNC3" s="156"/>
      <c r="QND3" s="156"/>
      <c r="QNE3" s="156"/>
      <c r="QNF3" s="156"/>
      <c r="QNG3" s="156"/>
      <c r="QNH3" s="156"/>
      <c r="QNI3" s="156"/>
      <c r="QNJ3" s="156"/>
      <c r="QNK3" s="156"/>
      <c r="QNL3" s="156"/>
      <c r="QNM3" s="156"/>
      <c r="QNN3" s="156"/>
      <c r="QNO3" s="156"/>
      <c r="QNP3" s="156"/>
      <c r="QNQ3" s="156"/>
      <c r="QNR3" s="156"/>
      <c r="QNS3" s="156"/>
      <c r="QNT3" s="156"/>
      <c r="QNU3" s="156"/>
      <c r="QNV3" s="156"/>
      <c r="QNW3" s="156"/>
      <c r="QNX3" s="156"/>
      <c r="QNY3" s="156"/>
      <c r="QNZ3" s="156"/>
      <c r="QOA3" s="156"/>
      <c r="QOB3" s="156"/>
      <c r="QOC3" s="156"/>
      <c r="QOD3" s="156"/>
      <c r="QOE3" s="156"/>
      <c r="QOF3" s="156"/>
      <c r="QOG3" s="156"/>
      <c r="QOH3" s="156"/>
      <c r="QOI3" s="156"/>
      <c r="QOJ3" s="156"/>
      <c r="QOK3" s="156"/>
      <c r="QOL3" s="156"/>
      <c r="QOM3" s="156"/>
      <c r="QON3" s="156"/>
      <c r="QOO3" s="156"/>
      <c r="QOP3" s="156"/>
      <c r="QOQ3" s="156"/>
      <c r="QOR3" s="156"/>
      <c r="QOS3" s="156"/>
      <c r="QOT3" s="156"/>
      <c r="QOU3" s="156"/>
      <c r="QOV3" s="156"/>
      <c r="QOW3" s="156"/>
      <c r="QOX3" s="156"/>
      <c r="QOY3" s="156"/>
      <c r="QOZ3" s="156"/>
      <c r="QPA3" s="156"/>
      <c r="QPB3" s="156"/>
      <c r="QPC3" s="156"/>
      <c r="QPD3" s="156"/>
      <c r="QPE3" s="156"/>
      <c r="QPF3" s="156"/>
      <c r="QPG3" s="156"/>
      <c r="QPH3" s="156"/>
      <c r="QPI3" s="156"/>
      <c r="QPJ3" s="156"/>
      <c r="QPK3" s="156"/>
      <c r="QPL3" s="156"/>
      <c r="QPM3" s="156"/>
      <c r="QPN3" s="156"/>
      <c r="QPO3" s="156"/>
      <c r="QPP3" s="156"/>
      <c r="QPQ3" s="156"/>
      <c r="QPR3" s="156"/>
      <c r="QPS3" s="156"/>
      <c r="QPT3" s="156"/>
      <c r="QPU3" s="156"/>
      <c r="QPV3" s="156"/>
      <c r="QPW3" s="156"/>
      <c r="QPX3" s="156"/>
      <c r="QPY3" s="156"/>
      <c r="QPZ3" s="156"/>
      <c r="QQA3" s="156"/>
      <c r="QQB3" s="156"/>
      <c r="QQC3" s="156"/>
      <c r="QQD3" s="156"/>
      <c r="QQE3" s="156"/>
      <c r="QQF3" s="156"/>
      <c r="QQG3" s="156"/>
      <c r="QQH3" s="156"/>
      <c r="QQI3" s="156"/>
      <c r="QQJ3" s="156"/>
      <c r="QQK3" s="156"/>
      <c r="QQL3" s="156"/>
      <c r="QQM3" s="156"/>
      <c r="QQN3" s="156"/>
      <c r="QQO3" s="156"/>
      <c r="QQP3" s="156"/>
      <c r="QQQ3" s="156"/>
      <c r="QQR3" s="156"/>
      <c r="QQS3" s="156"/>
      <c r="QQT3" s="156"/>
      <c r="QQU3" s="156"/>
      <c r="QQV3" s="156"/>
      <c r="QQW3" s="156"/>
      <c r="QQX3" s="156"/>
      <c r="QQY3" s="156"/>
      <c r="QQZ3" s="156"/>
      <c r="QRA3" s="156"/>
      <c r="QRB3" s="156"/>
      <c r="QRC3" s="156"/>
      <c r="QRD3" s="156"/>
      <c r="QRE3" s="156"/>
      <c r="QRF3" s="156"/>
      <c r="QRG3" s="156"/>
      <c r="QRH3" s="156"/>
      <c r="QRI3" s="156"/>
      <c r="QRJ3" s="156"/>
      <c r="QRK3" s="156"/>
      <c r="QRL3" s="156"/>
      <c r="QRM3" s="156"/>
      <c r="QRN3" s="156"/>
      <c r="QRO3" s="156"/>
      <c r="QRP3" s="156"/>
      <c r="QRQ3" s="156"/>
      <c r="QRR3" s="156"/>
      <c r="QRS3" s="156"/>
      <c r="QRT3" s="156"/>
      <c r="QRU3" s="156"/>
      <c r="QRV3" s="156"/>
      <c r="QRW3" s="156"/>
      <c r="QRX3" s="156"/>
      <c r="QRY3" s="156"/>
      <c r="QRZ3" s="156"/>
      <c r="QSA3" s="156"/>
      <c r="QSB3" s="156"/>
      <c r="QSC3" s="156"/>
      <c r="QSD3" s="156"/>
      <c r="QSE3" s="156"/>
      <c r="QSF3" s="156"/>
      <c r="QSG3" s="156"/>
      <c r="QSH3" s="156"/>
      <c r="QSI3" s="156"/>
      <c r="QSJ3" s="156"/>
      <c r="QSK3" s="156"/>
      <c r="QSL3" s="156"/>
      <c r="QSM3" s="156"/>
      <c r="QSN3" s="156"/>
      <c r="QSO3" s="156"/>
      <c r="QSP3" s="156"/>
      <c r="QSQ3" s="156"/>
      <c r="QSR3" s="156"/>
      <c r="QSS3" s="156"/>
      <c r="QST3" s="156"/>
      <c r="QSU3" s="156"/>
      <c r="QSV3" s="156"/>
      <c r="QSW3" s="156"/>
      <c r="QSX3" s="156"/>
      <c r="QSY3" s="156"/>
      <c r="QSZ3" s="156"/>
      <c r="QTA3" s="156"/>
      <c r="QTB3" s="156"/>
      <c r="QTC3" s="156"/>
      <c r="QTD3" s="156"/>
      <c r="QTE3" s="156"/>
      <c r="QTF3" s="156"/>
      <c r="QTG3" s="156"/>
      <c r="QTH3" s="156"/>
      <c r="QTI3" s="156"/>
      <c r="QTJ3" s="156"/>
      <c r="QTK3" s="156"/>
      <c r="QTL3" s="156"/>
      <c r="QTM3" s="156"/>
      <c r="QTN3" s="156"/>
      <c r="QTO3" s="156"/>
      <c r="QTP3" s="156"/>
      <c r="QTQ3" s="156"/>
      <c r="QTR3" s="156"/>
      <c r="QTS3" s="156"/>
      <c r="QTT3" s="156"/>
      <c r="QTU3" s="156"/>
      <c r="QTV3" s="156"/>
      <c r="QTW3" s="156"/>
      <c r="QTX3" s="156"/>
      <c r="QTY3" s="156"/>
      <c r="QTZ3" s="156"/>
      <c r="QUA3" s="156"/>
      <c r="QUB3" s="156"/>
      <c r="QUC3" s="156"/>
      <c r="QUD3" s="156"/>
      <c r="QUE3" s="156"/>
      <c r="QUF3" s="156"/>
      <c r="QUG3" s="156"/>
      <c r="QUH3" s="156"/>
      <c r="QUI3" s="156"/>
      <c r="QUJ3" s="156"/>
      <c r="QUK3" s="156"/>
      <c r="QUL3" s="156"/>
      <c r="QUM3" s="156"/>
      <c r="QUN3" s="156"/>
      <c r="QUO3" s="156"/>
      <c r="QUP3" s="156"/>
      <c r="QUQ3" s="156"/>
      <c r="QUR3" s="156"/>
      <c r="QUS3" s="156"/>
      <c r="QUT3" s="156"/>
      <c r="QUU3" s="156"/>
      <c r="QUV3" s="156"/>
      <c r="QUW3" s="156"/>
      <c r="QUX3" s="156"/>
      <c r="QUY3" s="156"/>
      <c r="QUZ3" s="156"/>
      <c r="QVA3" s="156"/>
      <c r="QVB3" s="156"/>
      <c r="QVC3" s="156"/>
      <c r="QVD3" s="156"/>
      <c r="QVE3" s="156"/>
      <c r="QVF3" s="156"/>
      <c r="QVG3" s="156"/>
      <c r="QVH3" s="156"/>
      <c r="QVI3" s="156"/>
      <c r="QVJ3" s="156"/>
      <c r="QVK3" s="156"/>
      <c r="QVL3" s="156"/>
      <c r="QVM3" s="156"/>
      <c r="QVN3" s="156"/>
      <c r="QVO3" s="156"/>
      <c r="QVP3" s="156"/>
      <c r="QVQ3" s="156"/>
      <c r="QVR3" s="156"/>
      <c r="QVS3" s="156"/>
      <c r="QVT3" s="156"/>
      <c r="QVU3" s="156"/>
      <c r="QVV3" s="156"/>
      <c r="QVW3" s="156"/>
      <c r="QVX3" s="156"/>
      <c r="QVY3" s="156"/>
      <c r="QVZ3" s="156"/>
      <c r="QWA3" s="156"/>
      <c r="QWB3" s="156"/>
      <c r="QWC3" s="156"/>
      <c r="QWD3" s="156"/>
      <c r="QWE3" s="156"/>
      <c r="QWF3" s="156"/>
      <c r="QWG3" s="156"/>
      <c r="QWH3" s="156"/>
      <c r="QWI3" s="156"/>
      <c r="QWJ3" s="156"/>
      <c r="QWK3" s="156"/>
      <c r="QWL3" s="156"/>
      <c r="QWM3" s="156"/>
      <c r="QWN3" s="156"/>
      <c r="QWO3" s="156"/>
      <c r="QWP3" s="156"/>
      <c r="QWQ3" s="156"/>
      <c r="QWR3" s="156"/>
      <c r="QWS3" s="156"/>
      <c r="QWT3" s="156"/>
      <c r="QWU3" s="156"/>
      <c r="QWV3" s="156"/>
      <c r="QWW3" s="156"/>
      <c r="QWX3" s="156"/>
      <c r="QWY3" s="156"/>
      <c r="QWZ3" s="156"/>
      <c r="QXA3" s="156"/>
      <c r="QXB3" s="156"/>
      <c r="QXC3" s="156"/>
      <c r="QXD3" s="156"/>
      <c r="QXE3" s="156"/>
      <c r="QXF3" s="156"/>
      <c r="QXG3" s="156"/>
      <c r="QXH3" s="156"/>
      <c r="QXI3" s="156"/>
      <c r="QXJ3" s="156"/>
      <c r="QXK3" s="156"/>
      <c r="QXL3" s="156"/>
      <c r="QXM3" s="156"/>
      <c r="QXN3" s="156"/>
      <c r="QXO3" s="156"/>
      <c r="QXP3" s="156"/>
      <c r="QXQ3" s="156"/>
      <c r="QXR3" s="156"/>
      <c r="QXS3" s="156"/>
      <c r="QXT3" s="156"/>
      <c r="QXU3" s="156"/>
      <c r="QXV3" s="156"/>
      <c r="QXW3" s="156"/>
      <c r="QXX3" s="156"/>
      <c r="QXY3" s="156"/>
      <c r="QXZ3" s="156"/>
      <c r="QYA3" s="156"/>
      <c r="QYB3" s="156"/>
      <c r="QYC3" s="156"/>
      <c r="QYD3" s="156"/>
      <c r="QYE3" s="156"/>
      <c r="QYF3" s="156"/>
      <c r="QYG3" s="156"/>
      <c r="QYH3" s="156"/>
      <c r="QYI3" s="156"/>
      <c r="QYJ3" s="156"/>
      <c r="QYK3" s="156"/>
      <c r="QYL3" s="156"/>
      <c r="QYM3" s="156"/>
      <c r="QYN3" s="156"/>
      <c r="QYO3" s="156"/>
      <c r="QYP3" s="156"/>
      <c r="QYQ3" s="156"/>
      <c r="QYR3" s="156"/>
      <c r="QYS3" s="156"/>
      <c r="QYT3" s="156"/>
      <c r="QYU3" s="156"/>
      <c r="QYV3" s="156"/>
      <c r="QYW3" s="156"/>
      <c r="QYX3" s="156"/>
      <c r="QYY3" s="156"/>
      <c r="QYZ3" s="156"/>
      <c r="QZA3" s="156"/>
      <c r="QZB3" s="156"/>
      <c r="QZC3" s="156"/>
      <c r="QZD3" s="156"/>
      <c r="QZE3" s="156"/>
      <c r="QZF3" s="156"/>
      <c r="QZG3" s="156"/>
      <c r="QZH3" s="156"/>
      <c r="QZI3" s="156"/>
      <c r="QZJ3" s="156"/>
      <c r="QZK3" s="156"/>
      <c r="QZL3" s="156"/>
      <c r="QZM3" s="156"/>
      <c r="QZN3" s="156"/>
      <c r="QZO3" s="156"/>
      <c r="QZP3" s="156"/>
      <c r="QZQ3" s="156"/>
      <c r="QZR3" s="156"/>
      <c r="QZS3" s="156"/>
      <c r="QZT3" s="156"/>
      <c r="QZU3" s="156"/>
      <c r="QZV3" s="156"/>
      <c r="QZW3" s="156"/>
      <c r="QZX3" s="156"/>
      <c r="QZY3" s="156"/>
      <c r="QZZ3" s="156"/>
      <c r="RAA3" s="156"/>
      <c r="RAB3" s="156"/>
      <c r="RAC3" s="156"/>
      <c r="RAD3" s="156"/>
      <c r="RAE3" s="156"/>
      <c r="RAF3" s="156"/>
      <c r="RAG3" s="156"/>
      <c r="RAH3" s="156"/>
      <c r="RAI3" s="156"/>
      <c r="RAJ3" s="156"/>
      <c r="RAK3" s="156"/>
      <c r="RAL3" s="156"/>
      <c r="RAM3" s="156"/>
      <c r="RAN3" s="156"/>
      <c r="RAO3" s="156"/>
      <c r="RAP3" s="156"/>
      <c r="RAQ3" s="156"/>
      <c r="RAR3" s="156"/>
      <c r="RAS3" s="156"/>
      <c r="RAT3" s="156"/>
      <c r="RAU3" s="156"/>
      <c r="RAV3" s="156"/>
      <c r="RAW3" s="156"/>
      <c r="RAX3" s="156"/>
      <c r="RAY3" s="156"/>
      <c r="RAZ3" s="156"/>
      <c r="RBA3" s="156"/>
      <c r="RBB3" s="156"/>
      <c r="RBC3" s="156"/>
      <c r="RBD3" s="156"/>
      <c r="RBE3" s="156"/>
      <c r="RBF3" s="156"/>
      <c r="RBG3" s="156"/>
      <c r="RBH3" s="156"/>
      <c r="RBI3" s="156"/>
      <c r="RBJ3" s="156"/>
      <c r="RBK3" s="156"/>
      <c r="RBL3" s="156"/>
      <c r="RBM3" s="156"/>
      <c r="RBN3" s="156"/>
      <c r="RBO3" s="156"/>
      <c r="RBP3" s="156"/>
      <c r="RBQ3" s="156"/>
      <c r="RBR3" s="156"/>
      <c r="RBS3" s="156"/>
      <c r="RBT3" s="156"/>
      <c r="RBU3" s="156"/>
      <c r="RBV3" s="156"/>
      <c r="RBW3" s="156"/>
      <c r="RBX3" s="156"/>
      <c r="RBY3" s="156"/>
      <c r="RBZ3" s="156"/>
      <c r="RCA3" s="156"/>
      <c r="RCB3" s="156"/>
      <c r="RCC3" s="156"/>
      <c r="RCD3" s="156"/>
      <c r="RCE3" s="156"/>
      <c r="RCF3" s="156"/>
      <c r="RCG3" s="156"/>
      <c r="RCH3" s="156"/>
      <c r="RCI3" s="156"/>
      <c r="RCJ3" s="156"/>
      <c r="RCK3" s="156"/>
      <c r="RCL3" s="156"/>
      <c r="RCM3" s="156"/>
      <c r="RCN3" s="156"/>
      <c r="RCO3" s="156"/>
      <c r="RCP3" s="156"/>
      <c r="RCQ3" s="156"/>
      <c r="RCR3" s="156"/>
      <c r="RCS3" s="156"/>
      <c r="RCT3" s="156"/>
      <c r="RCU3" s="156"/>
      <c r="RCV3" s="156"/>
      <c r="RCW3" s="156"/>
      <c r="RCX3" s="156"/>
      <c r="RCY3" s="156"/>
      <c r="RCZ3" s="156"/>
      <c r="RDA3" s="156"/>
      <c r="RDB3" s="156"/>
      <c r="RDC3" s="156"/>
      <c r="RDD3" s="156"/>
      <c r="RDE3" s="156"/>
      <c r="RDF3" s="156"/>
      <c r="RDG3" s="156"/>
      <c r="RDH3" s="156"/>
      <c r="RDI3" s="156"/>
      <c r="RDJ3" s="156"/>
      <c r="RDK3" s="156"/>
      <c r="RDL3" s="156"/>
      <c r="RDM3" s="156"/>
      <c r="RDN3" s="156"/>
      <c r="RDO3" s="156"/>
      <c r="RDP3" s="156"/>
      <c r="RDQ3" s="156"/>
      <c r="RDR3" s="156"/>
      <c r="RDS3" s="156"/>
      <c r="RDT3" s="156"/>
      <c r="RDU3" s="156"/>
      <c r="RDV3" s="156"/>
      <c r="RDW3" s="156"/>
      <c r="RDX3" s="156"/>
      <c r="RDY3" s="156"/>
      <c r="RDZ3" s="156"/>
      <c r="REA3" s="156"/>
      <c r="REB3" s="156"/>
      <c r="REC3" s="156"/>
      <c r="RED3" s="156"/>
      <c r="REE3" s="156"/>
      <c r="REF3" s="156"/>
      <c r="REG3" s="156"/>
      <c r="REH3" s="156"/>
      <c r="REI3" s="156"/>
      <c r="REJ3" s="156"/>
      <c r="REK3" s="156"/>
      <c r="REL3" s="156"/>
      <c r="REM3" s="156"/>
      <c r="REN3" s="156"/>
      <c r="REO3" s="156"/>
      <c r="REP3" s="156"/>
      <c r="REQ3" s="156"/>
      <c r="RER3" s="156"/>
      <c r="RES3" s="156"/>
      <c r="RET3" s="156"/>
      <c r="REU3" s="156"/>
      <c r="REV3" s="156"/>
      <c r="REW3" s="156"/>
      <c r="REX3" s="156"/>
      <c r="REY3" s="156"/>
      <c r="REZ3" s="156"/>
      <c r="RFA3" s="156"/>
      <c r="RFB3" s="156"/>
      <c r="RFC3" s="156"/>
      <c r="RFD3" s="156"/>
      <c r="RFE3" s="156"/>
      <c r="RFF3" s="156"/>
      <c r="RFG3" s="156"/>
      <c r="RFH3" s="156"/>
      <c r="RFI3" s="156"/>
      <c r="RFJ3" s="156"/>
      <c r="RFK3" s="156"/>
      <c r="RFL3" s="156"/>
      <c r="RFM3" s="156"/>
      <c r="RFN3" s="156"/>
      <c r="RFO3" s="156"/>
      <c r="RFP3" s="156"/>
      <c r="RFQ3" s="156"/>
      <c r="RFR3" s="156"/>
      <c r="RFS3" s="156"/>
      <c r="RFT3" s="156"/>
      <c r="RFU3" s="156"/>
      <c r="RFV3" s="156"/>
      <c r="RFW3" s="156"/>
      <c r="RFX3" s="156"/>
      <c r="RFY3" s="156"/>
      <c r="RFZ3" s="156"/>
      <c r="RGA3" s="156"/>
      <c r="RGB3" s="156"/>
      <c r="RGC3" s="156"/>
      <c r="RGD3" s="156"/>
      <c r="RGE3" s="156"/>
      <c r="RGF3" s="156"/>
      <c r="RGG3" s="156"/>
      <c r="RGH3" s="156"/>
      <c r="RGI3" s="156"/>
      <c r="RGJ3" s="156"/>
      <c r="RGK3" s="156"/>
      <c r="RGL3" s="156"/>
      <c r="RGM3" s="156"/>
      <c r="RGN3" s="156"/>
      <c r="RGO3" s="156"/>
      <c r="RGP3" s="156"/>
      <c r="RGQ3" s="156"/>
      <c r="RGR3" s="156"/>
      <c r="RGS3" s="156"/>
      <c r="RGT3" s="156"/>
      <c r="RGU3" s="156"/>
      <c r="RGV3" s="156"/>
      <c r="RGW3" s="156"/>
      <c r="RGX3" s="156"/>
      <c r="RGY3" s="156"/>
      <c r="RGZ3" s="156"/>
      <c r="RHA3" s="156"/>
      <c r="RHB3" s="156"/>
      <c r="RHC3" s="156"/>
      <c r="RHD3" s="156"/>
      <c r="RHE3" s="156"/>
      <c r="RHF3" s="156"/>
      <c r="RHG3" s="156"/>
      <c r="RHH3" s="156"/>
      <c r="RHI3" s="156"/>
      <c r="RHJ3" s="156"/>
      <c r="RHK3" s="156"/>
      <c r="RHL3" s="156"/>
      <c r="RHM3" s="156"/>
      <c r="RHN3" s="156"/>
      <c r="RHO3" s="156"/>
      <c r="RHP3" s="156"/>
      <c r="RHQ3" s="156"/>
      <c r="RHR3" s="156"/>
      <c r="RHS3" s="156"/>
      <c r="RHT3" s="156"/>
      <c r="RHU3" s="156"/>
      <c r="RHV3" s="156"/>
      <c r="RHW3" s="156"/>
      <c r="RHX3" s="156"/>
      <c r="RHY3" s="156"/>
      <c r="RHZ3" s="156"/>
      <c r="RIA3" s="156"/>
      <c r="RIB3" s="156"/>
      <c r="RIC3" s="156"/>
      <c r="RID3" s="156"/>
      <c r="RIE3" s="156"/>
      <c r="RIF3" s="156"/>
      <c r="RIG3" s="156"/>
      <c r="RIH3" s="156"/>
      <c r="RII3" s="156"/>
      <c r="RIJ3" s="156"/>
      <c r="RIK3" s="156"/>
      <c r="RIL3" s="156"/>
      <c r="RIM3" s="156"/>
      <c r="RIN3" s="156"/>
      <c r="RIO3" s="156"/>
      <c r="RIP3" s="156"/>
      <c r="RIQ3" s="156"/>
      <c r="RIR3" s="156"/>
      <c r="RIS3" s="156"/>
      <c r="RIT3" s="156"/>
      <c r="RIU3" s="156"/>
      <c r="RIV3" s="156"/>
      <c r="RIW3" s="156"/>
      <c r="RIX3" s="156"/>
      <c r="RIY3" s="156"/>
      <c r="RIZ3" s="156"/>
      <c r="RJA3" s="156"/>
      <c r="RJB3" s="156"/>
      <c r="RJC3" s="156"/>
      <c r="RJD3" s="156"/>
      <c r="RJE3" s="156"/>
      <c r="RJF3" s="156"/>
      <c r="RJG3" s="156"/>
      <c r="RJH3" s="156"/>
      <c r="RJI3" s="156"/>
      <c r="RJJ3" s="156"/>
      <c r="RJK3" s="156"/>
      <c r="RJL3" s="156"/>
      <c r="RJM3" s="156"/>
      <c r="RJN3" s="156"/>
      <c r="RJO3" s="156"/>
      <c r="RJP3" s="156"/>
      <c r="RJQ3" s="156"/>
      <c r="RJR3" s="156"/>
      <c r="RJS3" s="156"/>
      <c r="RJT3" s="156"/>
      <c r="RJU3" s="156"/>
      <c r="RJV3" s="156"/>
      <c r="RJW3" s="156"/>
      <c r="RJX3" s="156"/>
      <c r="RJY3" s="156"/>
      <c r="RJZ3" s="156"/>
      <c r="RKA3" s="156"/>
      <c r="RKB3" s="156"/>
      <c r="RKC3" s="156"/>
      <c r="RKD3" s="156"/>
      <c r="RKE3" s="156"/>
      <c r="RKF3" s="156"/>
      <c r="RKG3" s="156"/>
      <c r="RKH3" s="156"/>
      <c r="RKI3" s="156"/>
      <c r="RKJ3" s="156"/>
      <c r="RKK3" s="156"/>
      <c r="RKL3" s="156"/>
      <c r="RKM3" s="156"/>
      <c r="RKN3" s="156"/>
      <c r="RKO3" s="156"/>
      <c r="RKP3" s="156"/>
      <c r="RKQ3" s="156"/>
      <c r="RKR3" s="156"/>
      <c r="RKS3" s="156"/>
      <c r="RKT3" s="156"/>
      <c r="RKU3" s="156"/>
      <c r="RKV3" s="156"/>
      <c r="RKW3" s="156"/>
      <c r="RKX3" s="156"/>
      <c r="RKY3" s="156"/>
      <c r="RKZ3" s="156"/>
      <c r="RLA3" s="156"/>
      <c r="RLB3" s="156"/>
      <c r="RLC3" s="156"/>
      <c r="RLD3" s="156"/>
      <c r="RLE3" s="156"/>
      <c r="RLF3" s="156"/>
      <c r="RLG3" s="156"/>
      <c r="RLH3" s="156"/>
      <c r="RLI3" s="156"/>
      <c r="RLJ3" s="156"/>
      <c r="RLK3" s="156"/>
      <c r="RLL3" s="156"/>
      <c r="RLM3" s="156"/>
      <c r="RLN3" s="156"/>
      <c r="RLO3" s="156"/>
      <c r="RLP3" s="156"/>
      <c r="RLQ3" s="156"/>
      <c r="RLR3" s="156"/>
      <c r="RLS3" s="156"/>
      <c r="RLT3" s="156"/>
      <c r="RLU3" s="156"/>
      <c r="RLV3" s="156"/>
      <c r="RLW3" s="156"/>
      <c r="RLX3" s="156"/>
      <c r="RLY3" s="156"/>
      <c r="RLZ3" s="156"/>
      <c r="RMA3" s="156"/>
      <c r="RMB3" s="156"/>
      <c r="RMC3" s="156"/>
      <c r="RMD3" s="156"/>
      <c r="RME3" s="156"/>
      <c r="RMF3" s="156"/>
      <c r="RMG3" s="156"/>
      <c r="RMH3" s="156"/>
      <c r="RMI3" s="156"/>
      <c r="RMJ3" s="156"/>
      <c r="RMK3" s="156"/>
      <c r="RML3" s="156"/>
      <c r="RMM3" s="156"/>
      <c r="RMN3" s="156"/>
      <c r="RMO3" s="156"/>
      <c r="RMP3" s="156"/>
      <c r="RMQ3" s="156"/>
      <c r="RMR3" s="156"/>
      <c r="RMS3" s="156"/>
      <c r="RMT3" s="156"/>
      <c r="RMU3" s="156"/>
      <c r="RMV3" s="156"/>
      <c r="RMW3" s="156"/>
      <c r="RMX3" s="156"/>
      <c r="RMY3" s="156"/>
      <c r="RMZ3" s="156"/>
      <c r="RNA3" s="156"/>
      <c r="RNB3" s="156"/>
      <c r="RNC3" s="156"/>
      <c r="RND3" s="156"/>
      <c r="RNE3" s="156"/>
      <c r="RNF3" s="156"/>
      <c r="RNG3" s="156"/>
      <c r="RNH3" s="156"/>
      <c r="RNI3" s="156"/>
      <c r="RNJ3" s="156"/>
      <c r="RNK3" s="156"/>
      <c r="RNL3" s="156"/>
      <c r="RNM3" s="156"/>
      <c r="RNN3" s="156"/>
      <c r="RNO3" s="156"/>
      <c r="RNP3" s="156"/>
      <c r="RNQ3" s="156"/>
      <c r="RNR3" s="156"/>
      <c r="RNS3" s="156"/>
      <c r="RNT3" s="156"/>
      <c r="RNU3" s="156"/>
      <c r="RNV3" s="156"/>
      <c r="RNW3" s="156"/>
      <c r="RNX3" s="156"/>
      <c r="RNY3" s="156"/>
      <c r="RNZ3" s="156"/>
      <c r="ROA3" s="156"/>
      <c r="ROB3" s="156"/>
      <c r="ROC3" s="156"/>
      <c r="ROD3" s="156"/>
      <c r="ROE3" s="156"/>
      <c r="ROF3" s="156"/>
      <c r="ROG3" s="156"/>
      <c r="ROH3" s="156"/>
      <c r="ROI3" s="156"/>
      <c r="ROJ3" s="156"/>
      <c r="ROK3" s="156"/>
      <c r="ROL3" s="156"/>
      <c r="ROM3" s="156"/>
      <c r="RON3" s="156"/>
      <c r="ROO3" s="156"/>
      <c r="ROP3" s="156"/>
      <c r="ROQ3" s="156"/>
      <c r="ROR3" s="156"/>
      <c r="ROS3" s="156"/>
      <c r="ROT3" s="156"/>
      <c r="ROU3" s="156"/>
      <c r="ROV3" s="156"/>
      <c r="ROW3" s="156"/>
      <c r="ROX3" s="156"/>
      <c r="ROY3" s="156"/>
      <c r="ROZ3" s="156"/>
      <c r="RPA3" s="156"/>
      <c r="RPB3" s="156"/>
      <c r="RPC3" s="156"/>
      <c r="RPD3" s="156"/>
      <c r="RPE3" s="156"/>
      <c r="RPF3" s="156"/>
      <c r="RPG3" s="156"/>
      <c r="RPH3" s="156"/>
      <c r="RPI3" s="156"/>
      <c r="RPJ3" s="156"/>
      <c r="RPK3" s="156"/>
      <c r="RPL3" s="156"/>
      <c r="RPM3" s="156"/>
      <c r="RPN3" s="156"/>
      <c r="RPO3" s="156"/>
      <c r="RPP3" s="156"/>
      <c r="RPQ3" s="156"/>
      <c r="RPR3" s="156"/>
      <c r="RPS3" s="156"/>
      <c r="RPT3" s="156"/>
      <c r="RPU3" s="156"/>
      <c r="RPV3" s="156"/>
      <c r="RPW3" s="156"/>
      <c r="RPX3" s="156"/>
      <c r="RPY3" s="156"/>
      <c r="RPZ3" s="156"/>
      <c r="RQA3" s="156"/>
      <c r="RQB3" s="156"/>
      <c r="RQC3" s="156"/>
      <c r="RQD3" s="156"/>
      <c r="RQE3" s="156"/>
      <c r="RQF3" s="156"/>
      <c r="RQG3" s="156"/>
      <c r="RQH3" s="156"/>
      <c r="RQI3" s="156"/>
      <c r="RQJ3" s="156"/>
      <c r="RQK3" s="156"/>
      <c r="RQL3" s="156"/>
      <c r="RQM3" s="156"/>
      <c r="RQN3" s="156"/>
      <c r="RQO3" s="156"/>
      <c r="RQP3" s="156"/>
      <c r="RQQ3" s="156"/>
      <c r="RQR3" s="156"/>
      <c r="RQS3" s="156"/>
      <c r="RQT3" s="156"/>
      <c r="RQU3" s="156"/>
      <c r="RQV3" s="156"/>
      <c r="RQW3" s="156"/>
      <c r="RQX3" s="156"/>
      <c r="RQY3" s="156"/>
      <c r="RQZ3" s="156"/>
      <c r="RRA3" s="156"/>
      <c r="RRB3" s="156"/>
      <c r="RRC3" s="156"/>
      <c r="RRD3" s="156"/>
      <c r="RRE3" s="156"/>
      <c r="RRF3" s="156"/>
      <c r="RRG3" s="156"/>
      <c r="RRH3" s="156"/>
      <c r="RRI3" s="156"/>
      <c r="RRJ3" s="156"/>
      <c r="RRK3" s="156"/>
      <c r="RRL3" s="156"/>
      <c r="RRM3" s="156"/>
      <c r="RRN3" s="156"/>
      <c r="RRO3" s="156"/>
      <c r="RRP3" s="156"/>
      <c r="RRQ3" s="156"/>
      <c r="RRR3" s="156"/>
      <c r="RRS3" s="156"/>
      <c r="RRT3" s="156"/>
      <c r="RRU3" s="156"/>
      <c r="RRV3" s="156"/>
      <c r="RRW3" s="156"/>
      <c r="RRX3" s="156"/>
      <c r="RRY3" s="156"/>
      <c r="RRZ3" s="156"/>
      <c r="RSA3" s="156"/>
      <c r="RSB3" s="156"/>
      <c r="RSC3" s="156"/>
      <c r="RSD3" s="156"/>
      <c r="RSE3" s="156"/>
      <c r="RSF3" s="156"/>
      <c r="RSG3" s="156"/>
      <c r="RSH3" s="156"/>
      <c r="RSI3" s="156"/>
      <c r="RSJ3" s="156"/>
      <c r="RSK3" s="156"/>
      <c r="RSL3" s="156"/>
      <c r="RSM3" s="156"/>
      <c r="RSN3" s="156"/>
      <c r="RSO3" s="156"/>
      <c r="RSP3" s="156"/>
      <c r="RSQ3" s="156"/>
      <c r="RSR3" s="156"/>
      <c r="RSS3" s="156"/>
      <c r="RST3" s="156"/>
      <c r="RSU3" s="156"/>
      <c r="RSV3" s="156"/>
      <c r="RSW3" s="156"/>
      <c r="RSX3" s="156"/>
      <c r="RSY3" s="156"/>
      <c r="RSZ3" s="156"/>
      <c r="RTA3" s="156"/>
      <c r="RTB3" s="156"/>
      <c r="RTC3" s="156"/>
      <c r="RTD3" s="156"/>
      <c r="RTE3" s="156"/>
      <c r="RTF3" s="156"/>
      <c r="RTG3" s="156"/>
      <c r="RTH3" s="156"/>
      <c r="RTI3" s="156"/>
      <c r="RTJ3" s="156"/>
      <c r="RTK3" s="156"/>
      <c r="RTL3" s="156"/>
      <c r="RTM3" s="156"/>
      <c r="RTN3" s="156"/>
      <c r="RTO3" s="156"/>
      <c r="RTP3" s="156"/>
      <c r="RTQ3" s="156"/>
      <c r="RTR3" s="156"/>
      <c r="RTS3" s="156"/>
      <c r="RTT3" s="156"/>
      <c r="RTU3" s="156"/>
      <c r="RTV3" s="156"/>
      <c r="RTW3" s="156"/>
      <c r="RTX3" s="156"/>
      <c r="RTY3" s="156"/>
      <c r="RTZ3" s="156"/>
      <c r="RUA3" s="156"/>
      <c r="RUB3" s="156"/>
      <c r="RUC3" s="156"/>
      <c r="RUD3" s="156"/>
      <c r="RUE3" s="156"/>
      <c r="RUF3" s="156"/>
      <c r="RUG3" s="156"/>
      <c r="RUH3" s="156"/>
      <c r="RUI3" s="156"/>
      <c r="RUJ3" s="156"/>
      <c r="RUK3" s="156"/>
      <c r="RUL3" s="156"/>
      <c r="RUM3" s="156"/>
      <c r="RUN3" s="156"/>
      <c r="RUO3" s="156"/>
      <c r="RUP3" s="156"/>
      <c r="RUQ3" s="156"/>
      <c r="RUR3" s="156"/>
      <c r="RUS3" s="156"/>
      <c r="RUT3" s="156"/>
      <c r="RUU3" s="156"/>
      <c r="RUV3" s="156"/>
      <c r="RUW3" s="156"/>
      <c r="RUX3" s="156"/>
      <c r="RUY3" s="156"/>
      <c r="RUZ3" s="156"/>
      <c r="RVA3" s="156"/>
      <c r="RVB3" s="156"/>
      <c r="RVC3" s="156"/>
      <c r="RVD3" s="156"/>
      <c r="RVE3" s="156"/>
      <c r="RVF3" s="156"/>
      <c r="RVG3" s="156"/>
      <c r="RVH3" s="156"/>
      <c r="RVI3" s="156"/>
      <c r="RVJ3" s="156"/>
      <c r="RVK3" s="156"/>
      <c r="RVL3" s="156"/>
      <c r="RVM3" s="156"/>
      <c r="RVN3" s="156"/>
      <c r="RVO3" s="156"/>
      <c r="RVP3" s="156"/>
      <c r="RVQ3" s="156"/>
      <c r="RVR3" s="156"/>
      <c r="RVS3" s="156"/>
      <c r="RVT3" s="156"/>
      <c r="RVU3" s="156"/>
      <c r="RVV3" s="156"/>
      <c r="RVW3" s="156"/>
      <c r="RVX3" s="156"/>
      <c r="RVY3" s="156"/>
      <c r="RVZ3" s="156"/>
      <c r="RWA3" s="156"/>
      <c r="RWB3" s="156"/>
      <c r="RWC3" s="156"/>
      <c r="RWD3" s="156"/>
      <c r="RWE3" s="156"/>
      <c r="RWF3" s="156"/>
      <c r="RWG3" s="156"/>
      <c r="RWH3" s="156"/>
      <c r="RWI3" s="156"/>
      <c r="RWJ3" s="156"/>
      <c r="RWK3" s="156"/>
      <c r="RWL3" s="156"/>
      <c r="RWM3" s="156"/>
      <c r="RWN3" s="156"/>
      <c r="RWO3" s="156"/>
      <c r="RWP3" s="156"/>
      <c r="RWQ3" s="156"/>
      <c r="RWR3" s="156"/>
      <c r="RWS3" s="156"/>
      <c r="RWT3" s="156"/>
      <c r="RWU3" s="156"/>
      <c r="RWV3" s="156"/>
      <c r="RWW3" s="156"/>
      <c r="RWX3" s="156"/>
      <c r="RWY3" s="156"/>
      <c r="RWZ3" s="156"/>
      <c r="RXA3" s="156"/>
      <c r="RXB3" s="156"/>
      <c r="RXC3" s="156"/>
      <c r="RXD3" s="156"/>
      <c r="RXE3" s="156"/>
      <c r="RXF3" s="156"/>
      <c r="RXG3" s="156"/>
      <c r="RXH3" s="156"/>
      <c r="RXI3" s="156"/>
      <c r="RXJ3" s="156"/>
      <c r="RXK3" s="156"/>
      <c r="RXL3" s="156"/>
      <c r="RXM3" s="156"/>
      <c r="RXN3" s="156"/>
      <c r="RXO3" s="156"/>
      <c r="RXP3" s="156"/>
      <c r="RXQ3" s="156"/>
      <c r="RXR3" s="156"/>
      <c r="RXS3" s="156"/>
      <c r="RXT3" s="156"/>
      <c r="RXU3" s="156"/>
      <c r="RXV3" s="156"/>
      <c r="RXW3" s="156"/>
      <c r="RXX3" s="156"/>
      <c r="RXY3" s="156"/>
      <c r="RXZ3" s="156"/>
      <c r="RYA3" s="156"/>
      <c r="RYB3" s="156"/>
      <c r="RYC3" s="156"/>
      <c r="RYD3" s="156"/>
      <c r="RYE3" s="156"/>
      <c r="RYF3" s="156"/>
      <c r="RYG3" s="156"/>
      <c r="RYH3" s="156"/>
      <c r="RYI3" s="156"/>
      <c r="RYJ3" s="156"/>
      <c r="RYK3" s="156"/>
      <c r="RYL3" s="156"/>
      <c r="RYM3" s="156"/>
      <c r="RYN3" s="156"/>
      <c r="RYO3" s="156"/>
      <c r="RYP3" s="156"/>
      <c r="RYQ3" s="156"/>
      <c r="RYR3" s="156"/>
      <c r="RYS3" s="156"/>
      <c r="RYT3" s="156"/>
      <c r="RYU3" s="156"/>
      <c r="RYV3" s="156"/>
      <c r="RYW3" s="156"/>
      <c r="RYX3" s="156"/>
      <c r="RYY3" s="156"/>
      <c r="RYZ3" s="156"/>
      <c r="RZA3" s="156"/>
      <c r="RZB3" s="156"/>
      <c r="RZC3" s="156"/>
      <c r="RZD3" s="156"/>
      <c r="RZE3" s="156"/>
      <c r="RZF3" s="156"/>
      <c r="RZG3" s="156"/>
      <c r="RZH3" s="156"/>
      <c r="RZI3" s="156"/>
      <c r="RZJ3" s="156"/>
      <c r="RZK3" s="156"/>
      <c r="RZL3" s="156"/>
      <c r="RZM3" s="156"/>
      <c r="RZN3" s="156"/>
      <c r="RZO3" s="156"/>
      <c r="RZP3" s="156"/>
      <c r="RZQ3" s="156"/>
      <c r="RZR3" s="156"/>
      <c r="RZS3" s="156"/>
      <c r="RZT3" s="156"/>
      <c r="RZU3" s="156"/>
      <c r="RZV3" s="156"/>
      <c r="RZW3" s="156"/>
      <c r="RZX3" s="156"/>
      <c r="RZY3" s="156"/>
      <c r="RZZ3" s="156"/>
      <c r="SAA3" s="156"/>
      <c r="SAB3" s="156"/>
      <c r="SAC3" s="156"/>
      <c r="SAD3" s="156"/>
      <c r="SAE3" s="156"/>
      <c r="SAF3" s="156"/>
      <c r="SAG3" s="156"/>
      <c r="SAH3" s="156"/>
      <c r="SAI3" s="156"/>
      <c r="SAJ3" s="156"/>
      <c r="SAK3" s="156"/>
      <c r="SAL3" s="156"/>
      <c r="SAM3" s="156"/>
      <c r="SAN3" s="156"/>
      <c r="SAO3" s="156"/>
      <c r="SAP3" s="156"/>
      <c r="SAQ3" s="156"/>
      <c r="SAR3" s="156"/>
      <c r="SAS3" s="156"/>
      <c r="SAT3" s="156"/>
      <c r="SAU3" s="156"/>
      <c r="SAV3" s="156"/>
      <c r="SAW3" s="156"/>
      <c r="SAX3" s="156"/>
      <c r="SAY3" s="156"/>
      <c r="SAZ3" s="156"/>
      <c r="SBA3" s="156"/>
      <c r="SBB3" s="156"/>
      <c r="SBC3" s="156"/>
      <c r="SBD3" s="156"/>
      <c r="SBE3" s="156"/>
      <c r="SBF3" s="156"/>
      <c r="SBG3" s="156"/>
      <c r="SBH3" s="156"/>
      <c r="SBI3" s="156"/>
      <c r="SBJ3" s="156"/>
      <c r="SBK3" s="156"/>
      <c r="SBL3" s="156"/>
      <c r="SBM3" s="156"/>
      <c r="SBN3" s="156"/>
      <c r="SBO3" s="156"/>
      <c r="SBP3" s="156"/>
      <c r="SBQ3" s="156"/>
      <c r="SBR3" s="156"/>
      <c r="SBS3" s="156"/>
      <c r="SBT3" s="156"/>
      <c r="SBU3" s="156"/>
      <c r="SBV3" s="156"/>
      <c r="SBW3" s="156"/>
      <c r="SBX3" s="156"/>
      <c r="SBY3" s="156"/>
      <c r="SBZ3" s="156"/>
      <c r="SCA3" s="156"/>
      <c r="SCB3" s="156"/>
      <c r="SCC3" s="156"/>
      <c r="SCD3" s="156"/>
      <c r="SCE3" s="156"/>
      <c r="SCF3" s="156"/>
      <c r="SCG3" s="156"/>
      <c r="SCH3" s="156"/>
      <c r="SCI3" s="156"/>
      <c r="SCJ3" s="156"/>
      <c r="SCK3" s="156"/>
      <c r="SCL3" s="156"/>
      <c r="SCM3" s="156"/>
      <c r="SCN3" s="156"/>
      <c r="SCO3" s="156"/>
      <c r="SCP3" s="156"/>
      <c r="SCQ3" s="156"/>
      <c r="SCR3" s="156"/>
      <c r="SCS3" s="156"/>
      <c r="SCT3" s="156"/>
      <c r="SCU3" s="156"/>
      <c r="SCV3" s="156"/>
      <c r="SCW3" s="156"/>
      <c r="SCX3" s="156"/>
      <c r="SCY3" s="156"/>
      <c r="SCZ3" s="156"/>
      <c r="SDA3" s="156"/>
      <c r="SDB3" s="156"/>
      <c r="SDC3" s="156"/>
      <c r="SDD3" s="156"/>
      <c r="SDE3" s="156"/>
      <c r="SDF3" s="156"/>
      <c r="SDG3" s="156"/>
      <c r="SDH3" s="156"/>
      <c r="SDI3" s="156"/>
      <c r="SDJ3" s="156"/>
      <c r="SDK3" s="156"/>
      <c r="SDL3" s="156"/>
      <c r="SDM3" s="156"/>
      <c r="SDN3" s="156"/>
      <c r="SDO3" s="156"/>
      <c r="SDP3" s="156"/>
      <c r="SDQ3" s="156"/>
      <c r="SDR3" s="156"/>
      <c r="SDS3" s="156"/>
      <c r="SDT3" s="156"/>
      <c r="SDU3" s="156"/>
      <c r="SDV3" s="156"/>
      <c r="SDW3" s="156"/>
      <c r="SDX3" s="156"/>
      <c r="SDY3" s="156"/>
      <c r="SDZ3" s="156"/>
      <c r="SEA3" s="156"/>
      <c r="SEB3" s="156"/>
      <c r="SEC3" s="156"/>
      <c r="SED3" s="156"/>
      <c r="SEE3" s="156"/>
      <c r="SEF3" s="156"/>
      <c r="SEG3" s="156"/>
      <c r="SEH3" s="156"/>
      <c r="SEI3" s="156"/>
      <c r="SEJ3" s="156"/>
      <c r="SEK3" s="156"/>
      <c r="SEL3" s="156"/>
      <c r="SEM3" s="156"/>
      <c r="SEN3" s="156"/>
      <c r="SEO3" s="156"/>
      <c r="SEP3" s="156"/>
      <c r="SEQ3" s="156"/>
      <c r="SER3" s="156"/>
      <c r="SES3" s="156"/>
      <c r="SET3" s="156"/>
      <c r="SEU3" s="156"/>
      <c r="SEV3" s="156"/>
      <c r="SEW3" s="156"/>
      <c r="SEX3" s="156"/>
      <c r="SEY3" s="156"/>
      <c r="SEZ3" s="156"/>
      <c r="SFA3" s="156"/>
      <c r="SFB3" s="156"/>
      <c r="SFC3" s="156"/>
      <c r="SFD3" s="156"/>
      <c r="SFE3" s="156"/>
      <c r="SFF3" s="156"/>
      <c r="SFG3" s="156"/>
      <c r="SFH3" s="156"/>
      <c r="SFI3" s="156"/>
      <c r="SFJ3" s="156"/>
      <c r="SFK3" s="156"/>
      <c r="SFL3" s="156"/>
      <c r="SFM3" s="156"/>
      <c r="SFN3" s="156"/>
      <c r="SFO3" s="156"/>
      <c r="SFP3" s="156"/>
      <c r="SFQ3" s="156"/>
      <c r="SFR3" s="156"/>
      <c r="SFS3" s="156"/>
      <c r="SFT3" s="156"/>
      <c r="SFU3" s="156"/>
      <c r="SFV3" s="156"/>
      <c r="SFW3" s="156"/>
      <c r="SFX3" s="156"/>
      <c r="SFY3" s="156"/>
      <c r="SFZ3" s="156"/>
      <c r="SGA3" s="156"/>
      <c r="SGB3" s="156"/>
      <c r="SGC3" s="156"/>
      <c r="SGD3" s="156"/>
      <c r="SGE3" s="156"/>
      <c r="SGF3" s="156"/>
      <c r="SGG3" s="156"/>
      <c r="SGH3" s="156"/>
      <c r="SGI3" s="156"/>
      <c r="SGJ3" s="156"/>
      <c r="SGK3" s="156"/>
      <c r="SGL3" s="156"/>
      <c r="SGM3" s="156"/>
      <c r="SGN3" s="156"/>
      <c r="SGO3" s="156"/>
      <c r="SGP3" s="156"/>
      <c r="SGQ3" s="156"/>
      <c r="SGR3" s="156"/>
      <c r="SGS3" s="156"/>
      <c r="SGT3" s="156"/>
      <c r="SGU3" s="156"/>
      <c r="SGV3" s="156"/>
      <c r="SGW3" s="156"/>
      <c r="SGX3" s="156"/>
      <c r="SGY3" s="156"/>
      <c r="SGZ3" s="156"/>
      <c r="SHA3" s="156"/>
      <c r="SHB3" s="156"/>
      <c r="SHC3" s="156"/>
      <c r="SHD3" s="156"/>
      <c r="SHE3" s="156"/>
      <c r="SHF3" s="156"/>
      <c r="SHG3" s="156"/>
      <c r="SHH3" s="156"/>
      <c r="SHI3" s="156"/>
      <c r="SHJ3" s="156"/>
      <c r="SHK3" s="156"/>
      <c r="SHL3" s="156"/>
      <c r="SHM3" s="156"/>
      <c r="SHN3" s="156"/>
      <c r="SHO3" s="156"/>
      <c r="SHP3" s="156"/>
      <c r="SHQ3" s="156"/>
      <c r="SHR3" s="156"/>
      <c r="SHS3" s="156"/>
      <c r="SHT3" s="156"/>
      <c r="SHU3" s="156"/>
      <c r="SHV3" s="156"/>
      <c r="SHW3" s="156"/>
      <c r="SHX3" s="156"/>
      <c r="SHY3" s="156"/>
      <c r="SHZ3" s="156"/>
      <c r="SIA3" s="156"/>
      <c r="SIB3" s="156"/>
      <c r="SIC3" s="156"/>
      <c r="SID3" s="156"/>
      <c r="SIE3" s="156"/>
      <c r="SIF3" s="156"/>
      <c r="SIG3" s="156"/>
      <c r="SIH3" s="156"/>
      <c r="SII3" s="156"/>
      <c r="SIJ3" s="156"/>
      <c r="SIK3" s="156"/>
      <c r="SIL3" s="156"/>
      <c r="SIM3" s="156"/>
      <c r="SIN3" s="156"/>
      <c r="SIO3" s="156"/>
      <c r="SIP3" s="156"/>
      <c r="SIQ3" s="156"/>
      <c r="SIR3" s="156"/>
      <c r="SIS3" s="156"/>
      <c r="SIT3" s="156"/>
      <c r="SIU3" s="156"/>
      <c r="SIV3" s="156"/>
      <c r="SIW3" s="156"/>
      <c r="SIX3" s="156"/>
      <c r="SIY3" s="156"/>
      <c r="SIZ3" s="156"/>
      <c r="SJA3" s="156"/>
      <c r="SJB3" s="156"/>
      <c r="SJC3" s="156"/>
      <c r="SJD3" s="156"/>
      <c r="SJE3" s="156"/>
      <c r="SJF3" s="156"/>
      <c r="SJG3" s="156"/>
      <c r="SJH3" s="156"/>
      <c r="SJI3" s="156"/>
      <c r="SJJ3" s="156"/>
      <c r="SJK3" s="156"/>
      <c r="SJL3" s="156"/>
      <c r="SJM3" s="156"/>
      <c r="SJN3" s="156"/>
      <c r="SJO3" s="156"/>
      <c r="SJP3" s="156"/>
      <c r="SJQ3" s="156"/>
      <c r="SJR3" s="156"/>
      <c r="SJS3" s="156"/>
      <c r="SJT3" s="156"/>
      <c r="SJU3" s="156"/>
      <c r="SJV3" s="156"/>
      <c r="SJW3" s="156"/>
      <c r="SJX3" s="156"/>
      <c r="SJY3" s="156"/>
      <c r="SJZ3" s="156"/>
      <c r="SKA3" s="156"/>
      <c r="SKB3" s="156"/>
      <c r="SKC3" s="156"/>
      <c r="SKD3" s="156"/>
      <c r="SKE3" s="156"/>
      <c r="SKF3" s="156"/>
      <c r="SKG3" s="156"/>
      <c r="SKH3" s="156"/>
      <c r="SKI3" s="156"/>
      <c r="SKJ3" s="156"/>
      <c r="SKK3" s="156"/>
      <c r="SKL3" s="156"/>
      <c r="SKM3" s="156"/>
      <c r="SKN3" s="156"/>
      <c r="SKO3" s="156"/>
      <c r="SKP3" s="156"/>
      <c r="SKQ3" s="156"/>
      <c r="SKR3" s="156"/>
      <c r="SKS3" s="156"/>
      <c r="SKT3" s="156"/>
      <c r="SKU3" s="156"/>
      <c r="SKV3" s="156"/>
      <c r="SKW3" s="156"/>
      <c r="SKX3" s="156"/>
      <c r="SKY3" s="156"/>
      <c r="SKZ3" s="156"/>
      <c r="SLA3" s="156"/>
      <c r="SLB3" s="156"/>
      <c r="SLC3" s="156"/>
      <c r="SLD3" s="156"/>
      <c r="SLE3" s="156"/>
      <c r="SLF3" s="156"/>
      <c r="SLG3" s="156"/>
      <c r="SLH3" s="156"/>
      <c r="SLI3" s="156"/>
      <c r="SLJ3" s="156"/>
      <c r="SLK3" s="156"/>
      <c r="SLL3" s="156"/>
      <c r="SLM3" s="156"/>
      <c r="SLN3" s="156"/>
      <c r="SLO3" s="156"/>
      <c r="SLP3" s="156"/>
      <c r="SLQ3" s="156"/>
      <c r="SLR3" s="156"/>
      <c r="SLS3" s="156"/>
      <c r="SLT3" s="156"/>
      <c r="SLU3" s="156"/>
      <c r="SLV3" s="156"/>
      <c r="SLW3" s="156"/>
      <c r="SLX3" s="156"/>
      <c r="SLY3" s="156"/>
      <c r="SLZ3" s="156"/>
      <c r="SMA3" s="156"/>
      <c r="SMB3" s="156"/>
      <c r="SMC3" s="156"/>
      <c r="SMD3" s="156"/>
      <c r="SME3" s="156"/>
      <c r="SMF3" s="156"/>
      <c r="SMG3" s="156"/>
      <c r="SMH3" s="156"/>
      <c r="SMI3" s="156"/>
      <c r="SMJ3" s="156"/>
      <c r="SMK3" s="156"/>
      <c r="SML3" s="156"/>
      <c r="SMM3" s="156"/>
      <c r="SMN3" s="156"/>
      <c r="SMO3" s="156"/>
      <c r="SMP3" s="156"/>
      <c r="SMQ3" s="156"/>
      <c r="SMR3" s="156"/>
      <c r="SMS3" s="156"/>
      <c r="SMT3" s="156"/>
      <c r="SMU3" s="156"/>
      <c r="SMV3" s="156"/>
      <c r="SMW3" s="156"/>
      <c r="SMX3" s="156"/>
      <c r="SMY3" s="156"/>
      <c r="SMZ3" s="156"/>
      <c r="SNA3" s="156"/>
      <c r="SNB3" s="156"/>
      <c r="SNC3" s="156"/>
      <c r="SND3" s="156"/>
      <c r="SNE3" s="156"/>
      <c r="SNF3" s="156"/>
      <c r="SNG3" s="156"/>
      <c r="SNH3" s="156"/>
      <c r="SNI3" s="156"/>
      <c r="SNJ3" s="156"/>
      <c r="SNK3" s="156"/>
      <c r="SNL3" s="156"/>
      <c r="SNM3" s="156"/>
      <c r="SNN3" s="156"/>
      <c r="SNO3" s="156"/>
      <c r="SNP3" s="156"/>
      <c r="SNQ3" s="156"/>
      <c r="SNR3" s="156"/>
      <c r="SNS3" s="156"/>
      <c r="SNT3" s="156"/>
      <c r="SNU3" s="156"/>
      <c r="SNV3" s="156"/>
      <c r="SNW3" s="156"/>
      <c r="SNX3" s="156"/>
      <c r="SNY3" s="156"/>
      <c r="SNZ3" s="156"/>
      <c r="SOA3" s="156"/>
      <c r="SOB3" s="156"/>
      <c r="SOC3" s="156"/>
      <c r="SOD3" s="156"/>
      <c r="SOE3" s="156"/>
      <c r="SOF3" s="156"/>
      <c r="SOG3" s="156"/>
      <c r="SOH3" s="156"/>
      <c r="SOI3" s="156"/>
      <c r="SOJ3" s="156"/>
      <c r="SOK3" s="156"/>
      <c r="SOL3" s="156"/>
      <c r="SOM3" s="156"/>
      <c r="SON3" s="156"/>
      <c r="SOO3" s="156"/>
      <c r="SOP3" s="156"/>
      <c r="SOQ3" s="156"/>
      <c r="SOR3" s="156"/>
      <c r="SOS3" s="156"/>
      <c r="SOT3" s="156"/>
      <c r="SOU3" s="156"/>
      <c r="SOV3" s="156"/>
      <c r="SOW3" s="156"/>
      <c r="SOX3" s="156"/>
      <c r="SOY3" s="156"/>
      <c r="SOZ3" s="156"/>
      <c r="SPA3" s="156"/>
      <c r="SPB3" s="156"/>
      <c r="SPC3" s="156"/>
      <c r="SPD3" s="156"/>
      <c r="SPE3" s="156"/>
      <c r="SPF3" s="156"/>
      <c r="SPG3" s="156"/>
      <c r="SPH3" s="156"/>
      <c r="SPI3" s="156"/>
      <c r="SPJ3" s="156"/>
      <c r="SPK3" s="156"/>
      <c r="SPL3" s="156"/>
      <c r="SPM3" s="156"/>
      <c r="SPN3" s="156"/>
      <c r="SPO3" s="156"/>
      <c r="SPP3" s="156"/>
      <c r="SPQ3" s="156"/>
      <c r="SPR3" s="156"/>
      <c r="SPS3" s="156"/>
      <c r="SPT3" s="156"/>
      <c r="SPU3" s="156"/>
      <c r="SPV3" s="156"/>
      <c r="SPW3" s="156"/>
      <c r="SPX3" s="156"/>
      <c r="SPY3" s="156"/>
      <c r="SPZ3" s="156"/>
      <c r="SQA3" s="156"/>
      <c r="SQB3" s="156"/>
      <c r="SQC3" s="156"/>
      <c r="SQD3" s="156"/>
      <c r="SQE3" s="156"/>
      <c r="SQF3" s="156"/>
      <c r="SQG3" s="156"/>
      <c r="SQH3" s="156"/>
      <c r="SQI3" s="156"/>
      <c r="SQJ3" s="156"/>
      <c r="SQK3" s="156"/>
      <c r="SQL3" s="156"/>
      <c r="SQM3" s="156"/>
      <c r="SQN3" s="156"/>
      <c r="SQO3" s="156"/>
      <c r="SQP3" s="156"/>
      <c r="SQQ3" s="156"/>
      <c r="SQR3" s="156"/>
      <c r="SQS3" s="156"/>
      <c r="SQT3" s="156"/>
      <c r="SQU3" s="156"/>
      <c r="SQV3" s="156"/>
      <c r="SQW3" s="156"/>
      <c r="SQX3" s="156"/>
      <c r="SQY3" s="156"/>
      <c r="SQZ3" s="156"/>
      <c r="SRA3" s="156"/>
      <c r="SRB3" s="156"/>
      <c r="SRC3" s="156"/>
      <c r="SRD3" s="156"/>
      <c r="SRE3" s="156"/>
      <c r="SRF3" s="156"/>
      <c r="SRG3" s="156"/>
      <c r="SRH3" s="156"/>
      <c r="SRI3" s="156"/>
      <c r="SRJ3" s="156"/>
      <c r="SRK3" s="156"/>
      <c r="SRL3" s="156"/>
      <c r="SRM3" s="156"/>
      <c r="SRN3" s="156"/>
      <c r="SRO3" s="156"/>
      <c r="SRP3" s="156"/>
      <c r="SRQ3" s="156"/>
      <c r="SRR3" s="156"/>
      <c r="SRS3" s="156"/>
      <c r="SRT3" s="156"/>
      <c r="SRU3" s="156"/>
      <c r="SRV3" s="156"/>
      <c r="SRW3" s="156"/>
      <c r="SRX3" s="156"/>
      <c r="SRY3" s="156"/>
      <c r="SRZ3" s="156"/>
      <c r="SSA3" s="156"/>
      <c r="SSB3" s="156"/>
      <c r="SSC3" s="156"/>
      <c r="SSD3" s="156"/>
      <c r="SSE3" s="156"/>
      <c r="SSF3" s="156"/>
      <c r="SSG3" s="156"/>
      <c r="SSH3" s="156"/>
      <c r="SSI3" s="156"/>
      <c r="SSJ3" s="156"/>
      <c r="SSK3" s="156"/>
      <c r="SSL3" s="156"/>
      <c r="SSM3" s="156"/>
      <c r="SSN3" s="156"/>
      <c r="SSO3" s="156"/>
      <c r="SSP3" s="156"/>
      <c r="SSQ3" s="156"/>
      <c r="SSR3" s="156"/>
      <c r="SSS3" s="156"/>
      <c r="SST3" s="156"/>
      <c r="SSU3" s="156"/>
      <c r="SSV3" s="156"/>
      <c r="SSW3" s="156"/>
      <c r="SSX3" s="156"/>
      <c r="SSY3" s="156"/>
      <c r="SSZ3" s="156"/>
      <c r="STA3" s="156"/>
      <c r="STB3" s="156"/>
      <c r="STC3" s="156"/>
      <c r="STD3" s="156"/>
      <c r="STE3" s="156"/>
      <c r="STF3" s="156"/>
      <c r="STG3" s="156"/>
      <c r="STH3" s="156"/>
      <c r="STI3" s="156"/>
      <c r="STJ3" s="156"/>
      <c r="STK3" s="156"/>
      <c r="STL3" s="156"/>
      <c r="STM3" s="156"/>
      <c r="STN3" s="156"/>
      <c r="STO3" s="156"/>
      <c r="STP3" s="156"/>
      <c r="STQ3" s="156"/>
      <c r="STR3" s="156"/>
      <c r="STS3" s="156"/>
      <c r="STT3" s="156"/>
      <c r="STU3" s="156"/>
      <c r="STV3" s="156"/>
      <c r="STW3" s="156"/>
      <c r="STX3" s="156"/>
      <c r="STY3" s="156"/>
      <c r="STZ3" s="156"/>
      <c r="SUA3" s="156"/>
      <c r="SUB3" s="156"/>
      <c r="SUC3" s="156"/>
      <c r="SUD3" s="156"/>
      <c r="SUE3" s="156"/>
      <c r="SUF3" s="156"/>
      <c r="SUG3" s="156"/>
      <c r="SUH3" s="156"/>
      <c r="SUI3" s="156"/>
      <c r="SUJ3" s="156"/>
      <c r="SUK3" s="156"/>
      <c r="SUL3" s="156"/>
      <c r="SUM3" s="156"/>
      <c r="SUN3" s="156"/>
      <c r="SUO3" s="156"/>
      <c r="SUP3" s="156"/>
      <c r="SUQ3" s="156"/>
      <c r="SUR3" s="156"/>
      <c r="SUS3" s="156"/>
      <c r="SUT3" s="156"/>
      <c r="SUU3" s="156"/>
      <c r="SUV3" s="156"/>
      <c r="SUW3" s="156"/>
      <c r="SUX3" s="156"/>
      <c r="SUY3" s="156"/>
      <c r="SUZ3" s="156"/>
      <c r="SVA3" s="156"/>
      <c r="SVB3" s="156"/>
      <c r="SVC3" s="156"/>
      <c r="SVD3" s="156"/>
      <c r="SVE3" s="156"/>
      <c r="SVF3" s="156"/>
      <c r="SVG3" s="156"/>
      <c r="SVH3" s="156"/>
      <c r="SVI3" s="156"/>
      <c r="SVJ3" s="156"/>
      <c r="SVK3" s="156"/>
      <c r="SVL3" s="156"/>
      <c r="SVM3" s="156"/>
      <c r="SVN3" s="156"/>
      <c r="SVO3" s="156"/>
      <c r="SVP3" s="156"/>
      <c r="SVQ3" s="156"/>
      <c r="SVR3" s="156"/>
      <c r="SVS3" s="156"/>
      <c r="SVT3" s="156"/>
      <c r="SVU3" s="156"/>
      <c r="SVV3" s="156"/>
      <c r="SVW3" s="156"/>
      <c r="SVX3" s="156"/>
      <c r="SVY3" s="156"/>
      <c r="SVZ3" s="156"/>
      <c r="SWA3" s="156"/>
      <c r="SWB3" s="156"/>
      <c r="SWC3" s="156"/>
      <c r="SWD3" s="156"/>
      <c r="SWE3" s="156"/>
      <c r="SWF3" s="156"/>
      <c r="SWG3" s="156"/>
      <c r="SWH3" s="156"/>
      <c r="SWI3" s="156"/>
      <c r="SWJ3" s="156"/>
      <c r="SWK3" s="156"/>
      <c r="SWL3" s="156"/>
      <c r="SWM3" s="156"/>
      <c r="SWN3" s="156"/>
      <c r="SWO3" s="156"/>
      <c r="SWP3" s="156"/>
      <c r="SWQ3" s="156"/>
      <c r="SWR3" s="156"/>
      <c r="SWS3" s="156"/>
      <c r="SWT3" s="156"/>
      <c r="SWU3" s="156"/>
      <c r="SWV3" s="156"/>
      <c r="SWW3" s="156"/>
      <c r="SWX3" s="156"/>
      <c r="SWY3" s="156"/>
      <c r="SWZ3" s="156"/>
      <c r="SXA3" s="156"/>
      <c r="SXB3" s="156"/>
      <c r="SXC3" s="156"/>
      <c r="SXD3" s="156"/>
      <c r="SXE3" s="156"/>
      <c r="SXF3" s="156"/>
      <c r="SXG3" s="156"/>
      <c r="SXH3" s="156"/>
      <c r="SXI3" s="156"/>
      <c r="SXJ3" s="156"/>
      <c r="SXK3" s="156"/>
      <c r="SXL3" s="156"/>
      <c r="SXM3" s="156"/>
      <c r="SXN3" s="156"/>
      <c r="SXO3" s="156"/>
      <c r="SXP3" s="156"/>
      <c r="SXQ3" s="156"/>
      <c r="SXR3" s="156"/>
      <c r="SXS3" s="156"/>
      <c r="SXT3" s="156"/>
      <c r="SXU3" s="156"/>
      <c r="SXV3" s="156"/>
      <c r="SXW3" s="156"/>
      <c r="SXX3" s="156"/>
      <c r="SXY3" s="156"/>
      <c r="SXZ3" s="156"/>
      <c r="SYA3" s="156"/>
      <c r="SYB3" s="156"/>
      <c r="SYC3" s="156"/>
      <c r="SYD3" s="156"/>
      <c r="SYE3" s="156"/>
      <c r="SYF3" s="156"/>
      <c r="SYG3" s="156"/>
      <c r="SYH3" s="156"/>
      <c r="SYI3" s="156"/>
      <c r="SYJ3" s="156"/>
      <c r="SYK3" s="156"/>
      <c r="SYL3" s="156"/>
      <c r="SYM3" s="156"/>
      <c r="SYN3" s="156"/>
      <c r="SYO3" s="156"/>
      <c r="SYP3" s="156"/>
      <c r="SYQ3" s="156"/>
      <c r="SYR3" s="156"/>
      <c r="SYS3" s="156"/>
      <c r="SYT3" s="156"/>
      <c r="SYU3" s="156"/>
      <c r="SYV3" s="156"/>
      <c r="SYW3" s="156"/>
      <c r="SYX3" s="156"/>
      <c r="SYY3" s="156"/>
      <c r="SYZ3" s="156"/>
      <c r="SZA3" s="156"/>
      <c r="SZB3" s="156"/>
      <c r="SZC3" s="156"/>
      <c r="SZD3" s="156"/>
      <c r="SZE3" s="156"/>
      <c r="SZF3" s="156"/>
      <c r="SZG3" s="156"/>
      <c r="SZH3" s="156"/>
      <c r="SZI3" s="156"/>
      <c r="SZJ3" s="156"/>
      <c r="SZK3" s="156"/>
      <c r="SZL3" s="156"/>
      <c r="SZM3" s="156"/>
      <c r="SZN3" s="156"/>
      <c r="SZO3" s="156"/>
      <c r="SZP3" s="156"/>
      <c r="SZQ3" s="156"/>
      <c r="SZR3" s="156"/>
      <c r="SZS3" s="156"/>
      <c r="SZT3" s="156"/>
      <c r="SZU3" s="156"/>
      <c r="SZV3" s="156"/>
      <c r="SZW3" s="156"/>
      <c r="SZX3" s="156"/>
      <c r="SZY3" s="156"/>
      <c r="SZZ3" s="156"/>
      <c r="TAA3" s="156"/>
      <c r="TAB3" s="156"/>
      <c r="TAC3" s="156"/>
      <c r="TAD3" s="156"/>
      <c r="TAE3" s="156"/>
      <c r="TAF3" s="156"/>
      <c r="TAG3" s="156"/>
      <c r="TAH3" s="156"/>
      <c r="TAI3" s="156"/>
      <c r="TAJ3" s="156"/>
      <c r="TAK3" s="156"/>
      <c r="TAL3" s="156"/>
      <c r="TAM3" s="156"/>
      <c r="TAN3" s="156"/>
      <c r="TAO3" s="156"/>
      <c r="TAP3" s="156"/>
      <c r="TAQ3" s="156"/>
      <c r="TAR3" s="156"/>
      <c r="TAS3" s="156"/>
      <c r="TAT3" s="156"/>
      <c r="TAU3" s="156"/>
      <c r="TAV3" s="156"/>
      <c r="TAW3" s="156"/>
      <c r="TAX3" s="156"/>
      <c r="TAY3" s="156"/>
      <c r="TAZ3" s="156"/>
      <c r="TBA3" s="156"/>
      <c r="TBB3" s="156"/>
      <c r="TBC3" s="156"/>
      <c r="TBD3" s="156"/>
      <c r="TBE3" s="156"/>
      <c r="TBF3" s="156"/>
      <c r="TBG3" s="156"/>
      <c r="TBH3" s="156"/>
      <c r="TBI3" s="156"/>
      <c r="TBJ3" s="156"/>
      <c r="TBK3" s="156"/>
      <c r="TBL3" s="156"/>
      <c r="TBM3" s="156"/>
      <c r="TBN3" s="156"/>
      <c r="TBO3" s="156"/>
      <c r="TBP3" s="156"/>
      <c r="TBQ3" s="156"/>
      <c r="TBR3" s="156"/>
      <c r="TBS3" s="156"/>
      <c r="TBT3" s="156"/>
      <c r="TBU3" s="156"/>
      <c r="TBV3" s="156"/>
      <c r="TBW3" s="156"/>
      <c r="TBX3" s="156"/>
      <c r="TBY3" s="156"/>
      <c r="TBZ3" s="156"/>
      <c r="TCA3" s="156"/>
      <c r="TCB3" s="156"/>
      <c r="TCC3" s="156"/>
      <c r="TCD3" s="156"/>
      <c r="TCE3" s="156"/>
      <c r="TCF3" s="156"/>
      <c r="TCG3" s="156"/>
      <c r="TCH3" s="156"/>
      <c r="TCI3" s="156"/>
      <c r="TCJ3" s="156"/>
      <c r="TCK3" s="156"/>
      <c r="TCL3" s="156"/>
      <c r="TCM3" s="156"/>
      <c r="TCN3" s="156"/>
      <c r="TCO3" s="156"/>
      <c r="TCP3" s="156"/>
      <c r="TCQ3" s="156"/>
      <c r="TCR3" s="156"/>
      <c r="TCS3" s="156"/>
      <c r="TCT3" s="156"/>
      <c r="TCU3" s="156"/>
      <c r="TCV3" s="156"/>
      <c r="TCW3" s="156"/>
      <c r="TCX3" s="156"/>
      <c r="TCY3" s="156"/>
      <c r="TCZ3" s="156"/>
      <c r="TDA3" s="156"/>
      <c r="TDB3" s="156"/>
      <c r="TDC3" s="156"/>
      <c r="TDD3" s="156"/>
      <c r="TDE3" s="156"/>
      <c r="TDF3" s="156"/>
      <c r="TDG3" s="156"/>
      <c r="TDH3" s="156"/>
      <c r="TDI3" s="156"/>
      <c r="TDJ3" s="156"/>
      <c r="TDK3" s="156"/>
      <c r="TDL3" s="156"/>
      <c r="TDM3" s="156"/>
      <c r="TDN3" s="156"/>
      <c r="TDO3" s="156"/>
      <c r="TDP3" s="156"/>
      <c r="TDQ3" s="156"/>
      <c r="TDR3" s="156"/>
      <c r="TDS3" s="156"/>
      <c r="TDT3" s="156"/>
      <c r="TDU3" s="156"/>
      <c r="TDV3" s="156"/>
      <c r="TDW3" s="156"/>
      <c r="TDX3" s="156"/>
      <c r="TDY3" s="156"/>
      <c r="TDZ3" s="156"/>
      <c r="TEA3" s="156"/>
      <c r="TEB3" s="156"/>
      <c r="TEC3" s="156"/>
      <c r="TED3" s="156"/>
      <c r="TEE3" s="156"/>
      <c r="TEF3" s="156"/>
      <c r="TEG3" s="156"/>
      <c r="TEH3" s="156"/>
      <c r="TEI3" s="156"/>
      <c r="TEJ3" s="156"/>
      <c r="TEK3" s="156"/>
      <c r="TEL3" s="156"/>
      <c r="TEM3" s="156"/>
      <c r="TEN3" s="156"/>
      <c r="TEO3" s="156"/>
      <c r="TEP3" s="156"/>
      <c r="TEQ3" s="156"/>
      <c r="TER3" s="156"/>
      <c r="TES3" s="156"/>
      <c r="TET3" s="156"/>
      <c r="TEU3" s="156"/>
      <c r="TEV3" s="156"/>
      <c r="TEW3" s="156"/>
      <c r="TEX3" s="156"/>
      <c r="TEY3" s="156"/>
      <c r="TEZ3" s="156"/>
      <c r="TFA3" s="156"/>
      <c r="TFB3" s="156"/>
      <c r="TFC3" s="156"/>
      <c r="TFD3" s="156"/>
      <c r="TFE3" s="156"/>
      <c r="TFF3" s="156"/>
      <c r="TFG3" s="156"/>
      <c r="TFH3" s="156"/>
      <c r="TFI3" s="156"/>
      <c r="TFJ3" s="156"/>
      <c r="TFK3" s="156"/>
      <c r="TFL3" s="156"/>
      <c r="TFM3" s="156"/>
      <c r="TFN3" s="156"/>
      <c r="TFO3" s="156"/>
      <c r="TFP3" s="156"/>
      <c r="TFQ3" s="156"/>
      <c r="TFR3" s="156"/>
      <c r="TFS3" s="156"/>
      <c r="TFT3" s="156"/>
      <c r="TFU3" s="156"/>
      <c r="TFV3" s="156"/>
      <c r="TFW3" s="156"/>
      <c r="TFX3" s="156"/>
      <c r="TFY3" s="156"/>
      <c r="TFZ3" s="156"/>
      <c r="TGA3" s="156"/>
      <c r="TGB3" s="156"/>
      <c r="TGC3" s="156"/>
      <c r="TGD3" s="156"/>
      <c r="TGE3" s="156"/>
      <c r="TGF3" s="156"/>
      <c r="TGG3" s="156"/>
      <c r="TGH3" s="156"/>
      <c r="TGI3" s="156"/>
      <c r="TGJ3" s="156"/>
      <c r="TGK3" s="156"/>
      <c r="TGL3" s="156"/>
      <c r="TGM3" s="156"/>
      <c r="TGN3" s="156"/>
      <c r="TGO3" s="156"/>
      <c r="TGP3" s="156"/>
      <c r="TGQ3" s="156"/>
      <c r="TGR3" s="156"/>
      <c r="TGS3" s="156"/>
      <c r="TGT3" s="156"/>
      <c r="TGU3" s="156"/>
      <c r="TGV3" s="156"/>
      <c r="TGW3" s="156"/>
      <c r="TGX3" s="156"/>
      <c r="TGY3" s="156"/>
      <c r="TGZ3" s="156"/>
      <c r="THA3" s="156"/>
      <c r="THB3" s="156"/>
      <c r="THC3" s="156"/>
      <c r="THD3" s="156"/>
      <c r="THE3" s="156"/>
      <c r="THF3" s="156"/>
      <c r="THG3" s="156"/>
      <c r="THH3" s="156"/>
      <c r="THI3" s="156"/>
      <c r="THJ3" s="156"/>
      <c r="THK3" s="156"/>
      <c r="THL3" s="156"/>
      <c r="THM3" s="156"/>
      <c r="THN3" s="156"/>
      <c r="THO3" s="156"/>
      <c r="THP3" s="156"/>
      <c r="THQ3" s="156"/>
      <c r="THR3" s="156"/>
      <c r="THS3" s="156"/>
      <c r="THT3" s="156"/>
      <c r="THU3" s="156"/>
      <c r="THV3" s="156"/>
      <c r="THW3" s="156"/>
      <c r="THX3" s="156"/>
      <c r="THY3" s="156"/>
      <c r="THZ3" s="156"/>
      <c r="TIA3" s="156"/>
      <c r="TIB3" s="156"/>
      <c r="TIC3" s="156"/>
      <c r="TID3" s="156"/>
      <c r="TIE3" s="156"/>
      <c r="TIF3" s="156"/>
      <c r="TIG3" s="156"/>
      <c r="TIH3" s="156"/>
      <c r="TII3" s="156"/>
      <c r="TIJ3" s="156"/>
      <c r="TIK3" s="156"/>
      <c r="TIL3" s="156"/>
      <c r="TIM3" s="156"/>
      <c r="TIN3" s="156"/>
      <c r="TIO3" s="156"/>
      <c r="TIP3" s="156"/>
      <c r="TIQ3" s="156"/>
      <c r="TIR3" s="156"/>
      <c r="TIS3" s="156"/>
      <c r="TIT3" s="156"/>
      <c r="TIU3" s="156"/>
      <c r="TIV3" s="156"/>
      <c r="TIW3" s="156"/>
      <c r="TIX3" s="156"/>
      <c r="TIY3" s="156"/>
      <c r="TIZ3" s="156"/>
      <c r="TJA3" s="156"/>
      <c r="TJB3" s="156"/>
      <c r="TJC3" s="156"/>
      <c r="TJD3" s="156"/>
      <c r="TJE3" s="156"/>
      <c r="TJF3" s="156"/>
      <c r="TJG3" s="156"/>
      <c r="TJH3" s="156"/>
      <c r="TJI3" s="156"/>
      <c r="TJJ3" s="156"/>
      <c r="TJK3" s="156"/>
      <c r="TJL3" s="156"/>
      <c r="TJM3" s="156"/>
      <c r="TJN3" s="156"/>
      <c r="TJO3" s="156"/>
      <c r="TJP3" s="156"/>
      <c r="TJQ3" s="156"/>
      <c r="TJR3" s="156"/>
      <c r="TJS3" s="156"/>
      <c r="TJT3" s="156"/>
      <c r="TJU3" s="156"/>
      <c r="TJV3" s="156"/>
      <c r="TJW3" s="156"/>
      <c r="TJX3" s="156"/>
      <c r="TJY3" s="156"/>
      <c r="TJZ3" s="156"/>
      <c r="TKA3" s="156"/>
      <c r="TKB3" s="156"/>
      <c r="TKC3" s="156"/>
      <c r="TKD3" s="156"/>
      <c r="TKE3" s="156"/>
      <c r="TKF3" s="156"/>
      <c r="TKG3" s="156"/>
      <c r="TKH3" s="156"/>
      <c r="TKI3" s="156"/>
      <c r="TKJ3" s="156"/>
      <c r="TKK3" s="156"/>
      <c r="TKL3" s="156"/>
      <c r="TKM3" s="156"/>
      <c r="TKN3" s="156"/>
      <c r="TKO3" s="156"/>
      <c r="TKP3" s="156"/>
      <c r="TKQ3" s="156"/>
      <c r="TKR3" s="156"/>
      <c r="TKS3" s="156"/>
      <c r="TKT3" s="156"/>
      <c r="TKU3" s="156"/>
      <c r="TKV3" s="156"/>
      <c r="TKW3" s="156"/>
      <c r="TKX3" s="156"/>
      <c r="TKY3" s="156"/>
      <c r="TKZ3" s="156"/>
      <c r="TLA3" s="156"/>
      <c r="TLB3" s="156"/>
      <c r="TLC3" s="156"/>
      <c r="TLD3" s="156"/>
      <c r="TLE3" s="156"/>
      <c r="TLF3" s="156"/>
      <c r="TLG3" s="156"/>
      <c r="TLH3" s="156"/>
      <c r="TLI3" s="156"/>
      <c r="TLJ3" s="156"/>
      <c r="TLK3" s="156"/>
      <c r="TLL3" s="156"/>
      <c r="TLM3" s="156"/>
      <c r="TLN3" s="156"/>
      <c r="TLO3" s="156"/>
      <c r="TLP3" s="156"/>
      <c r="TLQ3" s="156"/>
      <c r="TLR3" s="156"/>
      <c r="TLS3" s="156"/>
      <c r="TLT3" s="156"/>
      <c r="TLU3" s="156"/>
      <c r="TLV3" s="156"/>
      <c r="TLW3" s="156"/>
      <c r="TLX3" s="156"/>
      <c r="TLY3" s="156"/>
      <c r="TLZ3" s="156"/>
      <c r="TMA3" s="156"/>
      <c r="TMB3" s="156"/>
      <c r="TMC3" s="156"/>
      <c r="TMD3" s="156"/>
      <c r="TME3" s="156"/>
      <c r="TMF3" s="156"/>
      <c r="TMG3" s="156"/>
      <c r="TMH3" s="156"/>
      <c r="TMI3" s="156"/>
      <c r="TMJ3" s="156"/>
      <c r="TMK3" s="156"/>
      <c r="TML3" s="156"/>
      <c r="TMM3" s="156"/>
      <c r="TMN3" s="156"/>
      <c r="TMO3" s="156"/>
      <c r="TMP3" s="156"/>
      <c r="TMQ3" s="156"/>
      <c r="TMR3" s="156"/>
      <c r="TMS3" s="156"/>
      <c r="TMT3" s="156"/>
      <c r="TMU3" s="156"/>
      <c r="TMV3" s="156"/>
      <c r="TMW3" s="156"/>
      <c r="TMX3" s="156"/>
      <c r="TMY3" s="156"/>
      <c r="TMZ3" s="156"/>
      <c r="TNA3" s="156"/>
      <c r="TNB3" s="156"/>
      <c r="TNC3" s="156"/>
      <c r="TND3" s="156"/>
      <c r="TNE3" s="156"/>
      <c r="TNF3" s="156"/>
      <c r="TNG3" s="156"/>
      <c r="TNH3" s="156"/>
      <c r="TNI3" s="156"/>
      <c r="TNJ3" s="156"/>
      <c r="TNK3" s="156"/>
      <c r="TNL3" s="156"/>
      <c r="TNM3" s="156"/>
      <c r="TNN3" s="156"/>
      <c r="TNO3" s="156"/>
      <c r="TNP3" s="156"/>
      <c r="TNQ3" s="156"/>
      <c r="TNR3" s="156"/>
      <c r="TNS3" s="156"/>
      <c r="TNT3" s="156"/>
      <c r="TNU3" s="156"/>
      <c r="TNV3" s="156"/>
      <c r="TNW3" s="156"/>
      <c r="TNX3" s="156"/>
      <c r="TNY3" s="156"/>
      <c r="TNZ3" s="156"/>
      <c r="TOA3" s="156"/>
      <c r="TOB3" s="156"/>
      <c r="TOC3" s="156"/>
      <c r="TOD3" s="156"/>
      <c r="TOE3" s="156"/>
      <c r="TOF3" s="156"/>
      <c r="TOG3" s="156"/>
      <c r="TOH3" s="156"/>
      <c r="TOI3" s="156"/>
      <c r="TOJ3" s="156"/>
      <c r="TOK3" s="156"/>
      <c r="TOL3" s="156"/>
      <c r="TOM3" s="156"/>
      <c r="TON3" s="156"/>
      <c r="TOO3" s="156"/>
      <c r="TOP3" s="156"/>
      <c r="TOQ3" s="156"/>
      <c r="TOR3" s="156"/>
      <c r="TOS3" s="156"/>
      <c r="TOT3" s="156"/>
      <c r="TOU3" s="156"/>
      <c r="TOV3" s="156"/>
      <c r="TOW3" s="156"/>
      <c r="TOX3" s="156"/>
      <c r="TOY3" s="156"/>
      <c r="TOZ3" s="156"/>
      <c r="TPA3" s="156"/>
      <c r="TPB3" s="156"/>
      <c r="TPC3" s="156"/>
      <c r="TPD3" s="156"/>
      <c r="TPE3" s="156"/>
      <c r="TPF3" s="156"/>
      <c r="TPG3" s="156"/>
      <c r="TPH3" s="156"/>
      <c r="TPI3" s="156"/>
      <c r="TPJ3" s="156"/>
      <c r="TPK3" s="156"/>
      <c r="TPL3" s="156"/>
      <c r="TPM3" s="156"/>
      <c r="TPN3" s="156"/>
      <c r="TPO3" s="156"/>
      <c r="TPP3" s="156"/>
      <c r="TPQ3" s="156"/>
      <c r="TPR3" s="156"/>
      <c r="TPS3" s="156"/>
      <c r="TPT3" s="156"/>
      <c r="TPU3" s="156"/>
      <c r="TPV3" s="156"/>
      <c r="TPW3" s="156"/>
      <c r="TPX3" s="156"/>
      <c r="TPY3" s="156"/>
      <c r="TPZ3" s="156"/>
      <c r="TQA3" s="156"/>
      <c r="TQB3" s="156"/>
      <c r="TQC3" s="156"/>
      <c r="TQD3" s="156"/>
      <c r="TQE3" s="156"/>
      <c r="TQF3" s="156"/>
      <c r="TQG3" s="156"/>
      <c r="TQH3" s="156"/>
      <c r="TQI3" s="156"/>
      <c r="TQJ3" s="156"/>
      <c r="TQK3" s="156"/>
      <c r="TQL3" s="156"/>
      <c r="TQM3" s="156"/>
      <c r="TQN3" s="156"/>
      <c r="TQO3" s="156"/>
      <c r="TQP3" s="156"/>
      <c r="TQQ3" s="156"/>
      <c r="TQR3" s="156"/>
      <c r="TQS3" s="156"/>
      <c r="TQT3" s="156"/>
      <c r="TQU3" s="156"/>
      <c r="TQV3" s="156"/>
      <c r="TQW3" s="156"/>
      <c r="TQX3" s="156"/>
      <c r="TQY3" s="156"/>
      <c r="TQZ3" s="156"/>
      <c r="TRA3" s="156"/>
      <c r="TRB3" s="156"/>
      <c r="TRC3" s="156"/>
      <c r="TRD3" s="156"/>
      <c r="TRE3" s="156"/>
      <c r="TRF3" s="156"/>
      <c r="TRG3" s="156"/>
      <c r="TRH3" s="156"/>
      <c r="TRI3" s="156"/>
      <c r="TRJ3" s="156"/>
      <c r="TRK3" s="156"/>
      <c r="TRL3" s="156"/>
      <c r="TRM3" s="156"/>
      <c r="TRN3" s="156"/>
      <c r="TRO3" s="156"/>
      <c r="TRP3" s="156"/>
      <c r="TRQ3" s="156"/>
      <c r="TRR3" s="156"/>
      <c r="TRS3" s="156"/>
      <c r="TRT3" s="156"/>
      <c r="TRU3" s="156"/>
      <c r="TRV3" s="156"/>
      <c r="TRW3" s="156"/>
      <c r="TRX3" s="156"/>
      <c r="TRY3" s="156"/>
      <c r="TRZ3" s="156"/>
      <c r="TSA3" s="156"/>
      <c r="TSB3" s="156"/>
      <c r="TSC3" s="156"/>
      <c r="TSD3" s="156"/>
      <c r="TSE3" s="156"/>
      <c r="TSF3" s="156"/>
      <c r="TSG3" s="156"/>
      <c r="TSH3" s="156"/>
      <c r="TSI3" s="156"/>
      <c r="TSJ3" s="156"/>
      <c r="TSK3" s="156"/>
      <c r="TSL3" s="156"/>
      <c r="TSM3" s="156"/>
      <c r="TSN3" s="156"/>
      <c r="TSO3" s="156"/>
      <c r="TSP3" s="156"/>
      <c r="TSQ3" s="156"/>
      <c r="TSR3" s="156"/>
      <c r="TSS3" s="156"/>
      <c r="TST3" s="156"/>
      <c r="TSU3" s="156"/>
      <c r="TSV3" s="156"/>
      <c r="TSW3" s="156"/>
      <c r="TSX3" s="156"/>
      <c r="TSY3" s="156"/>
      <c r="TSZ3" s="156"/>
      <c r="TTA3" s="156"/>
      <c r="TTB3" s="156"/>
      <c r="TTC3" s="156"/>
      <c r="TTD3" s="156"/>
      <c r="TTE3" s="156"/>
      <c r="TTF3" s="156"/>
      <c r="TTG3" s="156"/>
      <c r="TTH3" s="156"/>
      <c r="TTI3" s="156"/>
      <c r="TTJ3" s="156"/>
      <c r="TTK3" s="156"/>
      <c r="TTL3" s="156"/>
      <c r="TTM3" s="156"/>
      <c r="TTN3" s="156"/>
      <c r="TTO3" s="156"/>
      <c r="TTP3" s="156"/>
      <c r="TTQ3" s="156"/>
      <c r="TTR3" s="156"/>
      <c r="TTS3" s="156"/>
      <c r="TTT3" s="156"/>
      <c r="TTU3" s="156"/>
      <c r="TTV3" s="156"/>
      <c r="TTW3" s="156"/>
      <c r="TTX3" s="156"/>
      <c r="TTY3" s="156"/>
      <c r="TTZ3" s="156"/>
      <c r="TUA3" s="156"/>
      <c r="TUB3" s="156"/>
      <c r="TUC3" s="156"/>
      <c r="TUD3" s="156"/>
      <c r="TUE3" s="156"/>
      <c r="TUF3" s="156"/>
      <c r="TUG3" s="156"/>
      <c r="TUH3" s="156"/>
      <c r="TUI3" s="156"/>
      <c r="TUJ3" s="156"/>
      <c r="TUK3" s="156"/>
      <c r="TUL3" s="156"/>
      <c r="TUM3" s="156"/>
      <c r="TUN3" s="156"/>
      <c r="TUO3" s="156"/>
      <c r="TUP3" s="156"/>
      <c r="TUQ3" s="156"/>
      <c r="TUR3" s="156"/>
      <c r="TUS3" s="156"/>
      <c r="TUT3" s="156"/>
      <c r="TUU3" s="156"/>
      <c r="TUV3" s="156"/>
      <c r="TUW3" s="156"/>
      <c r="TUX3" s="156"/>
      <c r="TUY3" s="156"/>
      <c r="TUZ3" s="156"/>
      <c r="TVA3" s="156"/>
      <c r="TVB3" s="156"/>
      <c r="TVC3" s="156"/>
      <c r="TVD3" s="156"/>
      <c r="TVE3" s="156"/>
      <c r="TVF3" s="156"/>
      <c r="TVG3" s="156"/>
      <c r="TVH3" s="156"/>
      <c r="TVI3" s="156"/>
      <c r="TVJ3" s="156"/>
      <c r="TVK3" s="156"/>
      <c r="TVL3" s="156"/>
      <c r="TVM3" s="156"/>
      <c r="TVN3" s="156"/>
      <c r="TVO3" s="156"/>
      <c r="TVP3" s="156"/>
      <c r="TVQ3" s="156"/>
      <c r="TVR3" s="156"/>
      <c r="TVS3" s="156"/>
      <c r="TVT3" s="156"/>
      <c r="TVU3" s="156"/>
      <c r="TVV3" s="156"/>
      <c r="TVW3" s="156"/>
      <c r="TVX3" s="156"/>
      <c r="TVY3" s="156"/>
      <c r="TVZ3" s="156"/>
      <c r="TWA3" s="156"/>
      <c r="TWB3" s="156"/>
      <c r="TWC3" s="156"/>
      <c r="TWD3" s="156"/>
      <c r="TWE3" s="156"/>
      <c r="TWF3" s="156"/>
      <c r="TWG3" s="156"/>
      <c r="TWH3" s="156"/>
      <c r="TWI3" s="156"/>
      <c r="TWJ3" s="156"/>
      <c r="TWK3" s="156"/>
      <c r="TWL3" s="156"/>
      <c r="TWM3" s="156"/>
      <c r="TWN3" s="156"/>
      <c r="TWO3" s="156"/>
      <c r="TWP3" s="156"/>
      <c r="TWQ3" s="156"/>
      <c r="TWR3" s="156"/>
      <c r="TWS3" s="156"/>
      <c r="TWT3" s="156"/>
      <c r="TWU3" s="156"/>
      <c r="TWV3" s="156"/>
      <c r="TWW3" s="156"/>
      <c r="TWX3" s="156"/>
      <c r="TWY3" s="156"/>
      <c r="TWZ3" s="156"/>
      <c r="TXA3" s="156"/>
      <c r="TXB3" s="156"/>
      <c r="TXC3" s="156"/>
      <c r="TXD3" s="156"/>
      <c r="TXE3" s="156"/>
      <c r="TXF3" s="156"/>
      <c r="TXG3" s="156"/>
      <c r="TXH3" s="156"/>
      <c r="TXI3" s="156"/>
      <c r="TXJ3" s="156"/>
      <c r="TXK3" s="156"/>
      <c r="TXL3" s="156"/>
      <c r="TXM3" s="156"/>
      <c r="TXN3" s="156"/>
      <c r="TXO3" s="156"/>
      <c r="TXP3" s="156"/>
      <c r="TXQ3" s="156"/>
      <c r="TXR3" s="156"/>
      <c r="TXS3" s="156"/>
      <c r="TXT3" s="156"/>
      <c r="TXU3" s="156"/>
      <c r="TXV3" s="156"/>
      <c r="TXW3" s="156"/>
      <c r="TXX3" s="156"/>
      <c r="TXY3" s="156"/>
      <c r="TXZ3" s="156"/>
      <c r="TYA3" s="156"/>
      <c r="TYB3" s="156"/>
      <c r="TYC3" s="156"/>
      <c r="TYD3" s="156"/>
      <c r="TYE3" s="156"/>
      <c r="TYF3" s="156"/>
      <c r="TYG3" s="156"/>
      <c r="TYH3" s="156"/>
      <c r="TYI3" s="156"/>
      <c r="TYJ3" s="156"/>
      <c r="TYK3" s="156"/>
      <c r="TYL3" s="156"/>
      <c r="TYM3" s="156"/>
      <c r="TYN3" s="156"/>
      <c r="TYO3" s="156"/>
      <c r="TYP3" s="156"/>
      <c r="TYQ3" s="156"/>
      <c r="TYR3" s="156"/>
      <c r="TYS3" s="156"/>
      <c r="TYT3" s="156"/>
      <c r="TYU3" s="156"/>
      <c r="TYV3" s="156"/>
      <c r="TYW3" s="156"/>
      <c r="TYX3" s="156"/>
      <c r="TYY3" s="156"/>
      <c r="TYZ3" s="156"/>
      <c r="TZA3" s="156"/>
      <c r="TZB3" s="156"/>
      <c r="TZC3" s="156"/>
      <c r="TZD3" s="156"/>
      <c r="TZE3" s="156"/>
      <c r="TZF3" s="156"/>
      <c r="TZG3" s="156"/>
      <c r="TZH3" s="156"/>
      <c r="TZI3" s="156"/>
      <c r="TZJ3" s="156"/>
      <c r="TZK3" s="156"/>
      <c r="TZL3" s="156"/>
      <c r="TZM3" s="156"/>
      <c r="TZN3" s="156"/>
      <c r="TZO3" s="156"/>
      <c r="TZP3" s="156"/>
      <c r="TZQ3" s="156"/>
      <c r="TZR3" s="156"/>
      <c r="TZS3" s="156"/>
      <c r="TZT3" s="156"/>
      <c r="TZU3" s="156"/>
      <c r="TZV3" s="156"/>
      <c r="TZW3" s="156"/>
      <c r="TZX3" s="156"/>
      <c r="TZY3" s="156"/>
      <c r="TZZ3" s="156"/>
      <c r="UAA3" s="156"/>
      <c r="UAB3" s="156"/>
      <c r="UAC3" s="156"/>
      <c r="UAD3" s="156"/>
      <c r="UAE3" s="156"/>
      <c r="UAF3" s="156"/>
      <c r="UAG3" s="156"/>
      <c r="UAH3" s="156"/>
      <c r="UAI3" s="156"/>
      <c r="UAJ3" s="156"/>
      <c r="UAK3" s="156"/>
      <c r="UAL3" s="156"/>
      <c r="UAM3" s="156"/>
      <c r="UAN3" s="156"/>
      <c r="UAO3" s="156"/>
      <c r="UAP3" s="156"/>
      <c r="UAQ3" s="156"/>
      <c r="UAR3" s="156"/>
      <c r="UAS3" s="156"/>
      <c r="UAT3" s="156"/>
      <c r="UAU3" s="156"/>
      <c r="UAV3" s="156"/>
      <c r="UAW3" s="156"/>
      <c r="UAX3" s="156"/>
      <c r="UAY3" s="156"/>
      <c r="UAZ3" s="156"/>
      <c r="UBA3" s="156"/>
      <c r="UBB3" s="156"/>
      <c r="UBC3" s="156"/>
      <c r="UBD3" s="156"/>
      <c r="UBE3" s="156"/>
      <c r="UBF3" s="156"/>
      <c r="UBG3" s="156"/>
      <c r="UBH3" s="156"/>
      <c r="UBI3" s="156"/>
      <c r="UBJ3" s="156"/>
      <c r="UBK3" s="156"/>
      <c r="UBL3" s="156"/>
      <c r="UBM3" s="156"/>
      <c r="UBN3" s="156"/>
      <c r="UBO3" s="156"/>
      <c r="UBP3" s="156"/>
      <c r="UBQ3" s="156"/>
      <c r="UBR3" s="156"/>
      <c r="UBS3" s="156"/>
      <c r="UBT3" s="156"/>
      <c r="UBU3" s="156"/>
      <c r="UBV3" s="156"/>
      <c r="UBW3" s="156"/>
      <c r="UBX3" s="156"/>
      <c r="UBY3" s="156"/>
      <c r="UBZ3" s="156"/>
      <c r="UCA3" s="156"/>
      <c r="UCB3" s="156"/>
      <c r="UCC3" s="156"/>
      <c r="UCD3" s="156"/>
      <c r="UCE3" s="156"/>
      <c r="UCF3" s="156"/>
      <c r="UCG3" s="156"/>
      <c r="UCH3" s="156"/>
      <c r="UCI3" s="156"/>
      <c r="UCJ3" s="156"/>
      <c r="UCK3" s="156"/>
      <c r="UCL3" s="156"/>
      <c r="UCM3" s="156"/>
      <c r="UCN3" s="156"/>
      <c r="UCO3" s="156"/>
      <c r="UCP3" s="156"/>
      <c r="UCQ3" s="156"/>
      <c r="UCR3" s="156"/>
      <c r="UCS3" s="156"/>
      <c r="UCT3" s="156"/>
      <c r="UCU3" s="156"/>
      <c r="UCV3" s="156"/>
      <c r="UCW3" s="156"/>
      <c r="UCX3" s="156"/>
      <c r="UCY3" s="156"/>
      <c r="UCZ3" s="156"/>
      <c r="UDA3" s="156"/>
      <c r="UDB3" s="156"/>
      <c r="UDC3" s="156"/>
      <c r="UDD3" s="156"/>
      <c r="UDE3" s="156"/>
      <c r="UDF3" s="156"/>
      <c r="UDG3" s="156"/>
      <c r="UDH3" s="156"/>
      <c r="UDI3" s="156"/>
      <c r="UDJ3" s="156"/>
      <c r="UDK3" s="156"/>
      <c r="UDL3" s="156"/>
      <c r="UDM3" s="156"/>
      <c r="UDN3" s="156"/>
      <c r="UDO3" s="156"/>
      <c r="UDP3" s="156"/>
      <c r="UDQ3" s="156"/>
      <c r="UDR3" s="156"/>
      <c r="UDS3" s="156"/>
      <c r="UDT3" s="156"/>
      <c r="UDU3" s="156"/>
      <c r="UDV3" s="156"/>
      <c r="UDW3" s="156"/>
      <c r="UDX3" s="156"/>
      <c r="UDY3" s="156"/>
      <c r="UDZ3" s="156"/>
      <c r="UEA3" s="156"/>
      <c r="UEB3" s="156"/>
      <c r="UEC3" s="156"/>
      <c r="UED3" s="156"/>
      <c r="UEE3" s="156"/>
      <c r="UEF3" s="156"/>
      <c r="UEG3" s="156"/>
      <c r="UEH3" s="156"/>
      <c r="UEI3" s="156"/>
      <c r="UEJ3" s="156"/>
      <c r="UEK3" s="156"/>
      <c r="UEL3" s="156"/>
      <c r="UEM3" s="156"/>
      <c r="UEN3" s="156"/>
      <c r="UEO3" s="156"/>
      <c r="UEP3" s="156"/>
      <c r="UEQ3" s="156"/>
      <c r="UER3" s="156"/>
      <c r="UES3" s="156"/>
      <c r="UET3" s="156"/>
      <c r="UEU3" s="156"/>
      <c r="UEV3" s="156"/>
      <c r="UEW3" s="156"/>
      <c r="UEX3" s="156"/>
      <c r="UEY3" s="156"/>
      <c r="UEZ3" s="156"/>
      <c r="UFA3" s="156"/>
      <c r="UFB3" s="156"/>
      <c r="UFC3" s="156"/>
      <c r="UFD3" s="156"/>
      <c r="UFE3" s="156"/>
      <c r="UFF3" s="156"/>
      <c r="UFG3" s="156"/>
      <c r="UFH3" s="156"/>
      <c r="UFI3" s="156"/>
      <c r="UFJ3" s="156"/>
      <c r="UFK3" s="156"/>
      <c r="UFL3" s="156"/>
      <c r="UFM3" s="156"/>
      <c r="UFN3" s="156"/>
      <c r="UFO3" s="156"/>
      <c r="UFP3" s="156"/>
      <c r="UFQ3" s="156"/>
      <c r="UFR3" s="156"/>
      <c r="UFS3" s="156"/>
      <c r="UFT3" s="156"/>
      <c r="UFU3" s="156"/>
      <c r="UFV3" s="156"/>
      <c r="UFW3" s="156"/>
      <c r="UFX3" s="156"/>
      <c r="UFY3" s="156"/>
      <c r="UFZ3" s="156"/>
      <c r="UGA3" s="156"/>
      <c r="UGB3" s="156"/>
      <c r="UGC3" s="156"/>
      <c r="UGD3" s="156"/>
      <c r="UGE3" s="156"/>
      <c r="UGF3" s="156"/>
      <c r="UGG3" s="156"/>
      <c r="UGH3" s="156"/>
      <c r="UGI3" s="156"/>
      <c r="UGJ3" s="156"/>
      <c r="UGK3" s="156"/>
      <c r="UGL3" s="156"/>
      <c r="UGM3" s="156"/>
      <c r="UGN3" s="156"/>
      <c r="UGO3" s="156"/>
      <c r="UGP3" s="156"/>
      <c r="UGQ3" s="156"/>
      <c r="UGR3" s="156"/>
      <c r="UGS3" s="156"/>
      <c r="UGT3" s="156"/>
      <c r="UGU3" s="156"/>
      <c r="UGV3" s="156"/>
      <c r="UGW3" s="156"/>
      <c r="UGX3" s="156"/>
      <c r="UGY3" s="156"/>
      <c r="UGZ3" s="156"/>
      <c r="UHA3" s="156"/>
      <c r="UHB3" s="156"/>
      <c r="UHC3" s="156"/>
      <c r="UHD3" s="156"/>
      <c r="UHE3" s="156"/>
      <c r="UHF3" s="156"/>
      <c r="UHG3" s="156"/>
      <c r="UHH3" s="156"/>
      <c r="UHI3" s="156"/>
      <c r="UHJ3" s="156"/>
      <c r="UHK3" s="156"/>
      <c r="UHL3" s="156"/>
      <c r="UHM3" s="156"/>
      <c r="UHN3" s="156"/>
      <c r="UHO3" s="156"/>
      <c r="UHP3" s="156"/>
      <c r="UHQ3" s="156"/>
      <c r="UHR3" s="156"/>
      <c r="UHS3" s="156"/>
      <c r="UHT3" s="156"/>
      <c r="UHU3" s="156"/>
      <c r="UHV3" s="156"/>
      <c r="UHW3" s="156"/>
      <c r="UHX3" s="156"/>
      <c r="UHY3" s="156"/>
      <c r="UHZ3" s="156"/>
      <c r="UIA3" s="156"/>
      <c r="UIB3" s="156"/>
      <c r="UIC3" s="156"/>
      <c r="UID3" s="156"/>
      <c r="UIE3" s="156"/>
      <c r="UIF3" s="156"/>
      <c r="UIG3" s="156"/>
      <c r="UIH3" s="156"/>
      <c r="UII3" s="156"/>
      <c r="UIJ3" s="156"/>
      <c r="UIK3" s="156"/>
      <c r="UIL3" s="156"/>
      <c r="UIM3" s="156"/>
      <c r="UIN3" s="156"/>
      <c r="UIO3" s="156"/>
      <c r="UIP3" s="156"/>
      <c r="UIQ3" s="156"/>
      <c r="UIR3" s="156"/>
      <c r="UIS3" s="156"/>
      <c r="UIT3" s="156"/>
      <c r="UIU3" s="156"/>
      <c r="UIV3" s="156"/>
      <c r="UIW3" s="156"/>
      <c r="UIX3" s="156"/>
      <c r="UIY3" s="156"/>
      <c r="UIZ3" s="156"/>
      <c r="UJA3" s="156"/>
      <c r="UJB3" s="156"/>
      <c r="UJC3" s="156"/>
      <c r="UJD3" s="156"/>
      <c r="UJE3" s="156"/>
      <c r="UJF3" s="156"/>
      <c r="UJG3" s="156"/>
      <c r="UJH3" s="156"/>
      <c r="UJI3" s="156"/>
      <c r="UJJ3" s="156"/>
      <c r="UJK3" s="156"/>
      <c r="UJL3" s="156"/>
      <c r="UJM3" s="156"/>
      <c r="UJN3" s="156"/>
      <c r="UJO3" s="156"/>
      <c r="UJP3" s="156"/>
      <c r="UJQ3" s="156"/>
      <c r="UJR3" s="156"/>
      <c r="UJS3" s="156"/>
      <c r="UJT3" s="156"/>
      <c r="UJU3" s="156"/>
      <c r="UJV3" s="156"/>
      <c r="UJW3" s="156"/>
      <c r="UJX3" s="156"/>
      <c r="UJY3" s="156"/>
      <c r="UJZ3" s="156"/>
      <c r="UKA3" s="156"/>
      <c r="UKB3" s="156"/>
      <c r="UKC3" s="156"/>
      <c r="UKD3" s="156"/>
      <c r="UKE3" s="156"/>
      <c r="UKF3" s="156"/>
      <c r="UKG3" s="156"/>
      <c r="UKH3" s="156"/>
      <c r="UKI3" s="156"/>
      <c r="UKJ3" s="156"/>
      <c r="UKK3" s="156"/>
      <c r="UKL3" s="156"/>
      <c r="UKM3" s="156"/>
      <c r="UKN3" s="156"/>
      <c r="UKO3" s="156"/>
      <c r="UKP3" s="156"/>
      <c r="UKQ3" s="156"/>
      <c r="UKR3" s="156"/>
      <c r="UKS3" s="156"/>
      <c r="UKT3" s="156"/>
      <c r="UKU3" s="156"/>
      <c r="UKV3" s="156"/>
      <c r="UKW3" s="156"/>
      <c r="UKX3" s="156"/>
      <c r="UKY3" s="156"/>
      <c r="UKZ3" s="156"/>
      <c r="ULA3" s="156"/>
      <c r="ULB3" s="156"/>
      <c r="ULC3" s="156"/>
      <c r="ULD3" s="156"/>
      <c r="ULE3" s="156"/>
      <c r="ULF3" s="156"/>
      <c r="ULG3" s="156"/>
      <c r="ULH3" s="156"/>
      <c r="ULI3" s="156"/>
      <c r="ULJ3" s="156"/>
      <c r="ULK3" s="156"/>
      <c r="ULL3" s="156"/>
      <c r="ULM3" s="156"/>
      <c r="ULN3" s="156"/>
      <c r="ULO3" s="156"/>
      <c r="ULP3" s="156"/>
      <c r="ULQ3" s="156"/>
      <c r="ULR3" s="156"/>
      <c r="ULS3" s="156"/>
      <c r="ULT3" s="156"/>
      <c r="ULU3" s="156"/>
      <c r="ULV3" s="156"/>
      <c r="ULW3" s="156"/>
      <c r="ULX3" s="156"/>
      <c r="ULY3" s="156"/>
      <c r="ULZ3" s="156"/>
      <c r="UMA3" s="156"/>
      <c r="UMB3" s="156"/>
      <c r="UMC3" s="156"/>
      <c r="UMD3" s="156"/>
      <c r="UME3" s="156"/>
      <c r="UMF3" s="156"/>
      <c r="UMG3" s="156"/>
      <c r="UMH3" s="156"/>
      <c r="UMI3" s="156"/>
      <c r="UMJ3" s="156"/>
      <c r="UMK3" s="156"/>
      <c r="UML3" s="156"/>
      <c r="UMM3" s="156"/>
      <c r="UMN3" s="156"/>
      <c r="UMO3" s="156"/>
      <c r="UMP3" s="156"/>
      <c r="UMQ3" s="156"/>
      <c r="UMR3" s="156"/>
      <c r="UMS3" s="156"/>
      <c r="UMT3" s="156"/>
      <c r="UMU3" s="156"/>
      <c r="UMV3" s="156"/>
      <c r="UMW3" s="156"/>
      <c r="UMX3" s="156"/>
      <c r="UMY3" s="156"/>
      <c r="UMZ3" s="156"/>
      <c r="UNA3" s="156"/>
      <c r="UNB3" s="156"/>
      <c r="UNC3" s="156"/>
      <c r="UND3" s="156"/>
      <c r="UNE3" s="156"/>
      <c r="UNF3" s="156"/>
      <c r="UNG3" s="156"/>
      <c r="UNH3" s="156"/>
      <c r="UNI3" s="156"/>
      <c r="UNJ3" s="156"/>
      <c r="UNK3" s="156"/>
      <c r="UNL3" s="156"/>
      <c r="UNM3" s="156"/>
      <c r="UNN3" s="156"/>
      <c r="UNO3" s="156"/>
      <c r="UNP3" s="156"/>
      <c r="UNQ3" s="156"/>
      <c r="UNR3" s="156"/>
      <c r="UNS3" s="156"/>
      <c r="UNT3" s="156"/>
      <c r="UNU3" s="156"/>
      <c r="UNV3" s="156"/>
      <c r="UNW3" s="156"/>
      <c r="UNX3" s="156"/>
      <c r="UNY3" s="156"/>
      <c r="UNZ3" s="156"/>
      <c r="UOA3" s="156"/>
      <c r="UOB3" s="156"/>
      <c r="UOC3" s="156"/>
      <c r="UOD3" s="156"/>
      <c r="UOE3" s="156"/>
      <c r="UOF3" s="156"/>
      <c r="UOG3" s="156"/>
      <c r="UOH3" s="156"/>
      <c r="UOI3" s="156"/>
      <c r="UOJ3" s="156"/>
      <c r="UOK3" s="156"/>
      <c r="UOL3" s="156"/>
      <c r="UOM3" s="156"/>
      <c r="UON3" s="156"/>
      <c r="UOO3" s="156"/>
      <c r="UOP3" s="156"/>
      <c r="UOQ3" s="156"/>
      <c r="UOR3" s="156"/>
      <c r="UOS3" s="156"/>
      <c r="UOT3" s="156"/>
      <c r="UOU3" s="156"/>
      <c r="UOV3" s="156"/>
      <c r="UOW3" s="156"/>
      <c r="UOX3" s="156"/>
      <c r="UOY3" s="156"/>
      <c r="UOZ3" s="156"/>
      <c r="UPA3" s="156"/>
      <c r="UPB3" s="156"/>
      <c r="UPC3" s="156"/>
      <c r="UPD3" s="156"/>
      <c r="UPE3" s="156"/>
      <c r="UPF3" s="156"/>
      <c r="UPG3" s="156"/>
      <c r="UPH3" s="156"/>
      <c r="UPI3" s="156"/>
      <c r="UPJ3" s="156"/>
      <c r="UPK3" s="156"/>
      <c r="UPL3" s="156"/>
      <c r="UPM3" s="156"/>
      <c r="UPN3" s="156"/>
      <c r="UPO3" s="156"/>
      <c r="UPP3" s="156"/>
      <c r="UPQ3" s="156"/>
      <c r="UPR3" s="156"/>
      <c r="UPS3" s="156"/>
      <c r="UPT3" s="156"/>
      <c r="UPU3" s="156"/>
      <c r="UPV3" s="156"/>
      <c r="UPW3" s="156"/>
      <c r="UPX3" s="156"/>
      <c r="UPY3" s="156"/>
      <c r="UPZ3" s="156"/>
      <c r="UQA3" s="156"/>
      <c r="UQB3" s="156"/>
      <c r="UQC3" s="156"/>
      <c r="UQD3" s="156"/>
      <c r="UQE3" s="156"/>
      <c r="UQF3" s="156"/>
      <c r="UQG3" s="156"/>
      <c r="UQH3" s="156"/>
      <c r="UQI3" s="156"/>
      <c r="UQJ3" s="156"/>
      <c r="UQK3" s="156"/>
      <c r="UQL3" s="156"/>
      <c r="UQM3" s="156"/>
      <c r="UQN3" s="156"/>
      <c r="UQO3" s="156"/>
      <c r="UQP3" s="156"/>
      <c r="UQQ3" s="156"/>
      <c r="UQR3" s="156"/>
      <c r="UQS3" s="156"/>
      <c r="UQT3" s="156"/>
      <c r="UQU3" s="156"/>
      <c r="UQV3" s="156"/>
      <c r="UQW3" s="156"/>
      <c r="UQX3" s="156"/>
      <c r="UQY3" s="156"/>
      <c r="UQZ3" s="156"/>
      <c r="URA3" s="156"/>
      <c r="URB3" s="156"/>
      <c r="URC3" s="156"/>
      <c r="URD3" s="156"/>
      <c r="URE3" s="156"/>
      <c r="URF3" s="156"/>
      <c r="URG3" s="156"/>
      <c r="URH3" s="156"/>
      <c r="URI3" s="156"/>
      <c r="URJ3" s="156"/>
      <c r="URK3" s="156"/>
      <c r="URL3" s="156"/>
      <c r="URM3" s="156"/>
      <c r="URN3" s="156"/>
      <c r="URO3" s="156"/>
      <c r="URP3" s="156"/>
      <c r="URQ3" s="156"/>
      <c r="URR3" s="156"/>
      <c r="URS3" s="156"/>
      <c r="URT3" s="156"/>
      <c r="URU3" s="156"/>
      <c r="URV3" s="156"/>
      <c r="URW3" s="156"/>
      <c r="URX3" s="156"/>
      <c r="URY3" s="156"/>
      <c r="URZ3" s="156"/>
      <c r="USA3" s="156"/>
      <c r="USB3" s="156"/>
      <c r="USC3" s="156"/>
      <c r="USD3" s="156"/>
      <c r="USE3" s="156"/>
      <c r="USF3" s="156"/>
      <c r="USG3" s="156"/>
      <c r="USH3" s="156"/>
      <c r="USI3" s="156"/>
      <c r="USJ3" s="156"/>
      <c r="USK3" s="156"/>
      <c r="USL3" s="156"/>
      <c r="USM3" s="156"/>
      <c r="USN3" s="156"/>
      <c r="USO3" s="156"/>
      <c r="USP3" s="156"/>
      <c r="USQ3" s="156"/>
      <c r="USR3" s="156"/>
      <c r="USS3" s="156"/>
      <c r="UST3" s="156"/>
      <c r="USU3" s="156"/>
      <c r="USV3" s="156"/>
      <c r="USW3" s="156"/>
      <c r="USX3" s="156"/>
      <c r="USY3" s="156"/>
      <c r="USZ3" s="156"/>
      <c r="UTA3" s="156"/>
      <c r="UTB3" s="156"/>
      <c r="UTC3" s="156"/>
      <c r="UTD3" s="156"/>
      <c r="UTE3" s="156"/>
      <c r="UTF3" s="156"/>
      <c r="UTG3" s="156"/>
      <c r="UTH3" s="156"/>
      <c r="UTI3" s="156"/>
      <c r="UTJ3" s="156"/>
      <c r="UTK3" s="156"/>
      <c r="UTL3" s="156"/>
      <c r="UTM3" s="156"/>
      <c r="UTN3" s="156"/>
      <c r="UTO3" s="156"/>
      <c r="UTP3" s="156"/>
      <c r="UTQ3" s="156"/>
      <c r="UTR3" s="156"/>
      <c r="UTS3" s="156"/>
      <c r="UTT3" s="156"/>
      <c r="UTU3" s="156"/>
      <c r="UTV3" s="156"/>
      <c r="UTW3" s="156"/>
      <c r="UTX3" s="156"/>
      <c r="UTY3" s="156"/>
      <c r="UTZ3" s="156"/>
      <c r="UUA3" s="156"/>
      <c r="UUB3" s="156"/>
      <c r="UUC3" s="156"/>
      <c r="UUD3" s="156"/>
      <c r="UUE3" s="156"/>
      <c r="UUF3" s="156"/>
      <c r="UUG3" s="156"/>
      <c r="UUH3" s="156"/>
      <c r="UUI3" s="156"/>
      <c r="UUJ3" s="156"/>
      <c r="UUK3" s="156"/>
      <c r="UUL3" s="156"/>
      <c r="UUM3" s="156"/>
      <c r="UUN3" s="156"/>
      <c r="UUO3" s="156"/>
      <c r="UUP3" s="156"/>
      <c r="UUQ3" s="156"/>
      <c r="UUR3" s="156"/>
      <c r="UUS3" s="156"/>
      <c r="UUT3" s="156"/>
      <c r="UUU3" s="156"/>
      <c r="UUV3" s="156"/>
      <c r="UUW3" s="156"/>
      <c r="UUX3" s="156"/>
      <c r="UUY3" s="156"/>
      <c r="UUZ3" s="156"/>
      <c r="UVA3" s="156"/>
      <c r="UVB3" s="156"/>
      <c r="UVC3" s="156"/>
      <c r="UVD3" s="156"/>
      <c r="UVE3" s="156"/>
      <c r="UVF3" s="156"/>
      <c r="UVG3" s="156"/>
      <c r="UVH3" s="156"/>
      <c r="UVI3" s="156"/>
      <c r="UVJ3" s="156"/>
      <c r="UVK3" s="156"/>
      <c r="UVL3" s="156"/>
      <c r="UVM3" s="156"/>
      <c r="UVN3" s="156"/>
      <c r="UVO3" s="156"/>
      <c r="UVP3" s="156"/>
      <c r="UVQ3" s="156"/>
      <c r="UVR3" s="156"/>
      <c r="UVS3" s="156"/>
      <c r="UVT3" s="156"/>
      <c r="UVU3" s="156"/>
      <c r="UVV3" s="156"/>
      <c r="UVW3" s="156"/>
      <c r="UVX3" s="156"/>
      <c r="UVY3" s="156"/>
      <c r="UVZ3" s="156"/>
      <c r="UWA3" s="156"/>
      <c r="UWB3" s="156"/>
      <c r="UWC3" s="156"/>
      <c r="UWD3" s="156"/>
      <c r="UWE3" s="156"/>
      <c r="UWF3" s="156"/>
      <c r="UWG3" s="156"/>
      <c r="UWH3" s="156"/>
      <c r="UWI3" s="156"/>
      <c r="UWJ3" s="156"/>
      <c r="UWK3" s="156"/>
      <c r="UWL3" s="156"/>
      <c r="UWM3" s="156"/>
      <c r="UWN3" s="156"/>
      <c r="UWO3" s="156"/>
      <c r="UWP3" s="156"/>
      <c r="UWQ3" s="156"/>
      <c r="UWR3" s="156"/>
      <c r="UWS3" s="156"/>
      <c r="UWT3" s="156"/>
      <c r="UWU3" s="156"/>
      <c r="UWV3" s="156"/>
      <c r="UWW3" s="156"/>
      <c r="UWX3" s="156"/>
      <c r="UWY3" s="156"/>
      <c r="UWZ3" s="156"/>
      <c r="UXA3" s="156"/>
      <c r="UXB3" s="156"/>
      <c r="UXC3" s="156"/>
      <c r="UXD3" s="156"/>
      <c r="UXE3" s="156"/>
      <c r="UXF3" s="156"/>
      <c r="UXG3" s="156"/>
      <c r="UXH3" s="156"/>
      <c r="UXI3" s="156"/>
      <c r="UXJ3" s="156"/>
      <c r="UXK3" s="156"/>
      <c r="UXL3" s="156"/>
      <c r="UXM3" s="156"/>
      <c r="UXN3" s="156"/>
      <c r="UXO3" s="156"/>
      <c r="UXP3" s="156"/>
      <c r="UXQ3" s="156"/>
      <c r="UXR3" s="156"/>
      <c r="UXS3" s="156"/>
      <c r="UXT3" s="156"/>
      <c r="UXU3" s="156"/>
      <c r="UXV3" s="156"/>
      <c r="UXW3" s="156"/>
      <c r="UXX3" s="156"/>
      <c r="UXY3" s="156"/>
      <c r="UXZ3" s="156"/>
      <c r="UYA3" s="156"/>
      <c r="UYB3" s="156"/>
      <c r="UYC3" s="156"/>
      <c r="UYD3" s="156"/>
      <c r="UYE3" s="156"/>
      <c r="UYF3" s="156"/>
      <c r="UYG3" s="156"/>
      <c r="UYH3" s="156"/>
      <c r="UYI3" s="156"/>
      <c r="UYJ3" s="156"/>
      <c r="UYK3" s="156"/>
      <c r="UYL3" s="156"/>
      <c r="UYM3" s="156"/>
      <c r="UYN3" s="156"/>
      <c r="UYO3" s="156"/>
      <c r="UYP3" s="156"/>
      <c r="UYQ3" s="156"/>
      <c r="UYR3" s="156"/>
      <c r="UYS3" s="156"/>
      <c r="UYT3" s="156"/>
      <c r="UYU3" s="156"/>
      <c r="UYV3" s="156"/>
      <c r="UYW3" s="156"/>
      <c r="UYX3" s="156"/>
      <c r="UYY3" s="156"/>
      <c r="UYZ3" s="156"/>
      <c r="UZA3" s="156"/>
      <c r="UZB3" s="156"/>
      <c r="UZC3" s="156"/>
      <c r="UZD3" s="156"/>
      <c r="UZE3" s="156"/>
      <c r="UZF3" s="156"/>
      <c r="UZG3" s="156"/>
      <c r="UZH3" s="156"/>
      <c r="UZI3" s="156"/>
      <c r="UZJ3" s="156"/>
      <c r="UZK3" s="156"/>
      <c r="UZL3" s="156"/>
      <c r="UZM3" s="156"/>
      <c r="UZN3" s="156"/>
      <c r="UZO3" s="156"/>
      <c r="UZP3" s="156"/>
      <c r="UZQ3" s="156"/>
      <c r="UZR3" s="156"/>
      <c r="UZS3" s="156"/>
      <c r="UZT3" s="156"/>
      <c r="UZU3" s="156"/>
      <c r="UZV3" s="156"/>
      <c r="UZW3" s="156"/>
      <c r="UZX3" s="156"/>
      <c r="UZY3" s="156"/>
      <c r="UZZ3" s="156"/>
      <c r="VAA3" s="156"/>
      <c r="VAB3" s="156"/>
      <c r="VAC3" s="156"/>
      <c r="VAD3" s="156"/>
      <c r="VAE3" s="156"/>
      <c r="VAF3" s="156"/>
      <c r="VAG3" s="156"/>
      <c r="VAH3" s="156"/>
      <c r="VAI3" s="156"/>
      <c r="VAJ3" s="156"/>
      <c r="VAK3" s="156"/>
      <c r="VAL3" s="156"/>
      <c r="VAM3" s="156"/>
      <c r="VAN3" s="156"/>
      <c r="VAO3" s="156"/>
      <c r="VAP3" s="156"/>
      <c r="VAQ3" s="156"/>
      <c r="VAR3" s="156"/>
      <c r="VAS3" s="156"/>
      <c r="VAT3" s="156"/>
      <c r="VAU3" s="156"/>
      <c r="VAV3" s="156"/>
      <c r="VAW3" s="156"/>
      <c r="VAX3" s="156"/>
      <c r="VAY3" s="156"/>
      <c r="VAZ3" s="156"/>
      <c r="VBA3" s="156"/>
      <c r="VBB3" s="156"/>
      <c r="VBC3" s="156"/>
      <c r="VBD3" s="156"/>
      <c r="VBE3" s="156"/>
      <c r="VBF3" s="156"/>
      <c r="VBG3" s="156"/>
      <c r="VBH3" s="156"/>
      <c r="VBI3" s="156"/>
      <c r="VBJ3" s="156"/>
      <c r="VBK3" s="156"/>
      <c r="VBL3" s="156"/>
      <c r="VBM3" s="156"/>
      <c r="VBN3" s="156"/>
      <c r="VBO3" s="156"/>
      <c r="VBP3" s="156"/>
      <c r="VBQ3" s="156"/>
      <c r="VBR3" s="156"/>
      <c r="VBS3" s="156"/>
      <c r="VBT3" s="156"/>
      <c r="VBU3" s="156"/>
      <c r="VBV3" s="156"/>
      <c r="VBW3" s="156"/>
      <c r="VBX3" s="156"/>
      <c r="VBY3" s="156"/>
      <c r="VBZ3" s="156"/>
      <c r="VCA3" s="156"/>
      <c r="VCB3" s="156"/>
      <c r="VCC3" s="156"/>
      <c r="VCD3" s="156"/>
      <c r="VCE3" s="156"/>
      <c r="VCF3" s="156"/>
      <c r="VCG3" s="156"/>
      <c r="VCH3" s="156"/>
      <c r="VCI3" s="156"/>
      <c r="VCJ3" s="156"/>
      <c r="VCK3" s="156"/>
      <c r="VCL3" s="156"/>
      <c r="VCM3" s="156"/>
      <c r="VCN3" s="156"/>
      <c r="VCO3" s="156"/>
      <c r="VCP3" s="156"/>
      <c r="VCQ3" s="156"/>
      <c r="VCR3" s="156"/>
      <c r="VCS3" s="156"/>
      <c r="VCT3" s="156"/>
      <c r="VCU3" s="156"/>
      <c r="VCV3" s="156"/>
      <c r="VCW3" s="156"/>
      <c r="VCX3" s="156"/>
      <c r="VCY3" s="156"/>
      <c r="VCZ3" s="156"/>
      <c r="VDA3" s="156"/>
      <c r="VDB3" s="156"/>
      <c r="VDC3" s="156"/>
      <c r="VDD3" s="156"/>
      <c r="VDE3" s="156"/>
      <c r="VDF3" s="156"/>
      <c r="VDG3" s="156"/>
      <c r="VDH3" s="156"/>
      <c r="VDI3" s="156"/>
      <c r="VDJ3" s="156"/>
      <c r="VDK3" s="156"/>
      <c r="VDL3" s="156"/>
      <c r="VDM3" s="156"/>
      <c r="VDN3" s="156"/>
      <c r="VDO3" s="156"/>
      <c r="VDP3" s="156"/>
      <c r="VDQ3" s="156"/>
      <c r="VDR3" s="156"/>
      <c r="VDS3" s="156"/>
      <c r="VDT3" s="156"/>
      <c r="VDU3" s="156"/>
      <c r="VDV3" s="156"/>
      <c r="VDW3" s="156"/>
      <c r="VDX3" s="156"/>
      <c r="VDY3" s="156"/>
      <c r="VDZ3" s="156"/>
      <c r="VEA3" s="156"/>
      <c r="VEB3" s="156"/>
      <c r="VEC3" s="156"/>
      <c r="VED3" s="156"/>
      <c r="VEE3" s="156"/>
      <c r="VEF3" s="156"/>
      <c r="VEG3" s="156"/>
      <c r="VEH3" s="156"/>
      <c r="VEI3" s="156"/>
      <c r="VEJ3" s="156"/>
      <c r="VEK3" s="156"/>
      <c r="VEL3" s="156"/>
      <c r="VEM3" s="156"/>
      <c r="VEN3" s="156"/>
      <c r="VEO3" s="156"/>
      <c r="VEP3" s="156"/>
      <c r="VEQ3" s="156"/>
      <c r="VER3" s="156"/>
      <c r="VES3" s="156"/>
      <c r="VET3" s="156"/>
      <c r="VEU3" s="156"/>
      <c r="VEV3" s="156"/>
      <c r="VEW3" s="156"/>
      <c r="VEX3" s="156"/>
      <c r="VEY3" s="156"/>
      <c r="VEZ3" s="156"/>
      <c r="VFA3" s="156"/>
      <c r="VFB3" s="156"/>
      <c r="VFC3" s="156"/>
      <c r="VFD3" s="156"/>
      <c r="VFE3" s="156"/>
      <c r="VFF3" s="156"/>
      <c r="VFG3" s="156"/>
      <c r="VFH3" s="156"/>
      <c r="VFI3" s="156"/>
      <c r="VFJ3" s="156"/>
      <c r="VFK3" s="156"/>
      <c r="VFL3" s="156"/>
      <c r="VFM3" s="156"/>
      <c r="VFN3" s="156"/>
      <c r="VFO3" s="156"/>
      <c r="VFP3" s="156"/>
      <c r="VFQ3" s="156"/>
      <c r="VFR3" s="156"/>
      <c r="VFS3" s="156"/>
      <c r="VFT3" s="156"/>
      <c r="VFU3" s="156"/>
      <c r="VFV3" s="156"/>
      <c r="VFW3" s="156"/>
      <c r="VFX3" s="156"/>
      <c r="VFY3" s="156"/>
      <c r="VFZ3" s="156"/>
      <c r="VGA3" s="156"/>
      <c r="VGB3" s="156"/>
      <c r="VGC3" s="156"/>
      <c r="VGD3" s="156"/>
      <c r="VGE3" s="156"/>
      <c r="VGF3" s="156"/>
      <c r="VGG3" s="156"/>
      <c r="VGH3" s="156"/>
      <c r="VGI3" s="156"/>
      <c r="VGJ3" s="156"/>
      <c r="VGK3" s="156"/>
      <c r="VGL3" s="156"/>
      <c r="VGM3" s="156"/>
      <c r="VGN3" s="156"/>
      <c r="VGO3" s="156"/>
      <c r="VGP3" s="156"/>
      <c r="VGQ3" s="156"/>
      <c r="VGR3" s="156"/>
      <c r="VGS3" s="156"/>
      <c r="VGT3" s="156"/>
      <c r="VGU3" s="156"/>
      <c r="VGV3" s="156"/>
      <c r="VGW3" s="156"/>
      <c r="VGX3" s="156"/>
      <c r="VGY3" s="156"/>
      <c r="VGZ3" s="156"/>
      <c r="VHA3" s="156"/>
      <c r="VHB3" s="156"/>
      <c r="VHC3" s="156"/>
      <c r="VHD3" s="156"/>
      <c r="VHE3" s="156"/>
      <c r="VHF3" s="156"/>
      <c r="VHG3" s="156"/>
      <c r="VHH3" s="156"/>
      <c r="VHI3" s="156"/>
      <c r="VHJ3" s="156"/>
      <c r="VHK3" s="156"/>
      <c r="VHL3" s="156"/>
      <c r="VHM3" s="156"/>
      <c r="VHN3" s="156"/>
      <c r="VHO3" s="156"/>
      <c r="VHP3" s="156"/>
      <c r="VHQ3" s="156"/>
      <c r="VHR3" s="156"/>
      <c r="VHS3" s="156"/>
      <c r="VHT3" s="156"/>
      <c r="VHU3" s="156"/>
      <c r="VHV3" s="156"/>
      <c r="VHW3" s="156"/>
      <c r="VHX3" s="156"/>
      <c r="VHY3" s="156"/>
      <c r="VHZ3" s="156"/>
      <c r="VIA3" s="156"/>
      <c r="VIB3" s="156"/>
      <c r="VIC3" s="156"/>
      <c r="VID3" s="156"/>
      <c r="VIE3" s="156"/>
      <c r="VIF3" s="156"/>
      <c r="VIG3" s="156"/>
      <c r="VIH3" s="156"/>
      <c r="VII3" s="156"/>
      <c r="VIJ3" s="156"/>
      <c r="VIK3" s="156"/>
      <c r="VIL3" s="156"/>
      <c r="VIM3" s="156"/>
      <c r="VIN3" s="156"/>
      <c r="VIO3" s="156"/>
      <c r="VIP3" s="156"/>
      <c r="VIQ3" s="156"/>
      <c r="VIR3" s="156"/>
      <c r="VIS3" s="156"/>
      <c r="VIT3" s="156"/>
      <c r="VIU3" s="156"/>
      <c r="VIV3" s="156"/>
      <c r="VIW3" s="156"/>
      <c r="VIX3" s="156"/>
      <c r="VIY3" s="156"/>
      <c r="VIZ3" s="156"/>
      <c r="VJA3" s="156"/>
      <c r="VJB3" s="156"/>
      <c r="VJC3" s="156"/>
      <c r="VJD3" s="156"/>
      <c r="VJE3" s="156"/>
      <c r="VJF3" s="156"/>
      <c r="VJG3" s="156"/>
      <c r="VJH3" s="156"/>
      <c r="VJI3" s="156"/>
      <c r="VJJ3" s="156"/>
      <c r="VJK3" s="156"/>
      <c r="VJL3" s="156"/>
      <c r="VJM3" s="156"/>
      <c r="VJN3" s="156"/>
      <c r="VJO3" s="156"/>
      <c r="VJP3" s="156"/>
      <c r="VJQ3" s="156"/>
      <c r="VJR3" s="156"/>
      <c r="VJS3" s="156"/>
      <c r="VJT3" s="156"/>
      <c r="VJU3" s="156"/>
      <c r="VJV3" s="156"/>
      <c r="VJW3" s="156"/>
      <c r="VJX3" s="156"/>
      <c r="VJY3" s="156"/>
      <c r="VJZ3" s="156"/>
      <c r="VKA3" s="156"/>
      <c r="VKB3" s="156"/>
      <c r="VKC3" s="156"/>
      <c r="VKD3" s="156"/>
      <c r="VKE3" s="156"/>
      <c r="VKF3" s="156"/>
      <c r="VKG3" s="156"/>
      <c r="VKH3" s="156"/>
      <c r="VKI3" s="156"/>
      <c r="VKJ3" s="156"/>
      <c r="VKK3" s="156"/>
      <c r="VKL3" s="156"/>
      <c r="VKM3" s="156"/>
      <c r="VKN3" s="156"/>
      <c r="VKO3" s="156"/>
      <c r="VKP3" s="156"/>
      <c r="VKQ3" s="156"/>
      <c r="VKR3" s="156"/>
      <c r="VKS3" s="156"/>
      <c r="VKT3" s="156"/>
      <c r="VKU3" s="156"/>
      <c r="VKV3" s="156"/>
      <c r="VKW3" s="156"/>
      <c r="VKX3" s="156"/>
      <c r="VKY3" s="156"/>
      <c r="VKZ3" s="156"/>
      <c r="VLA3" s="156"/>
      <c r="VLB3" s="156"/>
      <c r="VLC3" s="156"/>
      <c r="VLD3" s="156"/>
      <c r="VLE3" s="156"/>
      <c r="VLF3" s="156"/>
      <c r="VLG3" s="156"/>
      <c r="VLH3" s="156"/>
      <c r="VLI3" s="156"/>
      <c r="VLJ3" s="156"/>
      <c r="VLK3" s="156"/>
      <c r="VLL3" s="156"/>
      <c r="VLM3" s="156"/>
      <c r="VLN3" s="156"/>
      <c r="VLO3" s="156"/>
      <c r="VLP3" s="156"/>
      <c r="VLQ3" s="156"/>
      <c r="VLR3" s="156"/>
      <c r="VLS3" s="156"/>
      <c r="VLT3" s="156"/>
      <c r="VLU3" s="156"/>
      <c r="VLV3" s="156"/>
      <c r="VLW3" s="156"/>
      <c r="VLX3" s="156"/>
      <c r="VLY3" s="156"/>
      <c r="VLZ3" s="156"/>
      <c r="VMA3" s="156"/>
      <c r="VMB3" s="156"/>
      <c r="VMC3" s="156"/>
      <c r="VMD3" s="156"/>
      <c r="VME3" s="156"/>
      <c r="VMF3" s="156"/>
      <c r="VMG3" s="156"/>
      <c r="VMH3" s="156"/>
      <c r="VMI3" s="156"/>
      <c r="VMJ3" s="156"/>
      <c r="VMK3" s="156"/>
      <c r="VML3" s="156"/>
      <c r="VMM3" s="156"/>
      <c r="VMN3" s="156"/>
      <c r="VMO3" s="156"/>
      <c r="VMP3" s="156"/>
      <c r="VMQ3" s="156"/>
      <c r="VMR3" s="156"/>
      <c r="VMS3" s="156"/>
      <c r="VMT3" s="156"/>
      <c r="VMU3" s="156"/>
      <c r="VMV3" s="156"/>
      <c r="VMW3" s="156"/>
      <c r="VMX3" s="156"/>
      <c r="VMY3" s="156"/>
      <c r="VMZ3" s="156"/>
      <c r="VNA3" s="156"/>
      <c r="VNB3" s="156"/>
      <c r="VNC3" s="156"/>
      <c r="VND3" s="156"/>
      <c r="VNE3" s="156"/>
      <c r="VNF3" s="156"/>
      <c r="VNG3" s="156"/>
      <c r="VNH3" s="156"/>
      <c r="VNI3" s="156"/>
      <c r="VNJ3" s="156"/>
      <c r="VNK3" s="156"/>
      <c r="VNL3" s="156"/>
      <c r="VNM3" s="156"/>
      <c r="VNN3" s="156"/>
      <c r="VNO3" s="156"/>
      <c r="VNP3" s="156"/>
      <c r="VNQ3" s="156"/>
      <c r="VNR3" s="156"/>
      <c r="VNS3" s="156"/>
      <c r="VNT3" s="156"/>
      <c r="VNU3" s="156"/>
      <c r="VNV3" s="156"/>
      <c r="VNW3" s="156"/>
      <c r="VNX3" s="156"/>
      <c r="VNY3" s="156"/>
      <c r="VNZ3" s="156"/>
      <c r="VOA3" s="156"/>
      <c r="VOB3" s="156"/>
      <c r="VOC3" s="156"/>
      <c r="VOD3" s="156"/>
      <c r="VOE3" s="156"/>
      <c r="VOF3" s="156"/>
      <c r="VOG3" s="156"/>
      <c r="VOH3" s="156"/>
      <c r="VOI3" s="156"/>
      <c r="VOJ3" s="156"/>
      <c r="VOK3" s="156"/>
      <c r="VOL3" s="156"/>
      <c r="VOM3" s="156"/>
      <c r="VON3" s="156"/>
      <c r="VOO3" s="156"/>
      <c r="VOP3" s="156"/>
      <c r="VOQ3" s="156"/>
      <c r="VOR3" s="156"/>
      <c r="VOS3" s="156"/>
      <c r="VOT3" s="156"/>
      <c r="VOU3" s="156"/>
      <c r="VOV3" s="156"/>
      <c r="VOW3" s="156"/>
      <c r="VOX3" s="156"/>
      <c r="VOY3" s="156"/>
      <c r="VOZ3" s="156"/>
      <c r="VPA3" s="156"/>
      <c r="VPB3" s="156"/>
      <c r="VPC3" s="156"/>
      <c r="VPD3" s="156"/>
      <c r="VPE3" s="156"/>
      <c r="VPF3" s="156"/>
      <c r="VPG3" s="156"/>
      <c r="VPH3" s="156"/>
      <c r="VPI3" s="156"/>
      <c r="VPJ3" s="156"/>
      <c r="VPK3" s="156"/>
      <c r="VPL3" s="156"/>
      <c r="VPM3" s="156"/>
      <c r="VPN3" s="156"/>
      <c r="VPO3" s="156"/>
      <c r="VPP3" s="156"/>
      <c r="VPQ3" s="156"/>
      <c r="VPR3" s="156"/>
      <c r="VPS3" s="156"/>
      <c r="VPT3" s="156"/>
      <c r="VPU3" s="156"/>
      <c r="VPV3" s="156"/>
      <c r="VPW3" s="156"/>
      <c r="VPX3" s="156"/>
      <c r="VPY3" s="156"/>
      <c r="VPZ3" s="156"/>
      <c r="VQA3" s="156"/>
      <c r="VQB3" s="156"/>
      <c r="VQC3" s="156"/>
      <c r="VQD3" s="156"/>
      <c r="VQE3" s="156"/>
      <c r="VQF3" s="156"/>
      <c r="VQG3" s="156"/>
      <c r="VQH3" s="156"/>
      <c r="VQI3" s="156"/>
      <c r="VQJ3" s="156"/>
      <c r="VQK3" s="156"/>
      <c r="VQL3" s="156"/>
      <c r="VQM3" s="156"/>
      <c r="VQN3" s="156"/>
      <c r="VQO3" s="156"/>
      <c r="VQP3" s="156"/>
      <c r="VQQ3" s="156"/>
      <c r="VQR3" s="156"/>
      <c r="VQS3" s="156"/>
      <c r="VQT3" s="156"/>
      <c r="VQU3" s="156"/>
      <c r="VQV3" s="156"/>
      <c r="VQW3" s="156"/>
      <c r="VQX3" s="156"/>
      <c r="VQY3" s="156"/>
      <c r="VQZ3" s="156"/>
      <c r="VRA3" s="156"/>
      <c r="VRB3" s="156"/>
      <c r="VRC3" s="156"/>
      <c r="VRD3" s="156"/>
      <c r="VRE3" s="156"/>
      <c r="VRF3" s="156"/>
      <c r="VRG3" s="156"/>
      <c r="VRH3" s="156"/>
      <c r="VRI3" s="156"/>
      <c r="VRJ3" s="156"/>
      <c r="VRK3" s="156"/>
      <c r="VRL3" s="156"/>
      <c r="VRM3" s="156"/>
      <c r="VRN3" s="156"/>
      <c r="VRO3" s="156"/>
      <c r="VRP3" s="156"/>
      <c r="VRQ3" s="156"/>
      <c r="VRR3" s="156"/>
      <c r="VRS3" s="156"/>
      <c r="VRT3" s="156"/>
      <c r="VRU3" s="156"/>
      <c r="VRV3" s="156"/>
      <c r="VRW3" s="156"/>
      <c r="VRX3" s="156"/>
      <c r="VRY3" s="156"/>
      <c r="VRZ3" s="156"/>
      <c r="VSA3" s="156"/>
      <c r="VSB3" s="156"/>
      <c r="VSC3" s="156"/>
      <c r="VSD3" s="156"/>
      <c r="VSE3" s="156"/>
      <c r="VSF3" s="156"/>
      <c r="VSG3" s="156"/>
      <c r="VSH3" s="156"/>
      <c r="VSI3" s="156"/>
      <c r="VSJ3" s="156"/>
      <c r="VSK3" s="156"/>
      <c r="VSL3" s="156"/>
      <c r="VSM3" s="156"/>
      <c r="VSN3" s="156"/>
      <c r="VSO3" s="156"/>
      <c r="VSP3" s="156"/>
      <c r="VSQ3" s="156"/>
      <c r="VSR3" s="156"/>
      <c r="VSS3" s="156"/>
      <c r="VST3" s="156"/>
      <c r="VSU3" s="156"/>
      <c r="VSV3" s="156"/>
      <c r="VSW3" s="156"/>
      <c r="VSX3" s="156"/>
      <c r="VSY3" s="156"/>
      <c r="VSZ3" s="156"/>
      <c r="VTA3" s="156"/>
      <c r="VTB3" s="156"/>
      <c r="VTC3" s="156"/>
      <c r="VTD3" s="156"/>
      <c r="VTE3" s="156"/>
      <c r="VTF3" s="156"/>
      <c r="VTG3" s="156"/>
      <c r="VTH3" s="156"/>
      <c r="VTI3" s="156"/>
      <c r="VTJ3" s="156"/>
      <c r="VTK3" s="156"/>
      <c r="VTL3" s="156"/>
      <c r="VTM3" s="156"/>
      <c r="VTN3" s="156"/>
      <c r="VTO3" s="156"/>
      <c r="VTP3" s="156"/>
      <c r="VTQ3" s="156"/>
      <c r="VTR3" s="156"/>
      <c r="VTS3" s="156"/>
      <c r="VTT3" s="156"/>
      <c r="VTU3" s="156"/>
      <c r="VTV3" s="156"/>
      <c r="VTW3" s="156"/>
      <c r="VTX3" s="156"/>
      <c r="VTY3" s="156"/>
      <c r="VTZ3" s="156"/>
      <c r="VUA3" s="156"/>
      <c r="VUB3" s="156"/>
      <c r="VUC3" s="156"/>
      <c r="VUD3" s="156"/>
      <c r="VUE3" s="156"/>
      <c r="VUF3" s="156"/>
      <c r="VUG3" s="156"/>
      <c r="VUH3" s="156"/>
      <c r="VUI3" s="156"/>
      <c r="VUJ3" s="156"/>
      <c r="VUK3" s="156"/>
      <c r="VUL3" s="156"/>
      <c r="VUM3" s="156"/>
      <c r="VUN3" s="156"/>
      <c r="VUO3" s="156"/>
      <c r="VUP3" s="156"/>
      <c r="VUQ3" s="156"/>
      <c r="VUR3" s="156"/>
      <c r="VUS3" s="156"/>
      <c r="VUT3" s="156"/>
      <c r="VUU3" s="156"/>
      <c r="VUV3" s="156"/>
      <c r="VUW3" s="156"/>
      <c r="VUX3" s="156"/>
      <c r="VUY3" s="156"/>
      <c r="VUZ3" s="156"/>
      <c r="VVA3" s="156"/>
      <c r="VVB3" s="156"/>
      <c r="VVC3" s="156"/>
      <c r="VVD3" s="156"/>
      <c r="VVE3" s="156"/>
      <c r="VVF3" s="156"/>
      <c r="VVG3" s="156"/>
      <c r="VVH3" s="156"/>
      <c r="VVI3" s="156"/>
      <c r="VVJ3" s="156"/>
      <c r="VVK3" s="156"/>
      <c r="VVL3" s="156"/>
      <c r="VVM3" s="156"/>
      <c r="VVN3" s="156"/>
      <c r="VVO3" s="156"/>
      <c r="VVP3" s="156"/>
      <c r="VVQ3" s="156"/>
      <c r="VVR3" s="156"/>
      <c r="VVS3" s="156"/>
      <c r="VVT3" s="156"/>
      <c r="VVU3" s="156"/>
      <c r="VVV3" s="156"/>
      <c r="VVW3" s="156"/>
      <c r="VVX3" s="156"/>
      <c r="VVY3" s="156"/>
      <c r="VVZ3" s="156"/>
      <c r="VWA3" s="156"/>
      <c r="VWB3" s="156"/>
      <c r="VWC3" s="156"/>
      <c r="VWD3" s="156"/>
      <c r="VWE3" s="156"/>
      <c r="VWF3" s="156"/>
      <c r="VWG3" s="156"/>
      <c r="VWH3" s="156"/>
      <c r="VWI3" s="156"/>
      <c r="VWJ3" s="156"/>
      <c r="VWK3" s="156"/>
      <c r="VWL3" s="156"/>
      <c r="VWM3" s="156"/>
      <c r="VWN3" s="156"/>
      <c r="VWO3" s="156"/>
      <c r="VWP3" s="156"/>
      <c r="VWQ3" s="156"/>
      <c r="VWR3" s="156"/>
      <c r="VWS3" s="156"/>
      <c r="VWT3" s="156"/>
      <c r="VWU3" s="156"/>
      <c r="VWV3" s="156"/>
      <c r="VWW3" s="156"/>
      <c r="VWX3" s="156"/>
      <c r="VWY3" s="156"/>
      <c r="VWZ3" s="156"/>
      <c r="VXA3" s="156"/>
      <c r="VXB3" s="156"/>
      <c r="VXC3" s="156"/>
      <c r="VXD3" s="156"/>
      <c r="VXE3" s="156"/>
      <c r="VXF3" s="156"/>
      <c r="VXG3" s="156"/>
      <c r="VXH3" s="156"/>
      <c r="VXI3" s="156"/>
      <c r="VXJ3" s="156"/>
      <c r="VXK3" s="156"/>
      <c r="VXL3" s="156"/>
      <c r="VXM3" s="156"/>
      <c r="VXN3" s="156"/>
      <c r="VXO3" s="156"/>
      <c r="VXP3" s="156"/>
      <c r="VXQ3" s="156"/>
      <c r="VXR3" s="156"/>
      <c r="VXS3" s="156"/>
      <c r="VXT3" s="156"/>
      <c r="VXU3" s="156"/>
      <c r="VXV3" s="156"/>
      <c r="VXW3" s="156"/>
      <c r="VXX3" s="156"/>
      <c r="VXY3" s="156"/>
      <c r="VXZ3" s="156"/>
      <c r="VYA3" s="156"/>
      <c r="VYB3" s="156"/>
      <c r="VYC3" s="156"/>
      <c r="VYD3" s="156"/>
      <c r="VYE3" s="156"/>
      <c r="VYF3" s="156"/>
      <c r="VYG3" s="156"/>
      <c r="VYH3" s="156"/>
      <c r="VYI3" s="156"/>
      <c r="VYJ3" s="156"/>
      <c r="VYK3" s="156"/>
      <c r="VYL3" s="156"/>
      <c r="VYM3" s="156"/>
      <c r="VYN3" s="156"/>
      <c r="VYO3" s="156"/>
      <c r="VYP3" s="156"/>
      <c r="VYQ3" s="156"/>
      <c r="VYR3" s="156"/>
      <c r="VYS3" s="156"/>
      <c r="VYT3" s="156"/>
      <c r="VYU3" s="156"/>
      <c r="VYV3" s="156"/>
      <c r="VYW3" s="156"/>
      <c r="VYX3" s="156"/>
      <c r="VYY3" s="156"/>
      <c r="VYZ3" s="156"/>
      <c r="VZA3" s="156"/>
      <c r="VZB3" s="156"/>
      <c r="VZC3" s="156"/>
      <c r="VZD3" s="156"/>
      <c r="VZE3" s="156"/>
      <c r="VZF3" s="156"/>
      <c r="VZG3" s="156"/>
      <c r="VZH3" s="156"/>
      <c r="VZI3" s="156"/>
      <c r="VZJ3" s="156"/>
      <c r="VZK3" s="156"/>
      <c r="VZL3" s="156"/>
      <c r="VZM3" s="156"/>
      <c r="VZN3" s="156"/>
      <c r="VZO3" s="156"/>
      <c r="VZP3" s="156"/>
      <c r="VZQ3" s="156"/>
      <c r="VZR3" s="156"/>
      <c r="VZS3" s="156"/>
      <c r="VZT3" s="156"/>
      <c r="VZU3" s="156"/>
      <c r="VZV3" s="156"/>
      <c r="VZW3" s="156"/>
      <c r="VZX3" s="156"/>
      <c r="VZY3" s="156"/>
      <c r="VZZ3" s="156"/>
      <c r="WAA3" s="156"/>
      <c r="WAB3" s="156"/>
      <c r="WAC3" s="156"/>
      <c r="WAD3" s="156"/>
      <c r="WAE3" s="156"/>
      <c r="WAF3" s="156"/>
      <c r="WAG3" s="156"/>
      <c r="WAH3" s="156"/>
      <c r="WAI3" s="156"/>
      <c r="WAJ3" s="156"/>
      <c r="WAK3" s="156"/>
      <c r="WAL3" s="156"/>
      <c r="WAM3" s="156"/>
      <c r="WAN3" s="156"/>
      <c r="WAO3" s="156"/>
      <c r="WAP3" s="156"/>
      <c r="WAQ3" s="156"/>
      <c r="WAR3" s="156"/>
      <c r="WAS3" s="156"/>
      <c r="WAT3" s="156"/>
      <c r="WAU3" s="156"/>
      <c r="WAV3" s="156"/>
      <c r="WAW3" s="156"/>
      <c r="WAX3" s="156"/>
      <c r="WAY3" s="156"/>
      <c r="WAZ3" s="156"/>
      <c r="WBA3" s="156"/>
      <c r="WBB3" s="156"/>
      <c r="WBC3" s="156"/>
      <c r="WBD3" s="156"/>
      <c r="WBE3" s="156"/>
      <c r="WBF3" s="156"/>
      <c r="WBG3" s="156"/>
      <c r="WBH3" s="156"/>
      <c r="WBI3" s="156"/>
      <c r="WBJ3" s="156"/>
      <c r="WBK3" s="156"/>
      <c r="WBL3" s="156"/>
      <c r="WBM3" s="156"/>
      <c r="WBN3" s="156"/>
      <c r="WBO3" s="156"/>
      <c r="WBP3" s="156"/>
      <c r="WBQ3" s="156"/>
      <c r="WBR3" s="156"/>
      <c r="WBS3" s="156"/>
      <c r="WBT3" s="156"/>
      <c r="WBU3" s="156"/>
      <c r="WBV3" s="156"/>
      <c r="WBW3" s="156"/>
      <c r="WBX3" s="156"/>
      <c r="WBY3" s="156"/>
      <c r="WBZ3" s="156"/>
      <c r="WCA3" s="156"/>
      <c r="WCB3" s="156"/>
      <c r="WCC3" s="156"/>
      <c r="WCD3" s="156"/>
      <c r="WCE3" s="156"/>
      <c r="WCF3" s="156"/>
      <c r="WCG3" s="156"/>
      <c r="WCH3" s="156"/>
      <c r="WCI3" s="156"/>
      <c r="WCJ3" s="156"/>
      <c r="WCK3" s="156"/>
      <c r="WCL3" s="156"/>
      <c r="WCM3" s="156"/>
      <c r="WCN3" s="156"/>
      <c r="WCO3" s="156"/>
      <c r="WCP3" s="156"/>
      <c r="WCQ3" s="156"/>
      <c r="WCR3" s="156"/>
      <c r="WCS3" s="156"/>
      <c r="WCT3" s="156"/>
      <c r="WCU3" s="156"/>
      <c r="WCV3" s="156"/>
      <c r="WCW3" s="156"/>
      <c r="WCX3" s="156"/>
      <c r="WCY3" s="156"/>
      <c r="WCZ3" s="156"/>
      <c r="WDA3" s="156"/>
      <c r="WDB3" s="156"/>
      <c r="WDC3" s="156"/>
      <c r="WDD3" s="156"/>
      <c r="WDE3" s="156"/>
      <c r="WDF3" s="156"/>
      <c r="WDG3" s="156"/>
      <c r="WDH3" s="156"/>
      <c r="WDI3" s="156"/>
      <c r="WDJ3" s="156"/>
      <c r="WDK3" s="156"/>
      <c r="WDL3" s="156"/>
      <c r="WDM3" s="156"/>
      <c r="WDN3" s="156"/>
      <c r="WDO3" s="156"/>
      <c r="WDP3" s="156"/>
      <c r="WDQ3" s="156"/>
      <c r="WDR3" s="156"/>
      <c r="WDS3" s="156"/>
      <c r="WDT3" s="156"/>
      <c r="WDU3" s="156"/>
      <c r="WDV3" s="156"/>
      <c r="WDW3" s="156"/>
      <c r="WDX3" s="156"/>
      <c r="WDY3" s="156"/>
      <c r="WDZ3" s="156"/>
      <c r="WEA3" s="156"/>
      <c r="WEB3" s="156"/>
      <c r="WEC3" s="156"/>
      <c r="WED3" s="156"/>
      <c r="WEE3" s="156"/>
      <c r="WEF3" s="156"/>
      <c r="WEG3" s="156"/>
      <c r="WEH3" s="156"/>
      <c r="WEI3" s="156"/>
      <c r="WEJ3" s="156"/>
      <c r="WEK3" s="156"/>
      <c r="WEL3" s="156"/>
      <c r="WEM3" s="156"/>
      <c r="WEN3" s="156"/>
      <c r="WEO3" s="156"/>
      <c r="WEP3" s="156"/>
      <c r="WEQ3" s="156"/>
      <c r="WER3" s="156"/>
      <c r="WES3" s="156"/>
      <c r="WET3" s="156"/>
      <c r="WEU3" s="156"/>
      <c r="WEV3" s="156"/>
      <c r="WEW3" s="156"/>
      <c r="WEX3" s="156"/>
      <c r="WEY3" s="156"/>
      <c r="WEZ3" s="156"/>
      <c r="WFA3" s="156"/>
      <c r="WFB3" s="156"/>
      <c r="WFC3" s="156"/>
      <c r="WFD3" s="156"/>
      <c r="WFE3" s="156"/>
      <c r="WFF3" s="156"/>
      <c r="WFG3" s="156"/>
      <c r="WFH3" s="156"/>
      <c r="WFI3" s="156"/>
      <c r="WFJ3" s="156"/>
      <c r="WFK3" s="156"/>
      <c r="WFL3" s="156"/>
      <c r="WFM3" s="156"/>
      <c r="WFN3" s="156"/>
      <c r="WFO3" s="156"/>
      <c r="WFP3" s="156"/>
      <c r="WFQ3" s="156"/>
      <c r="WFR3" s="156"/>
      <c r="WFS3" s="156"/>
      <c r="WFT3" s="156"/>
      <c r="WFU3" s="156"/>
      <c r="WFV3" s="156"/>
      <c r="WFW3" s="156"/>
      <c r="WFX3" s="156"/>
      <c r="WFY3" s="156"/>
      <c r="WFZ3" s="156"/>
      <c r="WGA3" s="156"/>
      <c r="WGB3" s="156"/>
      <c r="WGC3" s="156"/>
      <c r="WGD3" s="156"/>
      <c r="WGE3" s="156"/>
      <c r="WGF3" s="156"/>
      <c r="WGG3" s="156"/>
      <c r="WGH3" s="156"/>
      <c r="WGI3" s="156"/>
      <c r="WGJ3" s="156"/>
      <c r="WGK3" s="156"/>
      <c r="WGL3" s="156"/>
      <c r="WGM3" s="156"/>
      <c r="WGN3" s="156"/>
      <c r="WGO3" s="156"/>
      <c r="WGP3" s="156"/>
      <c r="WGQ3" s="156"/>
      <c r="WGR3" s="156"/>
      <c r="WGS3" s="156"/>
      <c r="WGT3" s="156"/>
      <c r="WGU3" s="156"/>
      <c r="WGV3" s="156"/>
      <c r="WGW3" s="156"/>
      <c r="WGX3" s="156"/>
      <c r="WGY3" s="156"/>
      <c r="WGZ3" s="156"/>
      <c r="WHA3" s="156"/>
      <c r="WHB3" s="156"/>
      <c r="WHC3" s="156"/>
      <c r="WHD3" s="156"/>
      <c r="WHE3" s="156"/>
      <c r="WHF3" s="156"/>
      <c r="WHG3" s="156"/>
      <c r="WHH3" s="156"/>
      <c r="WHI3" s="156"/>
      <c r="WHJ3" s="156"/>
      <c r="WHK3" s="156"/>
      <c r="WHL3" s="156"/>
      <c r="WHM3" s="156"/>
      <c r="WHN3" s="156"/>
      <c r="WHO3" s="156"/>
      <c r="WHP3" s="156"/>
      <c r="WHQ3" s="156"/>
      <c r="WHR3" s="156"/>
      <c r="WHS3" s="156"/>
      <c r="WHT3" s="156"/>
      <c r="WHU3" s="156"/>
      <c r="WHV3" s="156"/>
      <c r="WHW3" s="156"/>
      <c r="WHX3" s="156"/>
      <c r="WHY3" s="156"/>
      <c r="WHZ3" s="156"/>
      <c r="WIA3" s="156"/>
      <c r="WIB3" s="156"/>
      <c r="WIC3" s="156"/>
      <c r="WID3" s="156"/>
      <c r="WIE3" s="156"/>
      <c r="WIF3" s="156"/>
      <c r="WIG3" s="156"/>
      <c r="WIH3" s="156"/>
      <c r="WII3" s="156"/>
      <c r="WIJ3" s="156"/>
      <c r="WIK3" s="156"/>
      <c r="WIL3" s="156"/>
      <c r="WIM3" s="156"/>
      <c r="WIN3" s="156"/>
      <c r="WIO3" s="156"/>
      <c r="WIP3" s="156"/>
      <c r="WIQ3" s="156"/>
      <c r="WIR3" s="156"/>
      <c r="WIS3" s="156"/>
      <c r="WIT3" s="156"/>
      <c r="WIU3" s="156"/>
      <c r="WIV3" s="156"/>
      <c r="WIW3" s="156"/>
      <c r="WIX3" s="156"/>
      <c r="WIY3" s="156"/>
      <c r="WIZ3" s="156"/>
      <c r="WJA3" s="156"/>
      <c r="WJB3" s="156"/>
      <c r="WJC3" s="156"/>
      <c r="WJD3" s="156"/>
      <c r="WJE3" s="156"/>
      <c r="WJF3" s="156"/>
      <c r="WJG3" s="156"/>
      <c r="WJH3" s="156"/>
      <c r="WJI3" s="156"/>
      <c r="WJJ3" s="156"/>
      <c r="WJK3" s="156"/>
      <c r="WJL3" s="156"/>
      <c r="WJM3" s="156"/>
      <c r="WJN3" s="156"/>
      <c r="WJO3" s="156"/>
      <c r="WJP3" s="156"/>
      <c r="WJQ3" s="156"/>
      <c r="WJR3" s="156"/>
      <c r="WJS3" s="156"/>
      <c r="WJT3" s="156"/>
      <c r="WJU3" s="156"/>
      <c r="WJV3" s="156"/>
      <c r="WJW3" s="156"/>
      <c r="WJX3" s="156"/>
      <c r="WJY3" s="156"/>
      <c r="WJZ3" s="156"/>
      <c r="WKA3" s="156"/>
      <c r="WKB3" s="156"/>
      <c r="WKC3" s="156"/>
      <c r="WKD3" s="156"/>
      <c r="WKE3" s="156"/>
      <c r="WKF3" s="156"/>
      <c r="WKG3" s="156"/>
      <c r="WKH3" s="156"/>
      <c r="WKI3" s="156"/>
      <c r="WKJ3" s="156"/>
      <c r="WKK3" s="156"/>
      <c r="WKL3" s="156"/>
      <c r="WKM3" s="156"/>
      <c r="WKN3" s="156"/>
      <c r="WKO3" s="156"/>
      <c r="WKP3" s="156"/>
      <c r="WKQ3" s="156"/>
      <c r="WKR3" s="156"/>
      <c r="WKS3" s="156"/>
      <c r="WKT3" s="156"/>
      <c r="WKU3" s="156"/>
      <c r="WKV3" s="156"/>
      <c r="WKW3" s="156"/>
      <c r="WKX3" s="156"/>
      <c r="WKY3" s="156"/>
      <c r="WKZ3" s="156"/>
      <c r="WLA3" s="156"/>
      <c r="WLB3" s="156"/>
      <c r="WLC3" s="156"/>
      <c r="WLD3" s="156"/>
      <c r="WLE3" s="156"/>
      <c r="WLF3" s="156"/>
      <c r="WLG3" s="156"/>
      <c r="WLH3" s="156"/>
      <c r="WLI3" s="156"/>
      <c r="WLJ3" s="156"/>
      <c r="WLK3" s="156"/>
      <c r="WLL3" s="156"/>
      <c r="WLM3" s="156"/>
      <c r="WLN3" s="156"/>
      <c r="WLO3" s="156"/>
      <c r="WLP3" s="156"/>
      <c r="WLQ3" s="156"/>
      <c r="WLR3" s="156"/>
      <c r="WLS3" s="156"/>
      <c r="WLT3" s="156"/>
      <c r="WLU3" s="156"/>
      <c r="WLV3" s="156"/>
      <c r="WLW3" s="156"/>
      <c r="WLX3" s="156"/>
      <c r="WLY3" s="156"/>
      <c r="WLZ3" s="156"/>
      <c r="WMA3" s="156"/>
      <c r="WMB3" s="156"/>
      <c r="WMC3" s="156"/>
      <c r="WMD3" s="156"/>
      <c r="WME3" s="156"/>
      <c r="WMF3" s="156"/>
      <c r="WMG3" s="156"/>
      <c r="WMH3" s="156"/>
      <c r="WMI3" s="156"/>
      <c r="WMJ3" s="156"/>
      <c r="WMK3" s="156"/>
      <c r="WML3" s="156"/>
      <c r="WMM3" s="156"/>
      <c r="WMN3" s="156"/>
      <c r="WMO3" s="156"/>
      <c r="WMP3" s="156"/>
      <c r="WMQ3" s="156"/>
      <c r="WMR3" s="156"/>
      <c r="WMS3" s="156"/>
      <c r="WMT3" s="156"/>
      <c r="WMU3" s="156"/>
      <c r="WMV3" s="156"/>
      <c r="WMW3" s="156"/>
      <c r="WMX3" s="156"/>
      <c r="WMY3" s="156"/>
      <c r="WMZ3" s="156"/>
      <c r="WNA3" s="156"/>
      <c r="WNB3" s="156"/>
      <c r="WNC3" s="156"/>
      <c r="WND3" s="156"/>
      <c r="WNE3" s="156"/>
      <c r="WNF3" s="156"/>
      <c r="WNG3" s="156"/>
      <c r="WNH3" s="156"/>
      <c r="WNI3" s="156"/>
      <c r="WNJ3" s="156"/>
      <c r="WNK3" s="156"/>
      <c r="WNL3" s="156"/>
      <c r="WNM3" s="156"/>
      <c r="WNN3" s="156"/>
      <c r="WNO3" s="156"/>
      <c r="WNP3" s="156"/>
      <c r="WNQ3" s="156"/>
      <c r="WNR3" s="156"/>
      <c r="WNS3" s="156"/>
      <c r="WNT3" s="156"/>
      <c r="WNU3" s="156"/>
      <c r="WNV3" s="156"/>
      <c r="WNW3" s="156"/>
      <c r="WNX3" s="156"/>
      <c r="WNY3" s="156"/>
      <c r="WNZ3" s="156"/>
      <c r="WOA3" s="156"/>
      <c r="WOB3" s="156"/>
      <c r="WOC3" s="156"/>
      <c r="WOD3" s="156"/>
      <c r="WOE3" s="156"/>
      <c r="WOF3" s="156"/>
      <c r="WOG3" s="156"/>
      <c r="WOH3" s="156"/>
      <c r="WOI3" s="156"/>
      <c r="WOJ3" s="156"/>
      <c r="WOK3" s="156"/>
      <c r="WOL3" s="156"/>
      <c r="WOM3" s="156"/>
      <c r="WON3" s="156"/>
      <c r="WOO3" s="156"/>
      <c r="WOP3" s="156"/>
      <c r="WOQ3" s="156"/>
      <c r="WOR3" s="156"/>
      <c r="WOS3" s="156"/>
      <c r="WOT3" s="156"/>
      <c r="WOU3" s="156"/>
      <c r="WOV3" s="156"/>
      <c r="WOW3" s="156"/>
      <c r="WOX3" s="156"/>
      <c r="WOY3" s="156"/>
      <c r="WOZ3" s="156"/>
      <c r="WPA3" s="156"/>
      <c r="WPB3" s="156"/>
      <c r="WPC3" s="156"/>
      <c r="WPD3" s="156"/>
      <c r="WPE3" s="156"/>
      <c r="WPF3" s="156"/>
      <c r="WPG3" s="156"/>
      <c r="WPH3" s="156"/>
      <c r="WPI3" s="156"/>
      <c r="WPJ3" s="156"/>
      <c r="WPK3" s="156"/>
      <c r="WPL3" s="156"/>
      <c r="WPM3" s="156"/>
      <c r="WPN3" s="156"/>
      <c r="WPO3" s="156"/>
      <c r="WPP3" s="156"/>
      <c r="WPQ3" s="156"/>
      <c r="WPR3" s="156"/>
      <c r="WPS3" s="156"/>
      <c r="WPT3" s="156"/>
      <c r="WPU3" s="156"/>
      <c r="WPV3" s="156"/>
      <c r="WPW3" s="156"/>
      <c r="WPX3" s="156"/>
      <c r="WPY3" s="156"/>
      <c r="WPZ3" s="156"/>
      <c r="WQA3" s="156"/>
      <c r="WQB3" s="156"/>
      <c r="WQC3" s="156"/>
      <c r="WQD3" s="156"/>
      <c r="WQE3" s="156"/>
      <c r="WQF3" s="156"/>
      <c r="WQG3" s="156"/>
      <c r="WQH3" s="156"/>
      <c r="WQI3" s="156"/>
      <c r="WQJ3" s="156"/>
      <c r="WQK3" s="156"/>
      <c r="WQL3" s="156"/>
      <c r="WQM3" s="156"/>
      <c r="WQN3" s="156"/>
      <c r="WQO3" s="156"/>
      <c r="WQP3" s="156"/>
      <c r="WQQ3" s="156"/>
      <c r="WQR3" s="156"/>
      <c r="WQS3" s="156"/>
      <c r="WQT3" s="156"/>
      <c r="WQU3" s="156"/>
      <c r="WQV3" s="156"/>
      <c r="WQW3" s="156"/>
      <c r="WQX3" s="156"/>
      <c r="WQY3" s="156"/>
      <c r="WQZ3" s="156"/>
      <c r="WRA3" s="156"/>
      <c r="WRB3" s="156"/>
      <c r="WRC3" s="156"/>
      <c r="WRD3" s="156"/>
      <c r="WRE3" s="156"/>
      <c r="WRF3" s="156"/>
      <c r="WRG3" s="156"/>
      <c r="WRH3" s="156"/>
      <c r="WRI3" s="156"/>
      <c r="WRJ3" s="156"/>
      <c r="WRK3" s="156"/>
      <c r="WRL3" s="156"/>
      <c r="WRM3" s="156"/>
      <c r="WRN3" s="156"/>
      <c r="WRO3" s="156"/>
      <c r="WRP3" s="156"/>
      <c r="WRQ3" s="156"/>
      <c r="WRR3" s="156"/>
      <c r="WRS3" s="156"/>
      <c r="WRT3" s="156"/>
      <c r="WRU3" s="156"/>
      <c r="WRV3" s="156"/>
      <c r="WRW3" s="156"/>
      <c r="WRX3" s="156"/>
      <c r="WRY3" s="156"/>
      <c r="WRZ3" s="156"/>
      <c r="WSA3" s="156"/>
      <c r="WSB3" s="156"/>
      <c r="WSC3" s="156"/>
      <c r="WSD3" s="156"/>
      <c r="WSE3" s="156"/>
      <c r="WSF3" s="156"/>
      <c r="WSG3" s="156"/>
      <c r="WSH3" s="156"/>
      <c r="WSI3" s="156"/>
      <c r="WSJ3" s="156"/>
      <c r="WSK3" s="156"/>
      <c r="WSL3" s="156"/>
      <c r="WSM3" s="156"/>
      <c r="WSN3" s="156"/>
      <c r="WSO3" s="156"/>
      <c r="WSP3" s="156"/>
      <c r="WSQ3" s="156"/>
      <c r="WSR3" s="156"/>
      <c r="WSS3" s="156"/>
      <c r="WST3" s="156"/>
      <c r="WSU3" s="156"/>
      <c r="WSV3" s="156"/>
      <c r="WSW3" s="156"/>
      <c r="WSX3" s="156"/>
      <c r="WSY3" s="156"/>
      <c r="WSZ3" s="156"/>
      <c r="WTA3" s="156"/>
      <c r="WTB3" s="156"/>
      <c r="WTC3" s="156"/>
      <c r="WTD3" s="156"/>
      <c r="WTE3" s="156"/>
      <c r="WTF3" s="156"/>
      <c r="WTG3" s="156"/>
      <c r="WTH3" s="156"/>
      <c r="WTI3" s="156"/>
      <c r="WTJ3" s="156"/>
      <c r="WTK3" s="156"/>
      <c r="WTL3" s="156"/>
      <c r="WTM3" s="156"/>
      <c r="WTN3" s="156"/>
      <c r="WTO3" s="156"/>
      <c r="WTP3" s="156"/>
      <c r="WTQ3" s="156"/>
      <c r="WTR3" s="156"/>
      <c r="WTS3" s="156"/>
      <c r="WTT3" s="156"/>
      <c r="WTU3" s="156"/>
      <c r="WTV3" s="156"/>
      <c r="WTW3" s="156"/>
      <c r="WTX3" s="156"/>
      <c r="WTY3" s="156"/>
      <c r="WTZ3" s="156"/>
      <c r="WUA3" s="156"/>
      <c r="WUB3" s="156"/>
      <c r="WUC3" s="156"/>
      <c r="WUD3" s="156"/>
      <c r="WUE3" s="156"/>
      <c r="WUF3" s="156"/>
      <c r="WUG3" s="156"/>
      <c r="WUH3" s="156"/>
      <c r="WUI3" s="156"/>
      <c r="WUJ3" s="156"/>
      <c r="WUK3" s="156"/>
      <c r="WUL3" s="156"/>
      <c r="WUM3" s="156"/>
      <c r="WUN3" s="156"/>
      <c r="WUO3" s="156"/>
      <c r="WUP3" s="156"/>
      <c r="WUQ3" s="156"/>
      <c r="WUR3" s="156"/>
      <c r="WUS3" s="156"/>
      <c r="WUT3" s="156"/>
      <c r="WUU3" s="156"/>
      <c r="WUV3" s="156"/>
      <c r="WUW3" s="156"/>
      <c r="WUX3" s="156"/>
      <c r="WUY3" s="156"/>
      <c r="WUZ3" s="156"/>
      <c r="WVA3" s="156"/>
      <c r="WVB3" s="156"/>
      <c r="WVC3" s="156"/>
      <c r="WVD3" s="156"/>
      <c r="WVE3" s="156"/>
      <c r="WVF3" s="156"/>
      <c r="WVG3" s="156"/>
      <c r="WVH3" s="156"/>
      <c r="WVI3" s="156"/>
      <c r="WVJ3" s="156"/>
      <c r="WVK3" s="156"/>
      <c r="WVL3" s="156"/>
      <c r="WVM3" s="156"/>
      <c r="WVN3" s="156"/>
      <c r="WVO3" s="156"/>
      <c r="WVP3" s="156"/>
      <c r="WVQ3" s="156"/>
      <c r="WVR3" s="156"/>
      <c r="WVS3" s="156"/>
      <c r="WVT3" s="156"/>
      <c r="WVU3" s="156"/>
      <c r="WVV3" s="156"/>
      <c r="WVW3" s="156"/>
      <c r="WVX3" s="156"/>
      <c r="WVY3" s="156"/>
      <c r="WVZ3" s="156"/>
      <c r="WWA3" s="156"/>
      <c r="WWB3" s="156"/>
      <c r="WWC3" s="156"/>
      <c r="WWD3" s="156"/>
      <c r="WWE3" s="156"/>
      <c r="WWF3" s="156"/>
      <c r="WWG3" s="156"/>
      <c r="WWH3" s="156"/>
      <c r="WWI3" s="156"/>
      <c r="WWJ3" s="156"/>
      <c r="WWK3" s="156"/>
      <c r="WWL3" s="156"/>
      <c r="WWM3" s="156"/>
      <c r="WWN3" s="156"/>
      <c r="WWO3" s="156"/>
      <c r="WWP3" s="156"/>
      <c r="WWQ3" s="156"/>
      <c r="WWR3" s="156"/>
      <c r="WWS3" s="156"/>
      <c r="WWT3" s="156"/>
      <c r="WWU3" s="156"/>
      <c r="WWV3" s="156"/>
      <c r="WWW3" s="156"/>
      <c r="WWX3" s="156"/>
      <c r="WWY3" s="156"/>
      <c r="WWZ3" s="156"/>
      <c r="WXA3" s="156"/>
      <c r="WXB3" s="156"/>
      <c r="WXC3" s="156"/>
      <c r="WXD3" s="156"/>
      <c r="WXE3" s="156"/>
      <c r="WXF3" s="156"/>
      <c r="WXG3" s="156"/>
      <c r="WXH3" s="156"/>
      <c r="WXI3" s="156"/>
      <c r="WXJ3" s="156"/>
      <c r="WXK3" s="156"/>
      <c r="WXL3" s="156"/>
      <c r="WXM3" s="156"/>
      <c r="WXN3" s="156"/>
      <c r="WXO3" s="156"/>
      <c r="WXP3" s="156"/>
      <c r="WXQ3" s="156"/>
      <c r="WXR3" s="156"/>
      <c r="WXS3" s="156"/>
      <c r="WXT3" s="156"/>
      <c r="WXU3" s="156"/>
      <c r="WXV3" s="156"/>
      <c r="WXW3" s="156"/>
      <c r="WXX3" s="156"/>
      <c r="WXY3" s="156"/>
      <c r="WXZ3" s="156"/>
      <c r="WYA3" s="156"/>
      <c r="WYB3" s="156"/>
      <c r="WYC3" s="156"/>
      <c r="WYD3" s="156"/>
      <c r="WYE3" s="156"/>
      <c r="WYF3" s="156"/>
      <c r="WYG3" s="156"/>
      <c r="WYH3" s="156"/>
      <c r="WYI3" s="156"/>
      <c r="WYJ3" s="156"/>
      <c r="WYK3" s="156"/>
      <c r="WYL3" s="156"/>
      <c r="WYM3" s="156"/>
      <c r="WYN3" s="156"/>
      <c r="WYO3" s="156"/>
      <c r="WYP3" s="156"/>
      <c r="WYQ3" s="156"/>
      <c r="WYR3" s="156"/>
      <c r="WYS3" s="156"/>
      <c r="WYT3" s="156"/>
      <c r="WYU3" s="156"/>
      <c r="WYV3" s="156"/>
      <c r="WYW3" s="156"/>
      <c r="WYX3" s="156"/>
      <c r="WYY3" s="156"/>
      <c r="WYZ3" s="156"/>
      <c r="WZA3" s="156"/>
      <c r="WZB3" s="156"/>
      <c r="WZC3" s="156"/>
      <c r="WZD3" s="156"/>
      <c r="WZE3" s="156"/>
      <c r="WZF3" s="156"/>
      <c r="WZG3" s="156"/>
      <c r="WZH3" s="156"/>
      <c r="WZI3" s="156"/>
      <c r="WZJ3" s="156"/>
      <c r="WZK3" s="156"/>
      <c r="WZL3" s="156"/>
      <c r="WZM3" s="156"/>
      <c r="WZN3" s="156"/>
      <c r="WZO3" s="156"/>
      <c r="WZP3" s="156"/>
      <c r="WZQ3" s="156"/>
      <c r="WZR3" s="156"/>
      <c r="WZS3" s="156"/>
      <c r="WZT3" s="156"/>
      <c r="WZU3" s="156"/>
      <c r="WZV3" s="156"/>
      <c r="WZW3" s="156"/>
      <c r="WZX3" s="156"/>
      <c r="WZY3" s="156"/>
      <c r="WZZ3" s="156"/>
      <c r="XAA3" s="156"/>
      <c r="XAB3" s="156"/>
      <c r="XAC3" s="156"/>
      <c r="XAD3" s="156"/>
      <c r="XAE3" s="156"/>
      <c r="XAF3" s="156"/>
      <c r="XAG3" s="156"/>
      <c r="XAH3" s="156"/>
      <c r="XAI3" s="156"/>
      <c r="XAJ3" s="156"/>
      <c r="XAK3" s="156"/>
      <c r="XAL3" s="156"/>
      <c r="XAM3" s="156"/>
      <c r="XAN3" s="156"/>
      <c r="XAO3" s="156"/>
      <c r="XAP3" s="156"/>
      <c r="XAQ3" s="156"/>
      <c r="XAR3" s="156"/>
      <c r="XAS3" s="156"/>
      <c r="XAT3" s="156"/>
      <c r="XAU3" s="156"/>
      <c r="XAV3" s="156"/>
      <c r="XAW3" s="156"/>
      <c r="XAX3" s="156"/>
      <c r="XAY3" s="156"/>
      <c r="XAZ3" s="156"/>
      <c r="XBA3" s="156"/>
      <c r="XBB3" s="156"/>
      <c r="XBC3" s="156"/>
      <c r="XBD3" s="156"/>
      <c r="XBE3" s="156"/>
      <c r="XBF3" s="156"/>
      <c r="XBG3" s="156"/>
      <c r="XBH3" s="156"/>
      <c r="XBI3" s="156"/>
      <c r="XBJ3" s="156"/>
      <c r="XBK3" s="156"/>
      <c r="XBL3" s="156"/>
      <c r="XBM3" s="156"/>
      <c r="XBN3" s="156"/>
      <c r="XBO3" s="156"/>
      <c r="XBP3" s="156"/>
      <c r="XBQ3" s="156"/>
      <c r="XBR3" s="156"/>
      <c r="XBS3" s="156"/>
      <c r="XBT3" s="156"/>
      <c r="XBU3" s="156"/>
      <c r="XBV3" s="156"/>
      <c r="XBW3" s="156"/>
      <c r="XBX3" s="156"/>
      <c r="XBY3" s="156"/>
      <c r="XBZ3" s="156"/>
      <c r="XCA3" s="156"/>
      <c r="XCB3" s="156"/>
      <c r="XCC3" s="156"/>
      <c r="XCD3" s="156"/>
      <c r="XCE3" s="156"/>
      <c r="XCF3" s="156"/>
      <c r="XCG3" s="156"/>
      <c r="XCH3" s="156"/>
      <c r="XCI3" s="156"/>
      <c r="XCJ3" s="156"/>
      <c r="XCK3" s="156"/>
      <c r="XCL3" s="156"/>
      <c r="XCM3" s="156"/>
      <c r="XCN3" s="156"/>
      <c r="XCO3" s="156"/>
      <c r="XCP3" s="156"/>
      <c r="XCQ3" s="156"/>
      <c r="XCR3" s="156"/>
      <c r="XCS3" s="156"/>
      <c r="XCT3" s="156"/>
      <c r="XCU3" s="156"/>
      <c r="XCV3" s="156"/>
      <c r="XCW3" s="156"/>
      <c r="XCX3" s="156"/>
      <c r="XCY3" s="156"/>
      <c r="XCZ3" s="156"/>
      <c r="XDA3" s="156"/>
      <c r="XDB3" s="156"/>
      <c r="XDC3" s="156"/>
      <c r="XDD3" s="156"/>
      <c r="XDE3" s="156"/>
      <c r="XDF3" s="156"/>
      <c r="XDG3" s="156"/>
      <c r="XDH3" s="156"/>
      <c r="XDI3" s="156"/>
      <c r="XDJ3" s="156"/>
      <c r="XDK3" s="156"/>
      <c r="XDL3" s="156"/>
      <c r="XDM3" s="156"/>
      <c r="XDN3" s="156"/>
      <c r="XDO3" s="156"/>
      <c r="XDP3" s="156"/>
      <c r="XDQ3" s="156"/>
      <c r="XDR3" s="156"/>
      <c r="XDS3" s="156"/>
      <c r="XDT3" s="156"/>
      <c r="XDU3" s="156"/>
      <c r="XDV3" s="156"/>
      <c r="XDW3" s="156"/>
      <c r="XDX3" s="156"/>
      <c r="XDY3" s="156"/>
      <c r="XDZ3" s="156"/>
      <c r="XEA3" s="156"/>
      <c r="XEB3" s="156"/>
      <c r="XEC3" s="156"/>
      <c r="XED3" s="156"/>
      <c r="XEE3" s="156"/>
      <c r="XEF3" s="156"/>
      <c r="XEG3" s="156"/>
      <c r="XEH3" s="156"/>
      <c r="XEI3" s="156"/>
      <c r="XEJ3" s="156"/>
      <c r="XEK3" s="156"/>
      <c r="XEL3" s="156"/>
      <c r="XEM3" s="156"/>
      <c r="XEN3" s="156"/>
      <c r="XEO3" s="156"/>
      <c r="XEP3" s="156"/>
      <c r="XEQ3" s="156"/>
      <c r="XER3" s="156"/>
      <c r="XES3" s="156"/>
      <c r="XET3" s="156"/>
      <c r="XEU3" s="156"/>
      <c r="XEV3" s="156"/>
      <c r="XEW3" s="156"/>
      <c r="XEX3" s="156"/>
      <c r="XEY3" s="156"/>
      <c r="XEZ3" s="156"/>
      <c r="XFA3" s="156"/>
      <c r="XFB3" s="156"/>
      <c r="XFC3" s="156"/>
    </row>
    <row r="4" spans="1:16383" s="225" customFormat="1" ht="15">
      <c r="A4" s="223"/>
      <c r="B4" s="416"/>
      <c r="C4" s="416"/>
      <c r="F4" s="223"/>
      <c r="G4" s="223"/>
      <c r="H4" s="223"/>
      <c r="I4" s="223"/>
      <c r="J4" s="226"/>
      <c r="K4" s="226"/>
      <c r="L4" s="226"/>
      <c r="M4" s="226"/>
      <c r="N4" s="226"/>
      <c r="O4" s="226"/>
      <c r="P4" s="226"/>
      <c r="Q4" s="226"/>
      <c r="R4" s="227"/>
      <c r="S4" s="227"/>
      <c r="T4" s="227"/>
      <c r="U4" s="227"/>
      <c r="V4" s="227"/>
      <c r="W4" s="227"/>
      <c r="Y4" s="227"/>
      <c r="AA4" s="228"/>
      <c r="AB4" s="228"/>
      <c r="AC4" s="228"/>
      <c r="AD4" s="228"/>
      <c r="AE4" s="228"/>
    </row>
    <row r="5" spans="1:16383" s="232" customFormat="1" ht="15">
      <c r="A5" s="229"/>
      <c r="B5" s="417" t="s">
        <v>676</v>
      </c>
      <c r="C5" s="417"/>
      <c r="D5" s="230"/>
      <c r="E5" s="230"/>
      <c r="F5" s="230"/>
      <c r="G5" s="230"/>
      <c r="H5" s="230"/>
      <c r="I5" s="230"/>
      <c r="J5" s="230"/>
      <c r="K5" s="230"/>
      <c r="L5" s="230"/>
      <c r="M5" s="230"/>
      <c r="N5" s="230"/>
      <c r="O5" s="230"/>
      <c r="P5" s="230"/>
      <c r="Q5" s="230"/>
      <c r="R5" s="231"/>
      <c r="S5" s="231"/>
      <c r="T5" s="230" t="s">
        <v>677</v>
      </c>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0"/>
      <c r="ALT5" s="230"/>
      <c r="ALU5" s="230"/>
      <c r="ALV5" s="230"/>
      <c r="ALW5" s="230"/>
      <c r="ALX5" s="230"/>
      <c r="ALY5" s="230"/>
      <c r="ALZ5" s="230"/>
      <c r="AMA5" s="230"/>
      <c r="AMB5" s="230"/>
      <c r="AMC5" s="230"/>
      <c r="AMD5" s="230"/>
      <c r="AME5" s="230"/>
      <c r="AMF5" s="230"/>
      <c r="AMG5" s="230"/>
      <c r="AMH5" s="230"/>
      <c r="AMI5" s="230"/>
      <c r="AMJ5" s="230"/>
      <c r="AMK5" s="230"/>
      <c r="AML5" s="230"/>
      <c r="AMM5" s="230"/>
      <c r="AMN5" s="230"/>
      <c r="AMO5" s="230"/>
      <c r="AMP5" s="230"/>
      <c r="AMQ5" s="230"/>
      <c r="AMR5" s="230"/>
      <c r="AMS5" s="230"/>
      <c r="AMT5" s="230"/>
      <c r="AMU5" s="230"/>
      <c r="AMV5" s="230"/>
      <c r="AMW5" s="230"/>
      <c r="AMX5" s="230"/>
      <c r="AMY5" s="230"/>
      <c r="AMZ5" s="230"/>
      <c r="ANA5" s="230"/>
      <c r="ANB5" s="230"/>
      <c r="ANC5" s="230"/>
      <c r="AND5" s="230"/>
      <c r="ANE5" s="230"/>
      <c r="ANF5" s="230"/>
      <c r="ANG5" s="230"/>
      <c r="ANH5" s="230"/>
      <c r="ANI5" s="230"/>
      <c r="ANJ5" s="230"/>
      <c r="ANK5" s="230"/>
      <c r="ANL5" s="230"/>
      <c r="ANM5" s="230"/>
      <c r="ANN5" s="230"/>
      <c r="ANO5" s="230"/>
      <c r="ANP5" s="230"/>
      <c r="ANQ5" s="230"/>
      <c r="ANR5" s="230"/>
      <c r="ANS5" s="230"/>
      <c r="ANT5" s="230"/>
      <c r="ANU5" s="230"/>
      <c r="ANV5" s="230"/>
      <c r="ANW5" s="230"/>
      <c r="ANX5" s="230"/>
      <c r="ANY5" s="230"/>
      <c r="ANZ5" s="230"/>
      <c r="AOA5" s="230"/>
      <c r="AOB5" s="230"/>
      <c r="AOC5" s="230"/>
      <c r="AOD5" s="230"/>
      <c r="AOE5" s="230"/>
      <c r="AOF5" s="230"/>
      <c r="AOG5" s="230"/>
      <c r="AOH5" s="230"/>
      <c r="AOI5" s="230"/>
      <c r="AOJ5" s="230"/>
      <c r="AOK5" s="230"/>
      <c r="AOL5" s="230"/>
      <c r="AOM5" s="230"/>
      <c r="AON5" s="230"/>
      <c r="AOO5" s="230"/>
      <c r="AOP5" s="230"/>
      <c r="AOQ5" s="230"/>
      <c r="AOR5" s="230"/>
      <c r="AOS5" s="230"/>
      <c r="AOT5" s="230"/>
      <c r="AOU5" s="230"/>
      <c r="AOV5" s="230"/>
      <c r="AOW5" s="230"/>
      <c r="AOX5" s="230"/>
      <c r="AOY5" s="230"/>
      <c r="AOZ5" s="230"/>
      <c r="APA5" s="230"/>
      <c r="APB5" s="230"/>
      <c r="APC5" s="230"/>
      <c r="APD5" s="230"/>
      <c r="APE5" s="230"/>
      <c r="APF5" s="230"/>
      <c r="APG5" s="230"/>
      <c r="APH5" s="230"/>
      <c r="API5" s="230"/>
      <c r="APJ5" s="230"/>
      <c r="APK5" s="230"/>
      <c r="APL5" s="230"/>
      <c r="APM5" s="230"/>
      <c r="APN5" s="230"/>
      <c r="APO5" s="230"/>
      <c r="APP5" s="230"/>
      <c r="APQ5" s="230"/>
      <c r="APR5" s="230"/>
      <c r="APS5" s="230"/>
      <c r="APT5" s="230"/>
      <c r="APU5" s="230"/>
      <c r="APV5" s="230"/>
      <c r="APW5" s="230"/>
      <c r="APX5" s="230"/>
      <c r="APY5" s="230"/>
      <c r="APZ5" s="230"/>
      <c r="AQA5" s="230"/>
      <c r="AQB5" s="230"/>
      <c r="AQC5" s="230"/>
      <c r="AQD5" s="230"/>
      <c r="AQE5" s="230"/>
      <c r="AQF5" s="230"/>
      <c r="AQG5" s="230"/>
      <c r="AQH5" s="230"/>
      <c r="AQI5" s="230"/>
      <c r="AQJ5" s="230"/>
      <c r="AQK5" s="230"/>
      <c r="AQL5" s="230"/>
      <c r="AQM5" s="230"/>
      <c r="AQN5" s="230"/>
      <c r="AQO5" s="230"/>
      <c r="AQP5" s="230"/>
      <c r="AQQ5" s="230"/>
      <c r="AQR5" s="230"/>
      <c r="AQS5" s="230"/>
      <c r="AQT5" s="230"/>
      <c r="AQU5" s="230"/>
      <c r="AQV5" s="230"/>
      <c r="AQW5" s="230"/>
      <c r="AQX5" s="230"/>
      <c r="AQY5" s="230"/>
      <c r="AQZ5" s="230"/>
      <c r="ARA5" s="230"/>
      <c r="ARB5" s="230"/>
      <c r="ARC5" s="230"/>
      <c r="ARD5" s="230"/>
      <c r="ARE5" s="230"/>
      <c r="ARF5" s="230"/>
      <c r="ARG5" s="230"/>
      <c r="ARH5" s="230"/>
      <c r="ARI5" s="230"/>
      <c r="ARJ5" s="230"/>
      <c r="ARK5" s="230"/>
      <c r="ARL5" s="230"/>
      <c r="ARM5" s="230"/>
      <c r="ARN5" s="230"/>
      <c r="ARO5" s="230"/>
      <c r="ARP5" s="230"/>
      <c r="ARQ5" s="230"/>
      <c r="ARR5" s="230"/>
      <c r="ARS5" s="230"/>
      <c r="ART5" s="230"/>
      <c r="ARU5" s="230"/>
      <c r="ARV5" s="230"/>
      <c r="ARW5" s="230"/>
      <c r="ARX5" s="230"/>
      <c r="ARY5" s="230"/>
      <c r="ARZ5" s="230"/>
      <c r="ASA5" s="230"/>
      <c r="ASB5" s="230"/>
      <c r="ASC5" s="230"/>
      <c r="ASD5" s="230"/>
      <c r="ASE5" s="230"/>
      <c r="ASF5" s="230"/>
      <c r="ASG5" s="230"/>
      <c r="ASH5" s="230"/>
      <c r="ASI5" s="230"/>
      <c r="ASJ5" s="230"/>
      <c r="ASK5" s="230"/>
      <c r="ASL5" s="230"/>
      <c r="ASM5" s="230"/>
      <c r="ASN5" s="230"/>
      <c r="ASO5" s="230"/>
      <c r="ASP5" s="230"/>
      <c r="ASQ5" s="230"/>
      <c r="ASR5" s="230"/>
      <c r="ASS5" s="230"/>
      <c r="AST5" s="230"/>
      <c r="ASU5" s="230"/>
      <c r="ASV5" s="230"/>
      <c r="ASW5" s="230"/>
      <c r="ASX5" s="230"/>
      <c r="ASY5" s="230"/>
      <c r="ASZ5" s="230"/>
      <c r="ATA5" s="230"/>
      <c r="ATB5" s="230"/>
      <c r="ATC5" s="230"/>
      <c r="ATD5" s="230"/>
      <c r="ATE5" s="230"/>
      <c r="ATF5" s="230"/>
      <c r="ATG5" s="230"/>
      <c r="ATH5" s="230"/>
      <c r="ATI5" s="230"/>
      <c r="ATJ5" s="230"/>
      <c r="ATK5" s="230"/>
      <c r="ATL5" s="230"/>
      <c r="ATM5" s="230"/>
      <c r="ATN5" s="230"/>
      <c r="ATO5" s="230"/>
      <c r="ATP5" s="230"/>
      <c r="ATQ5" s="230"/>
      <c r="ATR5" s="230"/>
      <c r="ATS5" s="230"/>
      <c r="ATT5" s="230"/>
      <c r="ATU5" s="230"/>
      <c r="ATV5" s="230"/>
      <c r="ATW5" s="230"/>
      <c r="ATX5" s="230"/>
      <c r="ATY5" s="230"/>
      <c r="ATZ5" s="230"/>
      <c r="AUA5" s="230"/>
      <c r="AUB5" s="230"/>
      <c r="AUC5" s="230"/>
      <c r="AUD5" s="230"/>
      <c r="AUE5" s="230"/>
      <c r="AUF5" s="230"/>
      <c r="AUG5" s="230"/>
      <c r="AUH5" s="230"/>
      <c r="AUI5" s="230"/>
      <c r="AUJ5" s="230"/>
      <c r="AUK5" s="230"/>
      <c r="AUL5" s="230"/>
      <c r="AUM5" s="230"/>
      <c r="AUN5" s="230"/>
      <c r="AUO5" s="230"/>
      <c r="AUP5" s="230"/>
      <c r="AUQ5" s="230"/>
      <c r="AUR5" s="230"/>
      <c r="AUS5" s="230"/>
      <c r="AUT5" s="230"/>
      <c r="AUU5" s="230"/>
      <c r="AUV5" s="230"/>
      <c r="AUW5" s="230"/>
      <c r="AUX5" s="230"/>
      <c r="AUY5" s="230"/>
      <c r="AUZ5" s="230"/>
      <c r="AVA5" s="230"/>
      <c r="AVB5" s="230"/>
      <c r="AVC5" s="230"/>
      <c r="AVD5" s="230"/>
      <c r="AVE5" s="230"/>
      <c r="AVF5" s="230"/>
      <c r="AVG5" s="230"/>
      <c r="AVH5" s="230"/>
      <c r="AVI5" s="230"/>
      <c r="AVJ5" s="230"/>
      <c r="AVK5" s="230"/>
      <c r="AVL5" s="230"/>
      <c r="AVM5" s="230"/>
      <c r="AVN5" s="230"/>
      <c r="AVO5" s="230"/>
      <c r="AVP5" s="230"/>
      <c r="AVQ5" s="230"/>
      <c r="AVR5" s="230"/>
      <c r="AVS5" s="230"/>
      <c r="AVT5" s="230"/>
      <c r="AVU5" s="230"/>
      <c r="AVV5" s="230"/>
      <c r="AVW5" s="230"/>
      <c r="AVX5" s="230"/>
      <c r="AVY5" s="230"/>
      <c r="AVZ5" s="230"/>
      <c r="AWA5" s="230"/>
      <c r="AWB5" s="230"/>
      <c r="AWC5" s="230"/>
      <c r="AWD5" s="230"/>
      <c r="AWE5" s="230"/>
      <c r="AWF5" s="230"/>
      <c r="AWG5" s="230"/>
      <c r="AWH5" s="230"/>
      <c r="AWI5" s="230"/>
      <c r="AWJ5" s="230"/>
      <c r="AWK5" s="230"/>
      <c r="AWL5" s="230"/>
      <c r="AWM5" s="230"/>
      <c r="AWN5" s="230"/>
      <c r="AWO5" s="230"/>
      <c r="AWP5" s="230"/>
      <c r="AWQ5" s="230"/>
      <c r="AWR5" s="230"/>
      <c r="AWS5" s="230"/>
      <c r="AWT5" s="230"/>
      <c r="AWU5" s="230"/>
      <c r="AWV5" s="230"/>
      <c r="AWW5" s="230"/>
      <c r="AWX5" s="230"/>
      <c r="AWY5" s="230"/>
      <c r="AWZ5" s="230"/>
      <c r="AXA5" s="230"/>
      <c r="AXB5" s="230"/>
      <c r="AXC5" s="230"/>
      <c r="AXD5" s="230"/>
      <c r="AXE5" s="230"/>
      <c r="AXF5" s="230"/>
      <c r="AXG5" s="230"/>
      <c r="AXH5" s="230"/>
      <c r="AXI5" s="230"/>
      <c r="AXJ5" s="230"/>
      <c r="AXK5" s="230"/>
      <c r="AXL5" s="230"/>
      <c r="AXM5" s="230"/>
      <c r="AXN5" s="230"/>
      <c r="AXO5" s="230"/>
      <c r="AXP5" s="230"/>
      <c r="AXQ5" s="230"/>
      <c r="AXR5" s="230"/>
      <c r="AXS5" s="230"/>
      <c r="AXT5" s="230"/>
      <c r="AXU5" s="230"/>
      <c r="AXV5" s="230"/>
      <c r="AXW5" s="230"/>
      <c r="AXX5" s="230"/>
      <c r="AXY5" s="230"/>
      <c r="AXZ5" s="230"/>
      <c r="AYA5" s="230"/>
      <c r="AYB5" s="230"/>
      <c r="AYC5" s="230"/>
      <c r="AYD5" s="230"/>
      <c r="AYE5" s="230"/>
      <c r="AYF5" s="230"/>
      <c r="AYG5" s="230"/>
      <c r="AYH5" s="230"/>
      <c r="AYI5" s="230"/>
      <c r="AYJ5" s="230"/>
      <c r="AYK5" s="230"/>
      <c r="AYL5" s="230"/>
      <c r="AYM5" s="230"/>
      <c r="AYN5" s="230"/>
      <c r="AYO5" s="230"/>
      <c r="AYP5" s="230"/>
      <c r="AYQ5" s="230"/>
      <c r="AYR5" s="230"/>
      <c r="AYS5" s="230"/>
      <c r="AYT5" s="230"/>
      <c r="AYU5" s="230"/>
      <c r="AYV5" s="230"/>
      <c r="AYW5" s="230"/>
      <c r="AYX5" s="230"/>
      <c r="AYY5" s="230"/>
      <c r="AYZ5" s="230"/>
      <c r="AZA5" s="230"/>
      <c r="AZB5" s="230"/>
      <c r="AZC5" s="230"/>
      <c r="AZD5" s="230"/>
      <c r="AZE5" s="230"/>
      <c r="AZF5" s="230"/>
      <c r="AZG5" s="230"/>
      <c r="AZH5" s="230"/>
      <c r="AZI5" s="230"/>
      <c r="AZJ5" s="230"/>
      <c r="AZK5" s="230"/>
      <c r="AZL5" s="230"/>
      <c r="AZM5" s="230"/>
      <c r="AZN5" s="230"/>
      <c r="AZO5" s="230"/>
      <c r="AZP5" s="230"/>
      <c r="AZQ5" s="230"/>
      <c r="AZR5" s="230"/>
      <c r="AZS5" s="230"/>
      <c r="AZT5" s="230"/>
      <c r="AZU5" s="230"/>
      <c r="AZV5" s="230"/>
      <c r="AZW5" s="230"/>
      <c r="AZX5" s="230"/>
      <c r="AZY5" s="230"/>
      <c r="AZZ5" s="230"/>
      <c r="BAA5" s="230"/>
      <c r="BAB5" s="230"/>
      <c r="BAC5" s="230"/>
      <c r="BAD5" s="230"/>
      <c r="BAE5" s="230"/>
      <c r="BAF5" s="230"/>
      <c r="BAG5" s="230"/>
      <c r="BAH5" s="230"/>
      <c r="BAI5" s="230"/>
      <c r="BAJ5" s="230"/>
      <c r="BAK5" s="230"/>
      <c r="BAL5" s="230"/>
      <c r="BAM5" s="230"/>
      <c r="BAN5" s="230"/>
      <c r="BAO5" s="230"/>
      <c r="BAP5" s="230"/>
      <c r="BAQ5" s="230"/>
      <c r="BAR5" s="230"/>
      <c r="BAS5" s="230"/>
      <c r="BAT5" s="230"/>
      <c r="BAU5" s="230"/>
      <c r="BAV5" s="230"/>
      <c r="BAW5" s="230"/>
      <c r="BAX5" s="230"/>
      <c r="BAY5" s="230"/>
      <c r="BAZ5" s="230"/>
      <c r="BBA5" s="230"/>
      <c r="BBB5" s="230"/>
      <c r="BBC5" s="230"/>
      <c r="BBD5" s="230"/>
      <c r="BBE5" s="230"/>
      <c r="BBF5" s="230"/>
      <c r="BBG5" s="230"/>
      <c r="BBH5" s="230"/>
      <c r="BBI5" s="230"/>
      <c r="BBJ5" s="230"/>
      <c r="BBK5" s="230"/>
      <c r="BBL5" s="230"/>
      <c r="BBM5" s="230"/>
      <c r="BBN5" s="230"/>
      <c r="BBO5" s="230"/>
      <c r="BBP5" s="230"/>
      <c r="BBQ5" s="230"/>
      <c r="BBR5" s="230"/>
      <c r="BBS5" s="230"/>
      <c r="BBT5" s="230"/>
      <c r="BBU5" s="230"/>
      <c r="BBV5" s="230"/>
      <c r="BBW5" s="230"/>
      <c r="BBX5" s="230"/>
      <c r="BBY5" s="230"/>
      <c r="BBZ5" s="230"/>
      <c r="BCA5" s="230"/>
      <c r="BCB5" s="230"/>
      <c r="BCC5" s="230"/>
      <c r="BCD5" s="230"/>
      <c r="BCE5" s="230"/>
      <c r="BCF5" s="230"/>
      <c r="BCG5" s="230"/>
      <c r="BCH5" s="230"/>
      <c r="BCI5" s="230"/>
      <c r="BCJ5" s="230"/>
      <c r="BCK5" s="230"/>
      <c r="BCL5" s="230"/>
      <c r="BCM5" s="230"/>
      <c r="BCN5" s="230"/>
      <c r="BCO5" s="230"/>
      <c r="BCP5" s="230"/>
      <c r="BCQ5" s="230"/>
      <c r="BCR5" s="230"/>
      <c r="BCS5" s="230"/>
      <c r="BCT5" s="230"/>
      <c r="BCU5" s="230"/>
      <c r="BCV5" s="230"/>
      <c r="BCW5" s="230"/>
      <c r="BCX5" s="230"/>
      <c r="BCY5" s="230"/>
      <c r="BCZ5" s="230"/>
      <c r="BDA5" s="230"/>
      <c r="BDB5" s="230"/>
      <c r="BDC5" s="230"/>
      <c r="BDD5" s="230"/>
      <c r="BDE5" s="230"/>
      <c r="BDF5" s="230"/>
      <c r="BDG5" s="230"/>
      <c r="BDH5" s="230"/>
      <c r="BDI5" s="230"/>
      <c r="BDJ5" s="230"/>
      <c r="BDK5" s="230"/>
      <c r="BDL5" s="230"/>
      <c r="BDM5" s="230"/>
      <c r="BDN5" s="230"/>
      <c r="BDO5" s="230"/>
      <c r="BDP5" s="230"/>
      <c r="BDQ5" s="230"/>
      <c r="BDR5" s="230"/>
      <c r="BDS5" s="230"/>
      <c r="BDT5" s="230"/>
      <c r="BDU5" s="230"/>
      <c r="BDV5" s="230"/>
      <c r="BDW5" s="230"/>
      <c r="BDX5" s="230"/>
      <c r="BDY5" s="230"/>
      <c r="BDZ5" s="230"/>
      <c r="BEA5" s="230"/>
      <c r="BEB5" s="230"/>
      <c r="BEC5" s="230"/>
      <c r="BED5" s="230"/>
      <c r="BEE5" s="230"/>
      <c r="BEF5" s="230"/>
      <c r="BEG5" s="230"/>
      <c r="BEH5" s="230"/>
      <c r="BEI5" s="230"/>
      <c r="BEJ5" s="230"/>
      <c r="BEK5" s="230"/>
      <c r="BEL5" s="230"/>
      <c r="BEM5" s="230"/>
      <c r="BEN5" s="230"/>
      <c r="BEO5" s="230"/>
      <c r="BEP5" s="230"/>
      <c r="BEQ5" s="230"/>
      <c r="BER5" s="230"/>
      <c r="BES5" s="230"/>
      <c r="BET5" s="230"/>
      <c r="BEU5" s="230"/>
      <c r="BEV5" s="230"/>
      <c r="BEW5" s="230"/>
      <c r="BEX5" s="230"/>
      <c r="BEY5" s="230"/>
      <c r="BEZ5" s="230"/>
      <c r="BFA5" s="230"/>
      <c r="BFB5" s="230"/>
      <c r="BFC5" s="230"/>
      <c r="BFD5" s="230"/>
      <c r="BFE5" s="230"/>
      <c r="BFF5" s="230"/>
      <c r="BFG5" s="230"/>
      <c r="BFH5" s="230"/>
      <c r="BFI5" s="230"/>
      <c r="BFJ5" s="230"/>
      <c r="BFK5" s="230"/>
      <c r="BFL5" s="230"/>
      <c r="BFM5" s="230"/>
      <c r="BFN5" s="230"/>
      <c r="BFO5" s="230"/>
      <c r="BFP5" s="230"/>
      <c r="BFQ5" s="230"/>
      <c r="BFR5" s="230"/>
      <c r="BFS5" s="230"/>
      <c r="BFT5" s="230"/>
      <c r="BFU5" s="230"/>
      <c r="BFV5" s="230"/>
      <c r="BFW5" s="230"/>
      <c r="BFX5" s="230"/>
      <c r="BFY5" s="230"/>
      <c r="BFZ5" s="230"/>
      <c r="BGA5" s="230"/>
      <c r="BGB5" s="230"/>
      <c r="BGC5" s="230"/>
      <c r="BGD5" s="230"/>
      <c r="BGE5" s="230"/>
      <c r="BGF5" s="230"/>
      <c r="BGG5" s="230"/>
      <c r="BGH5" s="230"/>
      <c r="BGI5" s="230"/>
      <c r="BGJ5" s="230"/>
      <c r="BGK5" s="230"/>
      <c r="BGL5" s="230"/>
      <c r="BGM5" s="230"/>
      <c r="BGN5" s="230"/>
      <c r="BGO5" s="230"/>
      <c r="BGP5" s="230"/>
      <c r="BGQ5" s="230"/>
      <c r="BGR5" s="230"/>
      <c r="BGS5" s="230"/>
      <c r="BGT5" s="230"/>
      <c r="BGU5" s="230"/>
      <c r="BGV5" s="230"/>
      <c r="BGW5" s="230"/>
      <c r="BGX5" s="230"/>
      <c r="BGY5" s="230"/>
      <c r="BGZ5" s="230"/>
      <c r="BHA5" s="230"/>
      <c r="BHB5" s="230"/>
      <c r="BHC5" s="230"/>
      <c r="BHD5" s="230"/>
      <c r="BHE5" s="230"/>
      <c r="BHF5" s="230"/>
      <c r="BHG5" s="230"/>
      <c r="BHH5" s="230"/>
      <c r="BHI5" s="230"/>
      <c r="BHJ5" s="230"/>
      <c r="BHK5" s="230"/>
      <c r="BHL5" s="230"/>
      <c r="BHM5" s="230"/>
      <c r="BHN5" s="230"/>
      <c r="BHO5" s="230"/>
      <c r="BHP5" s="230"/>
      <c r="BHQ5" s="230"/>
      <c r="BHR5" s="230"/>
      <c r="BHS5" s="230"/>
      <c r="BHT5" s="230"/>
      <c r="BHU5" s="230"/>
      <c r="BHV5" s="230"/>
      <c r="BHW5" s="230"/>
      <c r="BHX5" s="230"/>
      <c r="BHY5" s="230"/>
      <c r="BHZ5" s="230"/>
      <c r="BIA5" s="230"/>
      <c r="BIB5" s="230"/>
      <c r="BIC5" s="230"/>
      <c r="BID5" s="230"/>
      <c r="BIE5" s="230"/>
      <c r="BIF5" s="230"/>
      <c r="BIG5" s="230"/>
      <c r="BIH5" s="230"/>
      <c r="BII5" s="230"/>
      <c r="BIJ5" s="230"/>
      <c r="BIK5" s="230"/>
      <c r="BIL5" s="230"/>
      <c r="BIM5" s="230"/>
      <c r="BIN5" s="230"/>
      <c r="BIO5" s="230"/>
      <c r="BIP5" s="230"/>
      <c r="BIQ5" s="230"/>
      <c r="BIR5" s="230"/>
      <c r="BIS5" s="230"/>
      <c r="BIT5" s="230"/>
      <c r="BIU5" s="230"/>
      <c r="BIV5" s="230"/>
      <c r="BIW5" s="230"/>
      <c r="BIX5" s="230"/>
      <c r="BIY5" s="230"/>
      <c r="BIZ5" s="230"/>
      <c r="BJA5" s="230"/>
      <c r="BJB5" s="230"/>
      <c r="BJC5" s="230"/>
      <c r="BJD5" s="230"/>
      <c r="BJE5" s="230"/>
      <c r="BJF5" s="230"/>
      <c r="BJG5" s="230"/>
      <c r="BJH5" s="230"/>
      <c r="BJI5" s="230"/>
      <c r="BJJ5" s="230"/>
      <c r="BJK5" s="230"/>
      <c r="BJL5" s="230"/>
      <c r="BJM5" s="230"/>
      <c r="BJN5" s="230"/>
      <c r="BJO5" s="230"/>
      <c r="BJP5" s="230"/>
      <c r="BJQ5" s="230"/>
      <c r="BJR5" s="230"/>
      <c r="BJS5" s="230"/>
      <c r="BJT5" s="230"/>
      <c r="BJU5" s="230"/>
      <c r="BJV5" s="230"/>
      <c r="BJW5" s="230"/>
      <c r="BJX5" s="230"/>
      <c r="BJY5" s="230"/>
      <c r="BJZ5" s="230"/>
      <c r="BKA5" s="230"/>
      <c r="BKB5" s="230"/>
      <c r="BKC5" s="230"/>
      <c r="BKD5" s="230"/>
      <c r="BKE5" s="230"/>
      <c r="BKF5" s="230"/>
      <c r="BKG5" s="230"/>
      <c r="BKH5" s="230"/>
      <c r="BKI5" s="230"/>
      <c r="BKJ5" s="230"/>
      <c r="BKK5" s="230"/>
      <c r="BKL5" s="230"/>
      <c r="BKM5" s="230"/>
      <c r="BKN5" s="230"/>
      <c r="BKO5" s="230"/>
      <c r="BKP5" s="230"/>
      <c r="BKQ5" s="230"/>
      <c r="BKR5" s="230"/>
      <c r="BKS5" s="230"/>
      <c r="BKT5" s="230"/>
      <c r="BKU5" s="230"/>
      <c r="BKV5" s="230"/>
      <c r="BKW5" s="230"/>
      <c r="BKX5" s="230"/>
      <c r="BKY5" s="230"/>
      <c r="BKZ5" s="230"/>
      <c r="BLA5" s="230"/>
      <c r="BLB5" s="230"/>
      <c r="BLC5" s="230"/>
      <c r="BLD5" s="230"/>
      <c r="BLE5" s="230"/>
      <c r="BLF5" s="230"/>
      <c r="BLG5" s="230"/>
      <c r="BLH5" s="230"/>
      <c r="BLI5" s="230"/>
      <c r="BLJ5" s="230"/>
      <c r="BLK5" s="230"/>
      <c r="BLL5" s="230"/>
      <c r="BLM5" s="230"/>
      <c r="BLN5" s="230"/>
      <c r="BLO5" s="230"/>
      <c r="BLP5" s="230"/>
      <c r="BLQ5" s="230"/>
      <c r="BLR5" s="230"/>
      <c r="BLS5" s="230"/>
      <c r="BLT5" s="230"/>
      <c r="BLU5" s="230"/>
      <c r="BLV5" s="230"/>
      <c r="BLW5" s="230"/>
      <c r="BLX5" s="230"/>
      <c r="BLY5" s="230"/>
      <c r="BLZ5" s="230"/>
      <c r="BMA5" s="230"/>
      <c r="BMB5" s="230"/>
      <c r="BMC5" s="230"/>
      <c r="BMD5" s="230"/>
      <c r="BME5" s="230"/>
      <c r="BMF5" s="230"/>
      <c r="BMG5" s="230"/>
      <c r="BMH5" s="230"/>
      <c r="BMI5" s="230"/>
      <c r="BMJ5" s="230"/>
      <c r="BMK5" s="230"/>
      <c r="BML5" s="230"/>
      <c r="BMM5" s="230"/>
      <c r="BMN5" s="230"/>
      <c r="BMO5" s="230"/>
      <c r="BMP5" s="230"/>
      <c r="BMQ5" s="230"/>
      <c r="BMR5" s="230"/>
      <c r="BMS5" s="230"/>
      <c r="BMT5" s="230"/>
      <c r="BMU5" s="230"/>
      <c r="BMV5" s="230"/>
      <c r="BMW5" s="230"/>
      <c r="BMX5" s="230"/>
      <c r="BMY5" s="230"/>
      <c r="BMZ5" s="230"/>
      <c r="BNA5" s="230"/>
      <c r="BNB5" s="230"/>
      <c r="BNC5" s="230"/>
      <c r="BND5" s="230"/>
      <c r="BNE5" s="230"/>
      <c r="BNF5" s="230"/>
      <c r="BNG5" s="230"/>
      <c r="BNH5" s="230"/>
      <c r="BNI5" s="230"/>
      <c r="BNJ5" s="230"/>
      <c r="BNK5" s="230"/>
      <c r="BNL5" s="230"/>
      <c r="BNM5" s="230"/>
      <c r="BNN5" s="230"/>
      <c r="BNO5" s="230"/>
      <c r="BNP5" s="230"/>
      <c r="BNQ5" s="230"/>
      <c r="BNR5" s="230"/>
      <c r="BNS5" s="230"/>
      <c r="BNT5" s="230"/>
      <c r="BNU5" s="230"/>
      <c r="BNV5" s="230"/>
      <c r="BNW5" s="230"/>
      <c r="BNX5" s="230"/>
      <c r="BNY5" s="230"/>
      <c r="BNZ5" s="230"/>
      <c r="BOA5" s="230"/>
      <c r="BOB5" s="230"/>
      <c r="BOC5" s="230"/>
      <c r="BOD5" s="230"/>
      <c r="BOE5" s="230"/>
      <c r="BOF5" s="230"/>
      <c r="BOG5" s="230"/>
      <c r="BOH5" s="230"/>
      <c r="BOI5" s="230"/>
      <c r="BOJ5" s="230"/>
      <c r="BOK5" s="230"/>
      <c r="BOL5" s="230"/>
      <c r="BOM5" s="230"/>
      <c r="BON5" s="230"/>
      <c r="BOO5" s="230"/>
      <c r="BOP5" s="230"/>
      <c r="BOQ5" s="230"/>
      <c r="BOR5" s="230"/>
      <c r="BOS5" s="230"/>
      <c r="BOT5" s="230"/>
      <c r="BOU5" s="230"/>
      <c r="BOV5" s="230"/>
      <c r="BOW5" s="230"/>
      <c r="BOX5" s="230"/>
      <c r="BOY5" s="230"/>
      <c r="BOZ5" s="230"/>
      <c r="BPA5" s="230"/>
      <c r="BPB5" s="230"/>
      <c r="BPC5" s="230"/>
      <c r="BPD5" s="230"/>
      <c r="BPE5" s="230"/>
      <c r="BPF5" s="230"/>
      <c r="BPG5" s="230"/>
      <c r="BPH5" s="230"/>
      <c r="BPI5" s="230"/>
      <c r="BPJ5" s="230"/>
      <c r="BPK5" s="230"/>
      <c r="BPL5" s="230"/>
      <c r="BPM5" s="230"/>
      <c r="BPN5" s="230"/>
      <c r="BPO5" s="230"/>
      <c r="BPP5" s="230"/>
      <c r="BPQ5" s="230"/>
      <c r="BPR5" s="230"/>
      <c r="BPS5" s="230"/>
      <c r="BPT5" s="230"/>
      <c r="BPU5" s="230"/>
      <c r="BPV5" s="230"/>
      <c r="BPW5" s="230"/>
      <c r="BPX5" s="230"/>
      <c r="BPY5" s="230"/>
      <c r="BPZ5" s="230"/>
      <c r="BQA5" s="230"/>
      <c r="BQB5" s="230"/>
      <c r="BQC5" s="230"/>
      <c r="BQD5" s="230"/>
      <c r="BQE5" s="230"/>
      <c r="BQF5" s="230"/>
      <c r="BQG5" s="230"/>
      <c r="BQH5" s="230"/>
      <c r="BQI5" s="230"/>
      <c r="BQJ5" s="230"/>
      <c r="BQK5" s="230"/>
      <c r="BQL5" s="230"/>
      <c r="BQM5" s="230"/>
      <c r="BQN5" s="230"/>
      <c r="BQO5" s="230"/>
      <c r="BQP5" s="230"/>
      <c r="BQQ5" s="230"/>
      <c r="BQR5" s="230"/>
      <c r="BQS5" s="230"/>
      <c r="BQT5" s="230"/>
      <c r="BQU5" s="230"/>
      <c r="BQV5" s="230"/>
      <c r="BQW5" s="230"/>
      <c r="BQX5" s="230"/>
      <c r="BQY5" s="230"/>
      <c r="BQZ5" s="230"/>
      <c r="BRA5" s="230"/>
      <c r="BRB5" s="230"/>
      <c r="BRC5" s="230"/>
      <c r="BRD5" s="230"/>
      <c r="BRE5" s="230"/>
      <c r="BRF5" s="230"/>
      <c r="BRG5" s="230"/>
      <c r="BRH5" s="230"/>
      <c r="BRI5" s="230"/>
      <c r="BRJ5" s="230"/>
      <c r="BRK5" s="230"/>
      <c r="BRL5" s="230"/>
      <c r="BRM5" s="230"/>
      <c r="BRN5" s="230"/>
      <c r="BRO5" s="230"/>
      <c r="BRP5" s="230"/>
      <c r="BRQ5" s="230"/>
      <c r="BRR5" s="230"/>
      <c r="BRS5" s="230"/>
      <c r="BRT5" s="230"/>
      <c r="BRU5" s="230"/>
      <c r="BRV5" s="230"/>
      <c r="BRW5" s="230"/>
      <c r="BRX5" s="230"/>
      <c r="BRY5" s="230"/>
      <c r="BRZ5" s="230"/>
      <c r="BSA5" s="230"/>
      <c r="BSB5" s="230"/>
      <c r="BSC5" s="230"/>
      <c r="BSD5" s="230"/>
      <c r="BSE5" s="230"/>
      <c r="BSF5" s="230"/>
      <c r="BSG5" s="230"/>
      <c r="BSH5" s="230"/>
      <c r="BSI5" s="230"/>
      <c r="BSJ5" s="230"/>
      <c r="BSK5" s="230"/>
      <c r="BSL5" s="230"/>
      <c r="BSM5" s="230"/>
      <c r="BSN5" s="230"/>
      <c r="BSO5" s="230"/>
      <c r="BSP5" s="230"/>
      <c r="BSQ5" s="230"/>
      <c r="BSR5" s="230"/>
      <c r="BSS5" s="230"/>
      <c r="BST5" s="230"/>
      <c r="BSU5" s="230"/>
      <c r="BSV5" s="230"/>
      <c r="BSW5" s="230"/>
      <c r="BSX5" s="230"/>
      <c r="BSY5" s="230"/>
      <c r="BSZ5" s="230"/>
      <c r="BTA5" s="230"/>
      <c r="BTB5" s="230"/>
      <c r="BTC5" s="230"/>
      <c r="BTD5" s="230"/>
      <c r="BTE5" s="230"/>
      <c r="BTF5" s="230"/>
      <c r="BTG5" s="230"/>
      <c r="BTH5" s="230"/>
      <c r="BTI5" s="230"/>
      <c r="BTJ5" s="230"/>
      <c r="BTK5" s="230"/>
      <c r="BTL5" s="230"/>
      <c r="BTM5" s="230"/>
      <c r="BTN5" s="230"/>
      <c r="BTO5" s="230"/>
      <c r="BTP5" s="230"/>
      <c r="BTQ5" s="230"/>
      <c r="BTR5" s="230"/>
      <c r="BTS5" s="230"/>
      <c r="BTT5" s="230"/>
      <c r="BTU5" s="230"/>
      <c r="BTV5" s="230"/>
      <c r="BTW5" s="230"/>
      <c r="BTX5" s="230"/>
      <c r="BTY5" s="230"/>
      <c r="BTZ5" s="230"/>
      <c r="BUA5" s="230"/>
      <c r="BUB5" s="230"/>
      <c r="BUC5" s="230"/>
      <c r="BUD5" s="230"/>
      <c r="BUE5" s="230"/>
      <c r="BUF5" s="230"/>
      <c r="BUG5" s="230"/>
      <c r="BUH5" s="230"/>
      <c r="BUI5" s="230"/>
      <c r="BUJ5" s="230"/>
      <c r="BUK5" s="230"/>
      <c r="BUL5" s="230"/>
      <c r="BUM5" s="230"/>
      <c r="BUN5" s="230"/>
      <c r="BUO5" s="230"/>
      <c r="BUP5" s="230"/>
      <c r="BUQ5" s="230"/>
      <c r="BUR5" s="230"/>
      <c r="BUS5" s="230"/>
      <c r="BUT5" s="230"/>
      <c r="BUU5" s="230"/>
      <c r="BUV5" s="230"/>
      <c r="BUW5" s="230"/>
      <c r="BUX5" s="230"/>
      <c r="BUY5" s="230"/>
      <c r="BUZ5" s="230"/>
      <c r="BVA5" s="230"/>
      <c r="BVB5" s="230"/>
      <c r="BVC5" s="230"/>
      <c r="BVD5" s="230"/>
      <c r="BVE5" s="230"/>
      <c r="BVF5" s="230"/>
      <c r="BVG5" s="230"/>
      <c r="BVH5" s="230"/>
      <c r="BVI5" s="230"/>
      <c r="BVJ5" s="230"/>
      <c r="BVK5" s="230"/>
      <c r="BVL5" s="230"/>
      <c r="BVM5" s="230"/>
      <c r="BVN5" s="230"/>
      <c r="BVO5" s="230"/>
      <c r="BVP5" s="230"/>
      <c r="BVQ5" s="230"/>
      <c r="BVR5" s="230"/>
      <c r="BVS5" s="230"/>
      <c r="BVT5" s="230"/>
      <c r="BVU5" s="230"/>
      <c r="BVV5" s="230"/>
      <c r="BVW5" s="230"/>
      <c r="BVX5" s="230"/>
      <c r="BVY5" s="230"/>
      <c r="BVZ5" s="230"/>
      <c r="BWA5" s="230"/>
      <c r="BWB5" s="230"/>
      <c r="BWC5" s="230"/>
      <c r="BWD5" s="230"/>
      <c r="BWE5" s="230"/>
      <c r="BWF5" s="230"/>
      <c r="BWG5" s="230"/>
      <c r="BWH5" s="230"/>
      <c r="BWI5" s="230"/>
      <c r="BWJ5" s="230"/>
      <c r="BWK5" s="230"/>
      <c r="BWL5" s="230"/>
      <c r="BWM5" s="230"/>
      <c r="BWN5" s="230"/>
      <c r="BWO5" s="230"/>
      <c r="BWP5" s="230"/>
      <c r="BWQ5" s="230"/>
      <c r="BWR5" s="230"/>
      <c r="BWS5" s="230"/>
      <c r="BWT5" s="230"/>
      <c r="BWU5" s="230"/>
      <c r="BWV5" s="230"/>
      <c r="BWW5" s="230"/>
      <c r="BWX5" s="230"/>
      <c r="BWY5" s="230"/>
      <c r="BWZ5" s="230"/>
      <c r="BXA5" s="230"/>
      <c r="BXB5" s="230"/>
      <c r="BXC5" s="230"/>
      <c r="BXD5" s="230"/>
      <c r="BXE5" s="230"/>
      <c r="BXF5" s="230"/>
      <c r="BXG5" s="230"/>
      <c r="BXH5" s="230"/>
      <c r="BXI5" s="230"/>
      <c r="BXJ5" s="230"/>
      <c r="BXK5" s="230"/>
      <c r="BXL5" s="230"/>
      <c r="BXM5" s="230"/>
      <c r="BXN5" s="230"/>
      <c r="BXO5" s="230"/>
      <c r="BXP5" s="230"/>
      <c r="BXQ5" s="230"/>
      <c r="BXR5" s="230"/>
      <c r="BXS5" s="230"/>
      <c r="BXT5" s="230"/>
      <c r="BXU5" s="230"/>
      <c r="BXV5" s="230"/>
      <c r="BXW5" s="230"/>
      <c r="BXX5" s="230"/>
      <c r="BXY5" s="230"/>
      <c r="BXZ5" s="230"/>
      <c r="BYA5" s="230"/>
      <c r="BYB5" s="230"/>
      <c r="BYC5" s="230"/>
      <c r="BYD5" s="230"/>
      <c r="BYE5" s="230"/>
      <c r="BYF5" s="230"/>
      <c r="BYG5" s="230"/>
      <c r="BYH5" s="230"/>
      <c r="BYI5" s="230"/>
      <c r="BYJ5" s="230"/>
      <c r="BYK5" s="230"/>
      <c r="BYL5" s="230"/>
      <c r="BYM5" s="230"/>
      <c r="BYN5" s="230"/>
      <c r="BYO5" s="230"/>
      <c r="BYP5" s="230"/>
      <c r="BYQ5" s="230"/>
      <c r="BYR5" s="230"/>
      <c r="BYS5" s="230"/>
      <c r="BYT5" s="230"/>
      <c r="BYU5" s="230"/>
      <c r="BYV5" s="230"/>
      <c r="BYW5" s="230"/>
      <c r="BYX5" s="230"/>
      <c r="BYY5" s="230"/>
      <c r="BYZ5" s="230"/>
      <c r="BZA5" s="230"/>
      <c r="BZB5" s="230"/>
      <c r="BZC5" s="230"/>
      <c r="BZD5" s="230"/>
      <c r="BZE5" s="230"/>
      <c r="BZF5" s="230"/>
      <c r="BZG5" s="230"/>
      <c r="BZH5" s="230"/>
      <c r="BZI5" s="230"/>
      <c r="BZJ5" s="230"/>
      <c r="BZK5" s="230"/>
      <c r="BZL5" s="230"/>
      <c r="BZM5" s="230"/>
      <c r="BZN5" s="230"/>
      <c r="BZO5" s="230"/>
      <c r="BZP5" s="230"/>
      <c r="BZQ5" s="230"/>
      <c r="BZR5" s="230"/>
      <c r="BZS5" s="230"/>
      <c r="BZT5" s="230"/>
      <c r="BZU5" s="230"/>
      <c r="BZV5" s="230"/>
      <c r="BZW5" s="230"/>
      <c r="BZX5" s="230"/>
      <c r="BZY5" s="230"/>
      <c r="BZZ5" s="230"/>
      <c r="CAA5" s="230"/>
      <c r="CAB5" s="230"/>
      <c r="CAC5" s="230"/>
      <c r="CAD5" s="230"/>
      <c r="CAE5" s="230"/>
      <c r="CAF5" s="230"/>
      <c r="CAG5" s="230"/>
      <c r="CAH5" s="230"/>
      <c r="CAI5" s="230"/>
      <c r="CAJ5" s="230"/>
      <c r="CAK5" s="230"/>
      <c r="CAL5" s="230"/>
      <c r="CAM5" s="230"/>
      <c r="CAN5" s="230"/>
      <c r="CAO5" s="230"/>
      <c r="CAP5" s="230"/>
      <c r="CAQ5" s="230"/>
      <c r="CAR5" s="230"/>
      <c r="CAS5" s="230"/>
      <c r="CAT5" s="230"/>
      <c r="CAU5" s="230"/>
      <c r="CAV5" s="230"/>
      <c r="CAW5" s="230"/>
      <c r="CAX5" s="230"/>
      <c r="CAY5" s="230"/>
      <c r="CAZ5" s="230"/>
      <c r="CBA5" s="230"/>
      <c r="CBB5" s="230"/>
      <c r="CBC5" s="230"/>
      <c r="CBD5" s="230"/>
      <c r="CBE5" s="230"/>
      <c r="CBF5" s="230"/>
      <c r="CBG5" s="230"/>
      <c r="CBH5" s="230"/>
      <c r="CBI5" s="230"/>
      <c r="CBJ5" s="230"/>
      <c r="CBK5" s="230"/>
      <c r="CBL5" s="230"/>
      <c r="CBM5" s="230"/>
      <c r="CBN5" s="230"/>
      <c r="CBO5" s="230"/>
      <c r="CBP5" s="230"/>
      <c r="CBQ5" s="230"/>
      <c r="CBR5" s="230"/>
      <c r="CBS5" s="230"/>
      <c r="CBT5" s="230"/>
      <c r="CBU5" s="230"/>
      <c r="CBV5" s="230"/>
      <c r="CBW5" s="230"/>
      <c r="CBX5" s="230"/>
      <c r="CBY5" s="230"/>
      <c r="CBZ5" s="230"/>
      <c r="CCA5" s="230"/>
      <c r="CCB5" s="230"/>
      <c r="CCC5" s="230"/>
      <c r="CCD5" s="230"/>
      <c r="CCE5" s="230"/>
      <c r="CCF5" s="230"/>
      <c r="CCG5" s="230"/>
      <c r="CCH5" s="230"/>
      <c r="CCI5" s="230"/>
      <c r="CCJ5" s="230"/>
      <c r="CCK5" s="230"/>
      <c r="CCL5" s="230"/>
      <c r="CCM5" s="230"/>
      <c r="CCN5" s="230"/>
      <c r="CCO5" s="230"/>
      <c r="CCP5" s="230"/>
      <c r="CCQ5" s="230"/>
      <c r="CCR5" s="230"/>
      <c r="CCS5" s="230"/>
      <c r="CCT5" s="230"/>
      <c r="CCU5" s="230"/>
      <c r="CCV5" s="230"/>
      <c r="CCW5" s="230"/>
      <c r="CCX5" s="230"/>
      <c r="CCY5" s="230"/>
      <c r="CCZ5" s="230"/>
      <c r="CDA5" s="230"/>
      <c r="CDB5" s="230"/>
      <c r="CDC5" s="230"/>
      <c r="CDD5" s="230"/>
      <c r="CDE5" s="230"/>
      <c r="CDF5" s="230"/>
      <c r="CDG5" s="230"/>
      <c r="CDH5" s="230"/>
      <c r="CDI5" s="230"/>
      <c r="CDJ5" s="230"/>
      <c r="CDK5" s="230"/>
      <c r="CDL5" s="230"/>
      <c r="CDM5" s="230"/>
      <c r="CDN5" s="230"/>
      <c r="CDO5" s="230"/>
      <c r="CDP5" s="230"/>
      <c r="CDQ5" s="230"/>
      <c r="CDR5" s="230"/>
      <c r="CDS5" s="230"/>
      <c r="CDT5" s="230"/>
      <c r="CDU5" s="230"/>
      <c r="CDV5" s="230"/>
      <c r="CDW5" s="230"/>
      <c r="CDX5" s="230"/>
      <c r="CDY5" s="230"/>
      <c r="CDZ5" s="230"/>
      <c r="CEA5" s="230"/>
      <c r="CEB5" s="230"/>
      <c r="CEC5" s="230"/>
      <c r="CED5" s="230"/>
      <c r="CEE5" s="230"/>
      <c r="CEF5" s="230"/>
      <c r="CEG5" s="230"/>
      <c r="CEH5" s="230"/>
      <c r="CEI5" s="230"/>
      <c r="CEJ5" s="230"/>
      <c r="CEK5" s="230"/>
      <c r="CEL5" s="230"/>
      <c r="CEM5" s="230"/>
      <c r="CEN5" s="230"/>
      <c r="CEO5" s="230"/>
      <c r="CEP5" s="230"/>
      <c r="CEQ5" s="230"/>
      <c r="CER5" s="230"/>
      <c r="CES5" s="230"/>
      <c r="CET5" s="230"/>
      <c r="CEU5" s="230"/>
      <c r="CEV5" s="230"/>
      <c r="CEW5" s="230"/>
      <c r="CEX5" s="230"/>
      <c r="CEY5" s="230"/>
      <c r="CEZ5" s="230"/>
      <c r="CFA5" s="230"/>
      <c r="CFB5" s="230"/>
      <c r="CFC5" s="230"/>
      <c r="CFD5" s="230"/>
      <c r="CFE5" s="230"/>
      <c r="CFF5" s="230"/>
      <c r="CFG5" s="230"/>
      <c r="CFH5" s="230"/>
      <c r="CFI5" s="230"/>
      <c r="CFJ5" s="230"/>
      <c r="CFK5" s="230"/>
      <c r="CFL5" s="230"/>
      <c r="CFM5" s="230"/>
      <c r="CFN5" s="230"/>
      <c r="CFO5" s="230"/>
      <c r="CFP5" s="230"/>
      <c r="CFQ5" s="230"/>
      <c r="CFR5" s="230"/>
      <c r="CFS5" s="230"/>
      <c r="CFT5" s="230"/>
      <c r="CFU5" s="230"/>
      <c r="CFV5" s="230"/>
      <c r="CFW5" s="230"/>
      <c r="CFX5" s="230"/>
      <c r="CFY5" s="230"/>
      <c r="CFZ5" s="230"/>
      <c r="CGA5" s="230"/>
      <c r="CGB5" s="230"/>
      <c r="CGC5" s="230"/>
      <c r="CGD5" s="230"/>
      <c r="CGE5" s="230"/>
      <c r="CGF5" s="230"/>
      <c r="CGG5" s="230"/>
      <c r="CGH5" s="230"/>
      <c r="CGI5" s="230"/>
      <c r="CGJ5" s="230"/>
      <c r="CGK5" s="230"/>
      <c r="CGL5" s="230"/>
      <c r="CGM5" s="230"/>
      <c r="CGN5" s="230"/>
      <c r="CGO5" s="230"/>
      <c r="CGP5" s="230"/>
      <c r="CGQ5" s="230"/>
      <c r="CGR5" s="230"/>
      <c r="CGS5" s="230"/>
      <c r="CGT5" s="230"/>
      <c r="CGU5" s="230"/>
      <c r="CGV5" s="230"/>
      <c r="CGW5" s="230"/>
      <c r="CGX5" s="230"/>
      <c r="CGY5" s="230"/>
      <c r="CGZ5" s="230"/>
      <c r="CHA5" s="230"/>
      <c r="CHB5" s="230"/>
      <c r="CHC5" s="230"/>
      <c r="CHD5" s="230"/>
      <c r="CHE5" s="230"/>
      <c r="CHF5" s="230"/>
      <c r="CHG5" s="230"/>
      <c r="CHH5" s="230"/>
      <c r="CHI5" s="230"/>
      <c r="CHJ5" s="230"/>
      <c r="CHK5" s="230"/>
      <c r="CHL5" s="230"/>
      <c r="CHM5" s="230"/>
      <c r="CHN5" s="230"/>
      <c r="CHO5" s="230"/>
      <c r="CHP5" s="230"/>
      <c r="CHQ5" s="230"/>
      <c r="CHR5" s="230"/>
      <c r="CHS5" s="230"/>
      <c r="CHT5" s="230"/>
      <c r="CHU5" s="230"/>
      <c r="CHV5" s="230"/>
      <c r="CHW5" s="230"/>
      <c r="CHX5" s="230"/>
      <c r="CHY5" s="230"/>
      <c r="CHZ5" s="230"/>
      <c r="CIA5" s="230"/>
      <c r="CIB5" s="230"/>
      <c r="CIC5" s="230"/>
      <c r="CID5" s="230"/>
      <c r="CIE5" s="230"/>
      <c r="CIF5" s="230"/>
      <c r="CIG5" s="230"/>
      <c r="CIH5" s="230"/>
      <c r="CII5" s="230"/>
      <c r="CIJ5" s="230"/>
      <c r="CIK5" s="230"/>
      <c r="CIL5" s="230"/>
      <c r="CIM5" s="230"/>
      <c r="CIN5" s="230"/>
      <c r="CIO5" s="230"/>
      <c r="CIP5" s="230"/>
      <c r="CIQ5" s="230"/>
      <c r="CIR5" s="230"/>
      <c r="CIS5" s="230"/>
      <c r="CIT5" s="230"/>
      <c r="CIU5" s="230"/>
      <c r="CIV5" s="230"/>
      <c r="CIW5" s="230"/>
      <c r="CIX5" s="230"/>
      <c r="CIY5" s="230"/>
      <c r="CIZ5" s="230"/>
      <c r="CJA5" s="230"/>
      <c r="CJB5" s="230"/>
      <c r="CJC5" s="230"/>
      <c r="CJD5" s="230"/>
      <c r="CJE5" s="230"/>
      <c r="CJF5" s="230"/>
      <c r="CJG5" s="230"/>
      <c r="CJH5" s="230"/>
      <c r="CJI5" s="230"/>
      <c r="CJJ5" s="230"/>
      <c r="CJK5" s="230"/>
      <c r="CJL5" s="230"/>
      <c r="CJM5" s="230"/>
      <c r="CJN5" s="230"/>
      <c r="CJO5" s="230"/>
      <c r="CJP5" s="230"/>
      <c r="CJQ5" s="230"/>
      <c r="CJR5" s="230"/>
      <c r="CJS5" s="230"/>
      <c r="CJT5" s="230"/>
      <c r="CJU5" s="230"/>
      <c r="CJV5" s="230"/>
      <c r="CJW5" s="230"/>
      <c r="CJX5" s="230"/>
      <c r="CJY5" s="230"/>
      <c r="CJZ5" s="230"/>
      <c r="CKA5" s="230"/>
      <c r="CKB5" s="230"/>
      <c r="CKC5" s="230"/>
      <c r="CKD5" s="230"/>
      <c r="CKE5" s="230"/>
      <c r="CKF5" s="230"/>
      <c r="CKG5" s="230"/>
      <c r="CKH5" s="230"/>
      <c r="CKI5" s="230"/>
      <c r="CKJ5" s="230"/>
      <c r="CKK5" s="230"/>
      <c r="CKL5" s="230"/>
      <c r="CKM5" s="230"/>
      <c r="CKN5" s="230"/>
      <c r="CKO5" s="230"/>
      <c r="CKP5" s="230"/>
      <c r="CKQ5" s="230"/>
      <c r="CKR5" s="230"/>
      <c r="CKS5" s="230"/>
      <c r="CKT5" s="230"/>
      <c r="CKU5" s="230"/>
      <c r="CKV5" s="230"/>
      <c r="CKW5" s="230"/>
      <c r="CKX5" s="230"/>
      <c r="CKY5" s="230"/>
      <c r="CKZ5" s="230"/>
      <c r="CLA5" s="230"/>
      <c r="CLB5" s="230"/>
      <c r="CLC5" s="230"/>
      <c r="CLD5" s="230"/>
      <c r="CLE5" s="230"/>
      <c r="CLF5" s="230"/>
      <c r="CLG5" s="230"/>
      <c r="CLH5" s="230"/>
      <c r="CLI5" s="230"/>
      <c r="CLJ5" s="230"/>
      <c r="CLK5" s="230"/>
      <c r="CLL5" s="230"/>
      <c r="CLM5" s="230"/>
      <c r="CLN5" s="230"/>
      <c r="CLO5" s="230"/>
      <c r="CLP5" s="230"/>
      <c r="CLQ5" s="230"/>
      <c r="CLR5" s="230"/>
      <c r="CLS5" s="230"/>
      <c r="CLT5" s="230"/>
      <c r="CLU5" s="230"/>
      <c r="CLV5" s="230"/>
      <c r="CLW5" s="230"/>
      <c r="CLX5" s="230"/>
      <c r="CLY5" s="230"/>
      <c r="CLZ5" s="230"/>
      <c r="CMA5" s="230"/>
      <c r="CMB5" s="230"/>
      <c r="CMC5" s="230"/>
      <c r="CMD5" s="230"/>
      <c r="CME5" s="230"/>
      <c r="CMF5" s="230"/>
      <c r="CMG5" s="230"/>
      <c r="CMH5" s="230"/>
      <c r="CMI5" s="230"/>
      <c r="CMJ5" s="230"/>
      <c r="CMK5" s="230"/>
      <c r="CML5" s="230"/>
      <c r="CMM5" s="230"/>
      <c r="CMN5" s="230"/>
      <c r="CMO5" s="230"/>
      <c r="CMP5" s="230"/>
      <c r="CMQ5" s="230"/>
      <c r="CMR5" s="230"/>
      <c r="CMS5" s="230"/>
      <c r="CMT5" s="230"/>
      <c r="CMU5" s="230"/>
      <c r="CMV5" s="230"/>
      <c r="CMW5" s="230"/>
      <c r="CMX5" s="230"/>
      <c r="CMY5" s="230"/>
      <c r="CMZ5" s="230"/>
      <c r="CNA5" s="230"/>
      <c r="CNB5" s="230"/>
      <c r="CNC5" s="230"/>
      <c r="CND5" s="230"/>
      <c r="CNE5" s="230"/>
      <c r="CNF5" s="230"/>
      <c r="CNG5" s="230"/>
      <c r="CNH5" s="230"/>
      <c r="CNI5" s="230"/>
      <c r="CNJ5" s="230"/>
      <c r="CNK5" s="230"/>
      <c r="CNL5" s="230"/>
      <c r="CNM5" s="230"/>
      <c r="CNN5" s="230"/>
      <c r="CNO5" s="230"/>
      <c r="CNP5" s="230"/>
      <c r="CNQ5" s="230"/>
      <c r="CNR5" s="230"/>
      <c r="CNS5" s="230"/>
      <c r="CNT5" s="230"/>
      <c r="CNU5" s="230"/>
      <c r="CNV5" s="230"/>
      <c r="CNW5" s="230"/>
      <c r="CNX5" s="230"/>
      <c r="CNY5" s="230"/>
      <c r="CNZ5" s="230"/>
      <c r="COA5" s="230"/>
      <c r="COB5" s="230"/>
      <c r="COC5" s="230"/>
      <c r="COD5" s="230"/>
      <c r="COE5" s="230"/>
      <c r="COF5" s="230"/>
      <c r="COG5" s="230"/>
      <c r="COH5" s="230"/>
      <c r="COI5" s="230"/>
      <c r="COJ5" s="230"/>
      <c r="COK5" s="230"/>
      <c r="COL5" s="230"/>
      <c r="COM5" s="230"/>
      <c r="CON5" s="230"/>
      <c r="COO5" s="230"/>
      <c r="COP5" s="230"/>
      <c r="COQ5" s="230"/>
      <c r="COR5" s="230"/>
      <c r="COS5" s="230"/>
      <c r="COT5" s="230"/>
      <c r="COU5" s="230"/>
      <c r="COV5" s="230"/>
      <c r="COW5" s="230"/>
      <c r="COX5" s="230"/>
      <c r="COY5" s="230"/>
      <c r="COZ5" s="230"/>
      <c r="CPA5" s="230"/>
      <c r="CPB5" s="230"/>
      <c r="CPC5" s="230"/>
      <c r="CPD5" s="230"/>
      <c r="CPE5" s="230"/>
      <c r="CPF5" s="230"/>
      <c r="CPG5" s="230"/>
      <c r="CPH5" s="230"/>
      <c r="CPI5" s="230"/>
      <c r="CPJ5" s="230"/>
      <c r="CPK5" s="230"/>
      <c r="CPL5" s="230"/>
      <c r="CPM5" s="230"/>
      <c r="CPN5" s="230"/>
      <c r="CPO5" s="230"/>
      <c r="CPP5" s="230"/>
      <c r="CPQ5" s="230"/>
      <c r="CPR5" s="230"/>
      <c r="CPS5" s="230"/>
      <c r="CPT5" s="230"/>
      <c r="CPU5" s="230"/>
      <c r="CPV5" s="230"/>
      <c r="CPW5" s="230"/>
      <c r="CPX5" s="230"/>
      <c r="CPY5" s="230"/>
      <c r="CPZ5" s="230"/>
      <c r="CQA5" s="230"/>
      <c r="CQB5" s="230"/>
      <c r="CQC5" s="230"/>
      <c r="CQD5" s="230"/>
      <c r="CQE5" s="230"/>
      <c r="CQF5" s="230"/>
      <c r="CQG5" s="230"/>
      <c r="CQH5" s="230"/>
      <c r="CQI5" s="230"/>
      <c r="CQJ5" s="230"/>
      <c r="CQK5" s="230"/>
      <c r="CQL5" s="230"/>
      <c r="CQM5" s="230"/>
      <c r="CQN5" s="230"/>
      <c r="CQO5" s="230"/>
      <c r="CQP5" s="230"/>
      <c r="CQQ5" s="230"/>
      <c r="CQR5" s="230"/>
      <c r="CQS5" s="230"/>
      <c r="CQT5" s="230"/>
      <c r="CQU5" s="230"/>
      <c r="CQV5" s="230"/>
      <c r="CQW5" s="230"/>
      <c r="CQX5" s="230"/>
      <c r="CQY5" s="230"/>
      <c r="CQZ5" s="230"/>
      <c r="CRA5" s="230"/>
      <c r="CRB5" s="230"/>
      <c r="CRC5" s="230"/>
      <c r="CRD5" s="230"/>
      <c r="CRE5" s="230"/>
      <c r="CRF5" s="230"/>
      <c r="CRG5" s="230"/>
      <c r="CRH5" s="230"/>
      <c r="CRI5" s="230"/>
      <c r="CRJ5" s="230"/>
      <c r="CRK5" s="230"/>
      <c r="CRL5" s="230"/>
      <c r="CRM5" s="230"/>
      <c r="CRN5" s="230"/>
      <c r="CRO5" s="230"/>
      <c r="CRP5" s="230"/>
      <c r="CRQ5" s="230"/>
      <c r="CRR5" s="230"/>
      <c r="CRS5" s="230"/>
      <c r="CRT5" s="230"/>
      <c r="CRU5" s="230"/>
      <c r="CRV5" s="230"/>
      <c r="CRW5" s="230"/>
      <c r="CRX5" s="230"/>
      <c r="CRY5" s="230"/>
      <c r="CRZ5" s="230"/>
      <c r="CSA5" s="230"/>
      <c r="CSB5" s="230"/>
      <c r="CSC5" s="230"/>
      <c r="CSD5" s="230"/>
      <c r="CSE5" s="230"/>
      <c r="CSF5" s="230"/>
      <c r="CSG5" s="230"/>
      <c r="CSH5" s="230"/>
      <c r="CSI5" s="230"/>
      <c r="CSJ5" s="230"/>
      <c r="CSK5" s="230"/>
      <c r="CSL5" s="230"/>
      <c r="CSM5" s="230"/>
      <c r="CSN5" s="230"/>
      <c r="CSO5" s="230"/>
      <c r="CSP5" s="230"/>
      <c r="CSQ5" s="230"/>
      <c r="CSR5" s="230"/>
      <c r="CSS5" s="230"/>
      <c r="CST5" s="230"/>
      <c r="CSU5" s="230"/>
      <c r="CSV5" s="230"/>
      <c r="CSW5" s="230"/>
      <c r="CSX5" s="230"/>
      <c r="CSY5" s="230"/>
      <c r="CSZ5" s="230"/>
      <c r="CTA5" s="230"/>
      <c r="CTB5" s="230"/>
      <c r="CTC5" s="230"/>
      <c r="CTD5" s="230"/>
      <c r="CTE5" s="230"/>
      <c r="CTF5" s="230"/>
      <c r="CTG5" s="230"/>
      <c r="CTH5" s="230"/>
      <c r="CTI5" s="230"/>
      <c r="CTJ5" s="230"/>
      <c r="CTK5" s="230"/>
      <c r="CTL5" s="230"/>
      <c r="CTM5" s="230"/>
      <c r="CTN5" s="230"/>
      <c r="CTO5" s="230"/>
      <c r="CTP5" s="230"/>
      <c r="CTQ5" s="230"/>
      <c r="CTR5" s="230"/>
      <c r="CTS5" s="230"/>
      <c r="CTT5" s="230"/>
      <c r="CTU5" s="230"/>
      <c r="CTV5" s="230"/>
      <c r="CTW5" s="230"/>
      <c r="CTX5" s="230"/>
      <c r="CTY5" s="230"/>
      <c r="CTZ5" s="230"/>
      <c r="CUA5" s="230"/>
      <c r="CUB5" s="230"/>
      <c r="CUC5" s="230"/>
      <c r="CUD5" s="230"/>
      <c r="CUE5" s="230"/>
      <c r="CUF5" s="230"/>
      <c r="CUG5" s="230"/>
      <c r="CUH5" s="230"/>
      <c r="CUI5" s="230"/>
      <c r="CUJ5" s="230"/>
      <c r="CUK5" s="230"/>
      <c r="CUL5" s="230"/>
      <c r="CUM5" s="230"/>
      <c r="CUN5" s="230"/>
      <c r="CUO5" s="230"/>
      <c r="CUP5" s="230"/>
      <c r="CUQ5" s="230"/>
      <c r="CUR5" s="230"/>
      <c r="CUS5" s="230"/>
      <c r="CUT5" s="230"/>
      <c r="CUU5" s="230"/>
      <c r="CUV5" s="230"/>
      <c r="CUW5" s="230"/>
      <c r="CUX5" s="230"/>
      <c r="CUY5" s="230"/>
      <c r="CUZ5" s="230"/>
      <c r="CVA5" s="230"/>
      <c r="CVB5" s="230"/>
      <c r="CVC5" s="230"/>
      <c r="CVD5" s="230"/>
      <c r="CVE5" s="230"/>
      <c r="CVF5" s="230"/>
      <c r="CVG5" s="230"/>
      <c r="CVH5" s="230"/>
      <c r="CVI5" s="230"/>
      <c r="CVJ5" s="230"/>
      <c r="CVK5" s="230"/>
      <c r="CVL5" s="230"/>
      <c r="CVM5" s="230"/>
      <c r="CVN5" s="230"/>
      <c r="CVO5" s="230"/>
      <c r="CVP5" s="230"/>
      <c r="CVQ5" s="230"/>
      <c r="CVR5" s="230"/>
      <c r="CVS5" s="230"/>
      <c r="CVT5" s="230"/>
      <c r="CVU5" s="230"/>
      <c r="CVV5" s="230"/>
      <c r="CVW5" s="230"/>
      <c r="CVX5" s="230"/>
      <c r="CVY5" s="230"/>
      <c r="CVZ5" s="230"/>
      <c r="CWA5" s="230"/>
      <c r="CWB5" s="230"/>
      <c r="CWC5" s="230"/>
      <c r="CWD5" s="230"/>
      <c r="CWE5" s="230"/>
      <c r="CWF5" s="230"/>
      <c r="CWG5" s="230"/>
      <c r="CWH5" s="230"/>
      <c r="CWI5" s="230"/>
      <c r="CWJ5" s="230"/>
      <c r="CWK5" s="230"/>
      <c r="CWL5" s="230"/>
      <c r="CWM5" s="230"/>
      <c r="CWN5" s="230"/>
      <c r="CWO5" s="230"/>
      <c r="CWP5" s="230"/>
      <c r="CWQ5" s="230"/>
      <c r="CWR5" s="230"/>
      <c r="CWS5" s="230"/>
      <c r="CWT5" s="230"/>
      <c r="CWU5" s="230"/>
      <c r="CWV5" s="230"/>
      <c r="CWW5" s="230"/>
      <c r="CWX5" s="230"/>
      <c r="CWY5" s="230"/>
      <c r="CWZ5" s="230"/>
      <c r="CXA5" s="230"/>
      <c r="CXB5" s="230"/>
      <c r="CXC5" s="230"/>
      <c r="CXD5" s="230"/>
      <c r="CXE5" s="230"/>
      <c r="CXF5" s="230"/>
      <c r="CXG5" s="230"/>
      <c r="CXH5" s="230"/>
      <c r="CXI5" s="230"/>
      <c r="CXJ5" s="230"/>
      <c r="CXK5" s="230"/>
      <c r="CXL5" s="230"/>
      <c r="CXM5" s="230"/>
      <c r="CXN5" s="230"/>
      <c r="CXO5" s="230"/>
      <c r="CXP5" s="230"/>
      <c r="CXQ5" s="230"/>
      <c r="CXR5" s="230"/>
      <c r="CXS5" s="230"/>
      <c r="CXT5" s="230"/>
      <c r="CXU5" s="230"/>
      <c r="CXV5" s="230"/>
      <c r="CXW5" s="230"/>
      <c r="CXX5" s="230"/>
      <c r="CXY5" s="230"/>
      <c r="CXZ5" s="230"/>
      <c r="CYA5" s="230"/>
      <c r="CYB5" s="230"/>
      <c r="CYC5" s="230"/>
      <c r="CYD5" s="230"/>
      <c r="CYE5" s="230"/>
      <c r="CYF5" s="230"/>
      <c r="CYG5" s="230"/>
      <c r="CYH5" s="230"/>
      <c r="CYI5" s="230"/>
      <c r="CYJ5" s="230"/>
      <c r="CYK5" s="230"/>
      <c r="CYL5" s="230"/>
      <c r="CYM5" s="230"/>
      <c r="CYN5" s="230"/>
      <c r="CYO5" s="230"/>
      <c r="CYP5" s="230"/>
      <c r="CYQ5" s="230"/>
      <c r="CYR5" s="230"/>
      <c r="CYS5" s="230"/>
      <c r="CYT5" s="230"/>
      <c r="CYU5" s="230"/>
      <c r="CYV5" s="230"/>
      <c r="CYW5" s="230"/>
      <c r="CYX5" s="230"/>
      <c r="CYY5" s="230"/>
      <c r="CYZ5" s="230"/>
      <c r="CZA5" s="230"/>
      <c r="CZB5" s="230"/>
      <c r="CZC5" s="230"/>
      <c r="CZD5" s="230"/>
      <c r="CZE5" s="230"/>
      <c r="CZF5" s="230"/>
      <c r="CZG5" s="230"/>
      <c r="CZH5" s="230"/>
      <c r="CZI5" s="230"/>
      <c r="CZJ5" s="230"/>
      <c r="CZK5" s="230"/>
      <c r="CZL5" s="230"/>
      <c r="CZM5" s="230"/>
      <c r="CZN5" s="230"/>
      <c r="CZO5" s="230"/>
      <c r="CZP5" s="230"/>
      <c r="CZQ5" s="230"/>
      <c r="CZR5" s="230"/>
      <c r="CZS5" s="230"/>
      <c r="CZT5" s="230"/>
      <c r="CZU5" s="230"/>
      <c r="CZV5" s="230"/>
      <c r="CZW5" s="230"/>
      <c r="CZX5" s="230"/>
      <c r="CZY5" s="230"/>
      <c r="CZZ5" s="230"/>
      <c r="DAA5" s="230"/>
      <c r="DAB5" s="230"/>
      <c r="DAC5" s="230"/>
      <c r="DAD5" s="230"/>
      <c r="DAE5" s="230"/>
      <c r="DAF5" s="230"/>
      <c r="DAG5" s="230"/>
      <c r="DAH5" s="230"/>
      <c r="DAI5" s="230"/>
      <c r="DAJ5" s="230"/>
      <c r="DAK5" s="230"/>
      <c r="DAL5" s="230"/>
      <c r="DAM5" s="230"/>
      <c r="DAN5" s="230"/>
      <c r="DAO5" s="230"/>
      <c r="DAP5" s="230"/>
      <c r="DAQ5" s="230"/>
      <c r="DAR5" s="230"/>
      <c r="DAS5" s="230"/>
      <c r="DAT5" s="230"/>
      <c r="DAU5" s="230"/>
      <c r="DAV5" s="230"/>
      <c r="DAW5" s="230"/>
      <c r="DAX5" s="230"/>
      <c r="DAY5" s="230"/>
      <c r="DAZ5" s="230"/>
      <c r="DBA5" s="230"/>
      <c r="DBB5" s="230"/>
      <c r="DBC5" s="230"/>
      <c r="DBD5" s="230"/>
      <c r="DBE5" s="230"/>
      <c r="DBF5" s="230"/>
      <c r="DBG5" s="230"/>
      <c r="DBH5" s="230"/>
      <c r="DBI5" s="230"/>
      <c r="DBJ5" s="230"/>
      <c r="DBK5" s="230"/>
      <c r="DBL5" s="230"/>
      <c r="DBM5" s="230"/>
      <c r="DBN5" s="230"/>
      <c r="DBO5" s="230"/>
      <c r="DBP5" s="230"/>
      <c r="DBQ5" s="230"/>
      <c r="DBR5" s="230"/>
      <c r="DBS5" s="230"/>
      <c r="DBT5" s="230"/>
      <c r="DBU5" s="230"/>
      <c r="DBV5" s="230"/>
      <c r="DBW5" s="230"/>
      <c r="DBX5" s="230"/>
      <c r="DBY5" s="230"/>
      <c r="DBZ5" s="230"/>
      <c r="DCA5" s="230"/>
      <c r="DCB5" s="230"/>
      <c r="DCC5" s="230"/>
      <c r="DCD5" s="230"/>
      <c r="DCE5" s="230"/>
      <c r="DCF5" s="230"/>
      <c r="DCG5" s="230"/>
      <c r="DCH5" s="230"/>
      <c r="DCI5" s="230"/>
      <c r="DCJ5" s="230"/>
      <c r="DCK5" s="230"/>
      <c r="DCL5" s="230"/>
      <c r="DCM5" s="230"/>
      <c r="DCN5" s="230"/>
      <c r="DCO5" s="230"/>
      <c r="DCP5" s="230"/>
      <c r="DCQ5" s="230"/>
      <c r="DCR5" s="230"/>
      <c r="DCS5" s="230"/>
      <c r="DCT5" s="230"/>
      <c r="DCU5" s="230"/>
      <c r="DCV5" s="230"/>
      <c r="DCW5" s="230"/>
      <c r="DCX5" s="230"/>
      <c r="DCY5" s="230"/>
      <c r="DCZ5" s="230"/>
      <c r="DDA5" s="230"/>
      <c r="DDB5" s="230"/>
      <c r="DDC5" s="230"/>
      <c r="DDD5" s="230"/>
      <c r="DDE5" s="230"/>
      <c r="DDF5" s="230"/>
      <c r="DDG5" s="230"/>
      <c r="DDH5" s="230"/>
      <c r="DDI5" s="230"/>
      <c r="DDJ5" s="230"/>
      <c r="DDK5" s="230"/>
      <c r="DDL5" s="230"/>
      <c r="DDM5" s="230"/>
      <c r="DDN5" s="230"/>
      <c r="DDO5" s="230"/>
      <c r="DDP5" s="230"/>
      <c r="DDQ5" s="230"/>
      <c r="DDR5" s="230"/>
      <c r="DDS5" s="230"/>
      <c r="DDT5" s="230"/>
      <c r="DDU5" s="230"/>
      <c r="DDV5" s="230"/>
      <c r="DDW5" s="230"/>
      <c r="DDX5" s="230"/>
      <c r="DDY5" s="230"/>
      <c r="DDZ5" s="230"/>
      <c r="DEA5" s="230"/>
      <c r="DEB5" s="230"/>
      <c r="DEC5" s="230"/>
      <c r="DED5" s="230"/>
      <c r="DEE5" s="230"/>
      <c r="DEF5" s="230"/>
      <c r="DEG5" s="230"/>
      <c r="DEH5" s="230"/>
      <c r="DEI5" s="230"/>
      <c r="DEJ5" s="230"/>
      <c r="DEK5" s="230"/>
      <c r="DEL5" s="230"/>
      <c r="DEM5" s="230"/>
      <c r="DEN5" s="230"/>
      <c r="DEO5" s="230"/>
      <c r="DEP5" s="230"/>
      <c r="DEQ5" s="230"/>
      <c r="DER5" s="230"/>
      <c r="DES5" s="230"/>
      <c r="DET5" s="230"/>
      <c r="DEU5" s="230"/>
      <c r="DEV5" s="230"/>
      <c r="DEW5" s="230"/>
      <c r="DEX5" s="230"/>
      <c r="DEY5" s="230"/>
      <c r="DEZ5" s="230"/>
      <c r="DFA5" s="230"/>
      <c r="DFB5" s="230"/>
      <c r="DFC5" s="230"/>
      <c r="DFD5" s="230"/>
      <c r="DFE5" s="230"/>
      <c r="DFF5" s="230"/>
      <c r="DFG5" s="230"/>
      <c r="DFH5" s="230"/>
      <c r="DFI5" s="230"/>
      <c r="DFJ5" s="230"/>
      <c r="DFK5" s="230"/>
      <c r="DFL5" s="230"/>
      <c r="DFM5" s="230"/>
      <c r="DFN5" s="230"/>
      <c r="DFO5" s="230"/>
      <c r="DFP5" s="230"/>
      <c r="DFQ5" s="230"/>
      <c r="DFR5" s="230"/>
      <c r="DFS5" s="230"/>
      <c r="DFT5" s="230"/>
      <c r="DFU5" s="230"/>
      <c r="DFV5" s="230"/>
      <c r="DFW5" s="230"/>
      <c r="DFX5" s="230"/>
      <c r="DFY5" s="230"/>
      <c r="DFZ5" s="230"/>
      <c r="DGA5" s="230"/>
      <c r="DGB5" s="230"/>
      <c r="DGC5" s="230"/>
      <c r="DGD5" s="230"/>
      <c r="DGE5" s="230"/>
      <c r="DGF5" s="230"/>
      <c r="DGG5" s="230"/>
      <c r="DGH5" s="230"/>
      <c r="DGI5" s="230"/>
      <c r="DGJ5" s="230"/>
      <c r="DGK5" s="230"/>
      <c r="DGL5" s="230"/>
      <c r="DGM5" s="230"/>
      <c r="DGN5" s="230"/>
      <c r="DGO5" s="230"/>
      <c r="DGP5" s="230"/>
      <c r="DGQ5" s="230"/>
      <c r="DGR5" s="230"/>
      <c r="DGS5" s="230"/>
      <c r="DGT5" s="230"/>
      <c r="DGU5" s="230"/>
      <c r="DGV5" s="230"/>
      <c r="DGW5" s="230"/>
      <c r="DGX5" s="230"/>
      <c r="DGY5" s="230"/>
      <c r="DGZ5" s="230"/>
      <c r="DHA5" s="230"/>
      <c r="DHB5" s="230"/>
      <c r="DHC5" s="230"/>
      <c r="DHD5" s="230"/>
      <c r="DHE5" s="230"/>
      <c r="DHF5" s="230"/>
      <c r="DHG5" s="230"/>
      <c r="DHH5" s="230"/>
      <c r="DHI5" s="230"/>
      <c r="DHJ5" s="230"/>
      <c r="DHK5" s="230"/>
      <c r="DHL5" s="230"/>
      <c r="DHM5" s="230"/>
      <c r="DHN5" s="230"/>
      <c r="DHO5" s="230"/>
      <c r="DHP5" s="230"/>
      <c r="DHQ5" s="230"/>
      <c r="DHR5" s="230"/>
      <c r="DHS5" s="230"/>
      <c r="DHT5" s="230"/>
      <c r="DHU5" s="230"/>
      <c r="DHV5" s="230"/>
      <c r="DHW5" s="230"/>
      <c r="DHX5" s="230"/>
      <c r="DHY5" s="230"/>
      <c r="DHZ5" s="230"/>
      <c r="DIA5" s="230"/>
      <c r="DIB5" s="230"/>
      <c r="DIC5" s="230"/>
      <c r="DID5" s="230"/>
      <c r="DIE5" s="230"/>
      <c r="DIF5" s="230"/>
      <c r="DIG5" s="230"/>
      <c r="DIH5" s="230"/>
      <c r="DII5" s="230"/>
      <c r="DIJ5" s="230"/>
      <c r="DIK5" s="230"/>
      <c r="DIL5" s="230"/>
      <c r="DIM5" s="230"/>
      <c r="DIN5" s="230"/>
      <c r="DIO5" s="230"/>
      <c r="DIP5" s="230"/>
      <c r="DIQ5" s="230"/>
      <c r="DIR5" s="230"/>
      <c r="DIS5" s="230"/>
      <c r="DIT5" s="230"/>
      <c r="DIU5" s="230"/>
      <c r="DIV5" s="230"/>
      <c r="DIW5" s="230"/>
      <c r="DIX5" s="230"/>
      <c r="DIY5" s="230"/>
      <c r="DIZ5" s="230"/>
      <c r="DJA5" s="230"/>
      <c r="DJB5" s="230"/>
      <c r="DJC5" s="230"/>
      <c r="DJD5" s="230"/>
      <c r="DJE5" s="230"/>
      <c r="DJF5" s="230"/>
      <c r="DJG5" s="230"/>
      <c r="DJH5" s="230"/>
      <c r="DJI5" s="230"/>
      <c r="DJJ5" s="230"/>
      <c r="DJK5" s="230"/>
      <c r="DJL5" s="230"/>
      <c r="DJM5" s="230"/>
      <c r="DJN5" s="230"/>
      <c r="DJO5" s="230"/>
      <c r="DJP5" s="230"/>
      <c r="DJQ5" s="230"/>
      <c r="DJR5" s="230"/>
      <c r="DJS5" s="230"/>
      <c r="DJT5" s="230"/>
      <c r="DJU5" s="230"/>
      <c r="DJV5" s="230"/>
      <c r="DJW5" s="230"/>
      <c r="DJX5" s="230"/>
      <c r="DJY5" s="230"/>
      <c r="DJZ5" s="230"/>
      <c r="DKA5" s="230"/>
      <c r="DKB5" s="230"/>
      <c r="DKC5" s="230"/>
      <c r="DKD5" s="230"/>
      <c r="DKE5" s="230"/>
      <c r="DKF5" s="230"/>
      <c r="DKG5" s="230"/>
      <c r="DKH5" s="230"/>
      <c r="DKI5" s="230"/>
      <c r="DKJ5" s="230"/>
      <c r="DKK5" s="230"/>
      <c r="DKL5" s="230"/>
      <c r="DKM5" s="230"/>
      <c r="DKN5" s="230"/>
      <c r="DKO5" s="230"/>
      <c r="DKP5" s="230"/>
      <c r="DKQ5" s="230"/>
      <c r="DKR5" s="230"/>
      <c r="DKS5" s="230"/>
      <c r="DKT5" s="230"/>
      <c r="DKU5" s="230"/>
      <c r="DKV5" s="230"/>
      <c r="DKW5" s="230"/>
      <c r="DKX5" s="230"/>
      <c r="DKY5" s="230"/>
      <c r="DKZ5" s="230"/>
      <c r="DLA5" s="230"/>
      <c r="DLB5" s="230"/>
      <c r="DLC5" s="230"/>
      <c r="DLD5" s="230"/>
      <c r="DLE5" s="230"/>
      <c r="DLF5" s="230"/>
      <c r="DLG5" s="230"/>
      <c r="DLH5" s="230"/>
      <c r="DLI5" s="230"/>
      <c r="DLJ5" s="230"/>
      <c r="DLK5" s="230"/>
      <c r="DLL5" s="230"/>
      <c r="DLM5" s="230"/>
      <c r="DLN5" s="230"/>
      <c r="DLO5" s="230"/>
      <c r="DLP5" s="230"/>
      <c r="DLQ5" s="230"/>
      <c r="DLR5" s="230"/>
      <c r="DLS5" s="230"/>
      <c r="DLT5" s="230"/>
      <c r="DLU5" s="230"/>
      <c r="DLV5" s="230"/>
      <c r="DLW5" s="230"/>
      <c r="DLX5" s="230"/>
      <c r="DLY5" s="230"/>
      <c r="DLZ5" s="230"/>
      <c r="DMA5" s="230"/>
      <c r="DMB5" s="230"/>
      <c r="DMC5" s="230"/>
      <c r="DMD5" s="230"/>
      <c r="DME5" s="230"/>
      <c r="DMF5" s="230"/>
      <c r="DMG5" s="230"/>
      <c r="DMH5" s="230"/>
      <c r="DMI5" s="230"/>
      <c r="DMJ5" s="230"/>
      <c r="DMK5" s="230"/>
      <c r="DML5" s="230"/>
      <c r="DMM5" s="230"/>
      <c r="DMN5" s="230"/>
      <c r="DMO5" s="230"/>
      <c r="DMP5" s="230"/>
      <c r="DMQ5" s="230"/>
      <c r="DMR5" s="230"/>
      <c r="DMS5" s="230"/>
      <c r="DMT5" s="230"/>
      <c r="DMU5" s="230"/>
      <c r="DMV5" s="230"/>
      <c r="DMW5" s="230"/>
      <c r="DMX5" s="230"/>
      <c r="DMY5" s="230"/>
      <c r="DMZ5" s="230"/>
      <c r="DNA5" s="230"/>
      <c r="DNB5" s="230"/>
      <c r="DNC5" s="230"/>
      <c r="DND5" s="230"/>
      <c r="DNE5" s="230"/>
      <c r="DNF5" s="230"/>
      <c r="DNG5" s="230"/>
      <c r="DNH5" s="230"/>
      <c r="DNI5" s="230"/>
      <c r="DNJ5" s="230"/>
      <c r="DNK5" s="230"/>
      <c r="DNL5" s="230"/>
      <c r="DNM5" s="230"/>
      <c r="DNN5" s="230"/>
      <c r="DNO5" s="230"/>
      <c r="DNP5" s="230"/>
      <c r="DNQ5" s="230"/>
      <c r="DNR5" s="230"/>
      <c r="DNS5" s="230"/>
      <c r="DNT5" s="230"/>
      <c r="DNU5" s="230"/>
      <c r="DNV5" s="230"/>
      <c r="DNW5" s="230"/>
      <c r="DNX5" s="230"/>
      <c r="DNY5" s="230"/>
      <c r="DNZ5" s="230"/>
      <c r="DOA5" s="230"/>
      <c r="DOB5" s="230"/>
      <c r="DOC5" s="230"/>
      <c r="DOD5" s="230"/>
      <c r="DOE5" s="230"/>
      <c r="DOF5" s="230"/>
      <c r="DOG5" s="230"/>
      <c r="DOH5" s="230"/>
      <c r="DOI5" s="230"/>
      <c r="DOJ5" s="230"/>
      <c r="DOK5" s="230"/>
      <c r="DOL5" s="230"/>
      <c r="DOM5" s="230"/>
      <c r="DON5" s="230"/>
      <c r="DOO5" s="230"/>
      <c r="DOP5" s="230"/>
      <c r="DOQ5" s="230"/>
      <c r="DOR5" s="230"/>
      <c r="DOS5" s="230"/>
      <c r="DOT5" s="230"/>
      <c r="DOU5" s="230"/>
      <c r="DOV5" s="230"/>
      <c r="DOW5" s="230"/>
      <c r="DOX5" s="230"/>
      <c r="DOY5" s="230"/>
      <c r="DOZ5" s="230"/>
      <c r="DPA5" s="230"/>
      <c r="DPB5" s="230"/>
      <c r="DPC5" s="230"/>
      <c r="DPD5" s="230"/>
      <c r="DPE5" s="230"/>
      <c r="DPF5" s="230"/>
      <c r="DPG5" s="230"/>
      <c r="DPH5" s="230"/>
      <c r="DPI5" s="230"/>
      <c r="DPJ5" s="230"/>
      <c r="DPK5" s="230"/>
      <c r="DPL5" s="230"/>
      <c r="DPM5" s="230"/>
      <c r="DPN5" s="230"/>
      <c r="DPO5" s="230"/>
      <c r="DPP5" s="230"/>
      <c r="DPQ5" s="230"/>
      <c r="DPR5" s="230"/>
      <c r="DPS5" s="230"/>
      <c r="DPT5" s="230"/>
      <c r="DPU5" s="230"/>
      <c r="DPV5" s="230"/>
      <c r="DPW5" s="230"/>
      <c r="DPX5" s="230"/>
      <c r="DPY5" s="230"/>
      <c r="DPZ5" s="230"/>
      <c r="DQA5" s="230"/>
      <c r="DQB5" s="230"/>
      <c r="DQC5" s="230"/>
      <c r="DQD5" s="230"/>
      <c r="DQE5" s="230"/>
      <c r="DQF5" s="230"/>
      <c r="DQG5" s="230"/>
      <c r="DQH5" s="230"/>
      <c r="DQI5" s="230"/>
      <c r="DQJ5" s="230"/>
      <c r="DQK5" s="230"/>
      <c r="DQL5" s="230"/>
      <c r="DQM5" s="230"/>
      <c r="DQN5" s="230"/>
      <c r="DQO5" s="230"/>
      <c r="DQP5" s="230"/>
      <c r="DQQ5" s="230"/>
      <c r="DQR5" s="230"/>
      <c r="DQS5" s="230"/>
      <c r="DQT5" s="230"/>
      <c r="DQU5" s="230"/>
      <c r="DQV5" s="230"/>
      <c r="DQW5" s="230"/>
      <c r="DQX5" s="230"/>
      <c r="DQY5" s="230"/>
      <c r="DQZ5" s="230"/>
      <c r="DRA5" s="230"/>
      <c r="DRB5" s="230"/>
      <c r="DRC5" s="230"/>
      <c r="DRD5" s="230"/>
      <c r="DRE5" s="230"/>
      <c r="DRF5" s="230"/>
      <c r="DRG5" s="230"/>
      <c r="DRH5" s="230"/>
      <c r="DRI5" s="230"/>
      <c r="DRJ5" s="230"/>
      <c r="DRK5" s="230"/>
      <c r="DRL5" s="230"/>
      <c r="DRM5" s="230"/>
      <c r="DRN5" s="230"/>
      <c r="DRO5" s="230"/>
      <c r="DRP5" s="230"/>
      <c r="DRQ5" s="230"/>
      <c r="DRR5" s="230"/>
      <c r="DRS5" s="230"/>
      <c r="DRT5" s="230"/>
      <c r="DRU5" s="230"/>
      <c r="DRV5" s="230"/>
      <c r="DRW5" s="230"/>
      <c r="DRX5" s="230"/>
      <c r="DRY5" s="230"/>
      <c r="DRZ5" s="230"/>
      <c r="DSA5" s="230"/>
      <c r="DSB5" s="230"/>
      <c r="DSC5" s="230"/>
      <c r="DSD5" s="230"/>
      <c r="DSE5" s="230"/>
      <c r="DSF5" s="230"/>
      <c r="DSG5" s="230"/>
      <c r="DSH5" s="230"/>
      <c r="DSI5" s="230"/>
      <c r="DSJ5" s="230"/>
      <c r="DSK5" s="230"/>
      <c r="DSL5" s="230"/>
      <c r="DSM5" s="230"/>
      <c r="DSN5" s="230"/>
      <c r="DSO5" s="230"/>
      <c r="DSP5" s="230"/>
      <c r="DSQ5" s="230"/>
      <c r="DSR5" s="230"/>
      <c r="DSS5" s="230"/>
      <c r="DST5" s="230"/>
      <c r="DSU5" s="230"/>
      <c r="DSV5" s="230"/>
      <c r="DSW5" s="230"/>
      <c r="DSX5" s="230"/>
      <c r="DSY5" s="230"/>
      <c r="DSZ5" s="230"/>
      <c r="DTA5" s="230"/>
      <c r="DTB5" s="230"/>
      <c r="DTC5" s="230"/>
      <c r="DTD5" s="230"/>
      <c r="DTE5" s="230"/>
      <c r="DTF5" s="230"/>
      <c r="DTG5" s="230"/>
      <c r="DTH5" s="230"/>
      <c r="DTI5" s="230"/>
      <c r="DTJ5" s="230"/>
      <c r="DTK5" s="230"/>
      <c r="DTL5" s="230"/>
      <c r="DTM5" s="230"/>
      <c r="DTN5" s="230"/>
      <c r="DTO5" s="230"/>
      <c r="DTP5" s="230"/>
      <c r="DTQ5" s="230"/>
      <c r="DTR5" s="230"/>
      <c r="DTS5" s="230"/>
      <c r="DTT5" s="230"/>
      <c r="DTU5" s="230"/>
      <c r="DTV5" s="230"/>
      <c r="DTW5" s="230"/>
      <c r="DTX5" s="230"/>
      <c r="DTY5" s="230"/>
      <c r="DTZ5" s="230"/>
      <c r="DUA5" s="230"/>
      <c r="DUB5" s="230"/>
      <c r="DUC5" s="230"/>
      <c r="DUD5" s="230"/>
      <c r="DUE5" s="230"/>
      <c r="DUF5" s="230"/>
      <c r="DUG5" s="230"/>
      <c r="DUH5" s="230"/>
      <c r="DUI5" s="230"/>
      <c r="DUJ5" s="230"/>
      <c r="DUK5" s="230"/>
      <c r="DUL5" s="230"/>
      <c r="DUM5" s="230"/>
      <c r="DUN5" s="230"/>
      <c r="DUO5" s="230"/>
      <c r="DUP5" s="230"/>
      <c r="DUQ5" s="230"/>
      <c r="DUR5" s="230"/>
      <c r="DUS5" s="230"/>
      <c r="DUT5" s="230"/>
      <c r="DUU5" s="230"/>
      <c r="DUV5" s="230"/>
      <c r="DUW5" s="230"/>
      <c r="DUX5" s="230"/>
      <c r="DUY5" s="230"/>
      <c r="DUZ5" s="230"/>
      <c r="DVA5" s="230"/>
      <c r="DVB5" s="230"/>
      <c r="DVC5" s="230"/>
      <c r="DVD5" s="230"/>
      <c r="DVE5" s="230"/>
      <c r="DVF5" s="230"/>
      <c r="DVG5" s="230"/>
      <c r="DVH5" s="230"/>
      <c r="DVI5" s="230"/>
      <c r="DVJ5" s="230"/>
      <c r="DVK5" s="230"/>
      <c r="DVL5" s="230"/>
      <c r="DVM5" s="230"/>
      <c r="DVN5" s="230"/>
      <c r="DVO5" s="230"/>
      <c r="DVP5" s="230"/>
      <c r="DVQ5" s="230"/>
      <c r="DVR5" s="230"/>
      <c r="DVS5" s="230"/>
      <c r="DVT5" s="230"/>
      <c r="DVU5" s="230"/>
      <c r="DVV5" s="230"/>
      <c r="DVW5" s="230"/>
      <c r="DVX5" s="230"/>
      <c r="DVY5" s="230"/>
      <c r="DVZ5" s="230"/>
      <c r="DWA5" s="230"/>
      <c r="DWB5" s="230"/>
      <c r="DWC5" s="230"/>
      <c r="DWD5" s="230"/>
      <c r="DWE5" s="230"/>
      <c r="DWF5" s="230"/>
      <c r="DWG5" s="230"/>
      <c r="DWH5" s="230"/>
      <c r="DWI5" s="230"/>
      <c r="DWJ5" s="230"/>
      <c r="DWK5" s="230"/>
      <c r="DWL5" s="230"/>
      <c r="DWM5" s="230"/>
      <c r="DWN5" s="230"/>
      <c r="DWO5" s="230"/>
      <c r="DWP5" s="230"/>
      <c r="DWQ5" s="230"/>
      <c r="DWR5" s="230"/>
      <c r="DWS5" s="230"/>
      <c r="DWT5" s="230"/>
      <c r="DWU5" s="230"/>
      <c r="DWV5" s="230"/>
      <c r="DWW5" s="230"/>
      <c r="DWX5" s="230"/>
      <c r="DWY5" s="230"/>
      <c r="DWZ5" s="230"/>
      <c r="DXA5" s="230"/>
      <c r="DXB5" s="230"/>
      <c r="DXC5" s="230"/>
      <c r="DXD5" s="230"/>
      <c r="DXE5" s="230"/>
      <c r="DXF5" s="230"/>
      <c r="DXG5" s="230"/>
      <c r="DXH5" s="230"/>
      <c r="DXI5" s="230"/>
      <c r="DXJ5" s="230"/>
      <c r="DXK5" s="230"/>
      <c r="DXL5" s="230"/>
      <c r="DXM5" s="230"/>
      <c r="DXN5" s="230"/>
      <c r="DXO5" s="230"/>
      <c r="DXP5" s="230"/>
      <c r="DXQ5" s="230"/>
      <c r="DXR5" s="230"/>
      <c r="DXS5" s="230"/>
      <c r="DXT5" s="230"/>
      <c r="DXU5" s="230"/>
      <c r="DXV5" s="230"/>
      <c r="DXW5" s="230"/>
      <c r="DXX5" s="230"/>
      <c r="DXY5" s="230"/>
      <c r="DXZ5" s="230"/>
      <c r="DYA5" s="230"/>
      <c r="DYB5" s="230"/>
      <c r="DYC5" s="230"/>
      <c r="DYD5" s="230"/>
      <c r="DYE5" s="230"/>
      <c r="DYF5" s="230"/>
      <c r="DYG5" s="230"/>
      <c r="DYH5" s="230"/>
      <c r="DYI5" s="230"/>
      <c r="DYJ5" s="230"/>
      <c r="DYK5" s="230"/>
      <c r="DYL5" s="230"/>
      <c r="DYM5" s="230"/>
      <c r="DYN5" s="230"/>
      <c r="DYO5" s="230"/>
      <c r="DYP5" s="230"/>
      <c r="DYQ5" s="230"/>
      <c r="DYR5" s="230"/>
      <c r="DYS5" s="230"/>
      <c r="DYT5" s="230"/>
      <c r="DYU5" s="230"/>
      <c r="DYV5" s="230"/>
      <c r="DYW5" s="230"/>
      <c r="DYX5" s="230"/>
      <c r="DYY5" s="230"/>
      <c r="DYZ5" s="230"/>
      <c r="DZA5" s="230"/>
      <c r="DZB5" s="230"/>
      <c r="DZC5" s="230"/>
      <c r="DZD5" s="230"/>
      <c r="DZE5" s="230"/>
      <c r="DZF5" s="230"/>
      <c r="DZG5" s="230"/>
      <c r="DZH5" s="230"/>
      <c r="DZI5" s="230"/>
      <c r="DZJ5" s="230"/>
      <c r="DZK5" s="230"/>
      <c r="DZL5" s="230"/>
      <c r="DZM5" s="230"/>
      <c r="DZN5" s="230"/>
      <c r="DZO5" s="230"/>
      <c r="DZP5" s="230"/>
      <c r="DZQ5" s="230"/>
      <c r="DZR5" s="230"/>
      <c r="DZS5" s="230"/>
      <c r="DZT5" s="230"/>
      <c r="DZU5" s="230"/>
      <c r="DZV5" s="230"/>
      <c r="DZW5" s="230"/>
      <c r="DZX5" s="230"/>
      <c r="DZY5" s="230"/>
      <c r="DZZ5" s="230"/>
      <c r="EAA5" s="230"/>
      <c r="EAB5" s="230"/>
      <c r="EAC5" s="230"/>
      <c r="EAD5" s="230"/>
      <c r="EAE5" s="230"/>
      <c r="EAF5" s="230"/>
      <c r="EAG5" s="230"/>
      <c r="EAH5" s="230"/>
      <c r="EAI5" s="230"/>
      <c r="EAJ5" s="230"/>
      <c r="EAK5" s="230"/>
      <c r="EAL5" s="230"/>
      <c r="EAM5" s="230"/>
      <c r="EAN5" s="230"/>
      <c r="EAO5" s="230"/>
      <c r="EAP5" s="230"/>
      <c r="EAQ5" s="230"/>
      <c r="EAR5" s="230"/>
      <c r="EAS5" s="230"/>
      <c r="EAT5" s="230"/>
      <c r="EAU5" s="230"/>
      <c r="EAV5" s="230"/>
      <c r="EAW5" s="230"/>
      <c r="EAX5" s="230"/>
      <c r="EAY5" s="230"/>
      <c r="EAZ5" s="230"/>
      <c r="EBA5" s="230"/>
      <c r="EBB5" s="230"/>
      <c r="EBC5" s="230"/>
      <c r="EBD5" s="230"/>
      <c r="EBE5" s="230"/>
      <c r="EBF5" s="230"/>
      <c r="EBG5" s="230"/>
      <c r="EBH5" s="230"/>
      <c r="EBI5" s="230"/>
      <c r="EBJ5" s="230"/>
      <c r="EBK5" s="230"/>
      <c r="EBL5" s="230"/>
      <c r="EBM5" s="230"/>
      <c r="EBN5" s="230"/>
      <c r="EBO5" s="230"/>
      <c r="EBP5" s="230"/>
      <c r="EBQ5" s="230"/>
      <c r="EBR5" s="230"/>
      <c r="EBS5" s="230"/>
      <c r="EBT5" s="230"/>
      <c r="EBU5" s="230"/>
      <c r="EBV5" s="230"/>
      <c r="EBW5" s="230"/>
      <c r="EBX5" s="230"/>
      <c r="EBY5" s="230"/>
      <c r="EBZ5" s="230"/>
      <c r="ECA5" s="230"/>
      <c r="ECB5" s="230"/>
      <c r="ECC5" s="230"/>
      <c r="ECD5" s="230"/>
      <c r="ECE5" s="230"/>
      <c r="ECF5" s="230"/>
      <c r="ECG5" s="230"/>
      <c r="ECH5" s="230"/>
      <c r="ECI5" s="230"/>
      <c r="ECJ5" s="230"/>
      <c r="ECK5" s="230"/>
      <c r="ECL5" s="230"/>
      <c r="ECM5" s="230"/>
      <c r="ECN5" s="230"/>
      <c r="ECO5" s="230"/>
      <c r="ECP5" s="230"/>
      <c r="ECQ5" s="230"/>
      <c r="ECR5" s="230"/>
      <c r="ECS5" s="230"/>
      <c r="ECT5" s="230"/>
      <c r="ECU5" s="230"/>
      <c r="ECV5" s="230"/>
      <c r="ECW5" s="230"/>
      <c r="ECX5" s="230"/>
      <c r="ECY5" s="230"/>
      <c r="ECZ5" s="230"/>
      <c r="EDA5" s="230"/>
      <c r="EDB5" s="230"/>
      <c r="EDC5" s="230"/>
      <c r="EDD5" s="230"/>
      <c r="EDE5" s="230"/>
      <c r="EDF5" s="230"/>
      <c r="EDG5" s="230"/>
      <c r="EDH5" s="230"/>
      <c r="EDI5" s="230"/>
      <c r="EDJ5" s="230"/>
      <c r="EDK5" s="230"/>
      <c r="EDL5" s="230"/>
      <c r="EDM5" s="230"/>
      <c r="EDN5" s="230"/>
      <c r="EDO5" s="230"/>
      <c r="EDP5" s="230"/>
      <c r="EDQ5" s="230"/>
      <c r="EDR5" s="230"/>
      <c r="EDS5" s="230"/>
      <c r="EDT5" s="230"/>
      <c r="EDU5" s="230"/>
      <c r="EDV5" s="230"/>
      <c r="EDW5" s="230"/>
      <c r="EDX5" s="230"/>
      <c r="EDY5" s="230"/>
      <c r="EDZ5" s="230"/>
      <c r="EEA5" s="230"/>
      <c r="EEB5" s="230"/>
      <c r="EEC5" s="230"/>
      <c r="EED5" s="230"/>
      <c r="EEE5" s="230"/>
      <c r="EEF5" s="230"/>
      <c r="EEG5" s="230"/>
      <c r="EEH5" s="230"/>
      <c r="EEI5" s="230"/>
      <c r="EEJ5" s="230"/>
      <c r="EEK5" s="230"/>
      <c r="EEL5" s="230"/>
      <c r="EEM5" s="230"/>
      <c r="EEN5" s="230"/>
      <c r="EEO5" s="230"/>
      <c r="EEP5" s="230"/>
      <c r="EEQ5" s="230"/>
      <c r="EER5" s="230"/>
      <c r="EES5" s="230"/>
      <c r="EET5" s="230"/>
      <c r="EEU5" s="230"/>
      <c r="EEV5" s="230"/>
      <c r="EEW5" s="230"/>
      <c r="EEX5" s="230"/>
      <c r="EEY5" s="230"/>
      <c r="EEZ5" s="230"/>
      <c r="EFA5" s="230"/>
      <c r="EFB5" s="230"/>
      <c r="EFC5" s="230"/>
      <c r="EFD5" s="230"/>
      <c r="EFE5" s="230"/>
      <c r="EFF5" s="230"/>
      <c r="EFG5" s="230"/>
      <c r="EFH5" s="230"/>
      <c r="EFI5" s="230"/>
      <c r="EFJ5" s="230"/>
      <c r="EFK5" s="230"/>
      <c r="EFL5" s="230"/>
      <c r="EFM5" s="230"/>
      <c r="EFN5" s="230"/>
      <c r="EFO5" s="230"/>
      <c r="EFP5" s="230"/>
      <c r="EFQ5" s="230"/>
      <c r="EFR5" s="230"/>
      <c r="EFS5" s="230"/>
      <c r="EFT5" s="230"/>
      <c r="EFU5" s="230"/>
      <c r="EFV5" s="230"/>
      <c r="EFW5" s="230"/>
      <c r="EFX5" s="230"/>
      <c r="EFY5" s="230"/>
      <c r="EFZ5" s="230"/>
      <c r="EGA5" s="230"/>
      <c r="EGB5" s="230"/>
      <c r="EGC5" s="230"/>
      <c r="EGD5" s="230"/>
      <c r="EGE5" s="230"/>
      <c r="EGF5" s="230"/>
      <c r="EGG5" s="230"/>
      <c r="EGH5" s="230"/>
      <c r="EGI5" s="230"/>
      <c r="EGJ5" s="230"/>
      <c r="EGK5" s="230"/>
      <c r="EGL5" s="230"/>
      <c r="EGM5" s="230"/>
      <c r="EGN5" s="230"/>
      <c r="EGO5" s="230"/>
      <c r="EGP5" s="230"/>
      <c r="EGQ5" s="230"/>
      <c r="EGR5" s="230"/>
      <c r="EGS5" s="230"/>
      <c r="EGT5" s="230"/>
      <c r="EGU5" s="230"/>
      <c r="EGV5" s="230"/>
      <c r="EGW5" s="230"/>
      <c r="EGX5" s="230"/>
      <c r="EGY5" s="230"/>
      <c r="EGZ5" s="230"/>
      <c r="EHA5" s="230"/>
      <c r="EHB5" s="230"/>
      <c r="EHC5" s="230"/>
      <c r="EHD5" s="230"/>
      <c r="EHE5" s="230"/>
      <c r="EHF5" s="230"/>
      <c r="EHG5" s="230"/>
      <c r="EHH5" s="230"/>
      <c r="EHI5" s="230"/>
      <c r="EHJ5" s="230"/>
      <c r="EHK5" s="230"/>
      <c r="EHL5" s="230"/>
      <c r="EHM5" s="230"/>
      <c r="EHN5" s="230"/>
      <c r="EHO5" s="230"/>
      <c r="EHP5" s="230"/>
      <c r="EHQ5" s="230"/>
      <c r="EHR5" s="230"/>
      <c r="EHS5" s="230"/>
      <c r="EHT5" s="230"/>
      <c r="EHU5" s="230"/>
      <c r="EHV5" s="230"/>
      <c r="EHW5" s="230"/>
      <c r="EHX5" s="230"/>
      <c r="EHY5" s="230"/>
      <c r="EHZ5" s="230"/>
      <c r="EIA5" s="230"/>
      <c r="EIB5" s="230"/>
      <c r="EIC5" s="230"/>
      <c r="EID5" s="230"/>
      <c r="EIE5" s="230"/>
      <c r="EIF5" s="230"/>
      <c r="EIG5" s="230"/>
      <c r="EIH5" s="230"/>
      <c r="EII5" s="230"/>
      <c r="EIJ5" s="230"/>
      <c r="EIK5" s="230"/>
      <c r="EIL5" s="230"/>
      <c r="EIM5" s="230"/>
      <c r="EIN5" s="230"/>
      <c r="EIO5" s="230"/>
      <c r="EIP5" s="230"/>
      <c r="EIQ5" s="230"/>
      <c r="EIR5" s="230"/>
      <c r="EIS5" s="230"/>
      <c r="EIT5" s="230"/>
      <c r="EIU5" s="230"/>
      <c r="EIV5" s="230"/>
      <c r="EIW5" s="230"/>
      <c r="EIX5" s="230"/>
      <c r="EIY5" s="230"/>
      <c r="EIZ5" s="230"/>
      <c r="EJA5" s="230"/>
      <c r="EJB5" s="230"/>
      <c r="EJC5" s="230"/>
      <c r="EJD5" s="230"/>
      <c r="EJE5" s="230"/>
      <c r="EJF5" s="230"/>
      <c r="EJG5" s="230"/>
      <c r="EJH5" s="230"/>
      <c r="EJI5" s="230"/>
      <c r="EJJ5" s="230"/>
      <c r="EJK5" s="230"/>
      <c r="EJL5" s="230"/>
      <c r="EJM5" s="230"/>
      <c r="EJN5" s="230"/>
      <c r="EJO5" s="230"/>
      <c r="EJP5" s="230"/>
      <c r="EJQ5" s="230"/>
      <c r="EJR5" s="230"/>
      <c r="EJS5" s="230"/>
      <c r="EJT5" s="230"/>
      <c r="EJU5" s="230"/>
      <c r="EJV5" s="230"/>
      <c r="EJW5" s="230"/>
      <c r="EJX5" s="230"/>
      <c r="EJY5" s="230"/>
      <c r="EJZ5" s="230"/>
      <c r="EKA5" s="230"/>
      <c r="EKB5" s="230"/>
      <c r="EKC5" s="230"/>
      <c r="EKD5" s="230"/>
      <c r="EKE5" s="230"/>
      <c r="EKF5" s="230"/>
      <c r="EKG5" s="230"/>
      <c r="EKH5" s="230"/>
      <c r="EKI5" s="230"/>
      <c r="EKJ5" s="230"/>
      <c r="EKK5" s="230"/>
      <c r="EKL5" s="230"/>
      <c r="EKM5" s="230"/>
      <c r="EKN5" s="230"/>
      <c r="EKO5" s="230"/>
      <c r="EKP5" s="230"/>
      <c r="EKQ5" s="230"/>
      <c r="EKR5" s="230"/>
      <c r="EKS5" s="230"/>
      <c r="EKT5" s="230"/>
      <c r="EKU5" s="230"/>
      <c r="EKV5" s="230"/>
      <c r="EKW5" s="230"/>
      <c r="EKX5" s="230"/>
      <c r="EKY5" s="230"/>
      <c r="EKZ5" s="230"/>
      <c r="ELA5" s="230"/>
      <c r="ELB5" s="230"/>
      <c r="ELC5" s="230"/>
      <c r="ELD5" s="230"/>
      <c r="ELE5" s="230"/>
      <c r="ELF5" s="230"/>
      <c r="ELG5" s="230"/>
      <c r="ELH5" s="230"/>
      <c r="ELI5" s="230"/>
      <c r="ELJ5" s="230"/>
      <c r="ELK5" s="230"/>
      <c r="ELL5" s="230"/>
      <c r="ELM5" s="230"/>
      <c r="ELN5" s="230"/>
      <c r="ELO5" s="230"/>
      <c r="ELP5" s="230"/>
      <c r="ELQ5" s="230"/>
      <c r="ELR5" s="230"/>
      <c r="ELS5" s="230"/>
      <c r="ELT5" s="230"/>
      <c r="ELU5" s="230"/>
      <c r="ELV5" s="230"/>
      <c r="ELW5" s="230"/>
      <c r="ELX5" s="230"/>
      <c r="ELY5" s="230"/>
      <c r="ELZ5" s="230"/>
      <c r="EMA5" s="230"/>
      <c r="EMB5" s="230"/>
      <c r="EMC5" s="230"/>
      <c r="EMD5" s="230"/>
      <c r="EME5" s="230"/>
      <c r="EMF5" s="230"/>
      <c r="EMG5" s="230"/>
      <c r="EMH5" s="230"/>
      <c r="EMI5" s="230"/>
      <c r="EMJ5" s="230"/>
      <c r="EMK5" s="230"/>
      <c r="EML5" s="230"/>
      <c r="EMM5" s="230"/>
      <c r="EMN5" s="230"/>
      <c r="EMO5" s="230"/>
      <c r="EMP5" s="230"/>
      <c r="EMQ5" s="230"/>
      <c r="EMR5" s="230"/>
      <c r="EMS5" s="230"/>
      <c r="EMT5" s="230"/>
      <c r="EMU5" s="230"/>
      <c r="EMV5" s="230"/>
      <c r="EMW5" s="230"/>
      <c r="EMX5" s="230"/>
      <c r="EMY5" s="230"/>
      <c r="EMZ5" s="230"/>
      <c r="ENA5" s="230"/>
      <c r="ENB5" s="230"/>
      <c r="ENC5" s="230"/>
      <c r="END5" s="230"/>
      <c r="ENE5" s="230"/>
      <c r="ENF5" s="230"/>
      <c r="ENG5" s="230"/>
      <c r="ENH5" s="230"/>
      <c r="ENI5" s="230"/>
      <c r="ENJ5" s="230"/>
      <c r="ENK5" s="230"/>
      <c r="ENL5" s="230"/>
      <c r="ENM5" s="230"/>
      <c r="ENN5" s="230"/>
      <c r="ENO5" s="230"/>
      <c r="ENP5" s="230"/>
      <c r="ENQ5" s="230"/>
      <c r="ENR5" s="230"/>
      <c r="ENS5" s="230"/>
      <c r="ENT5" s="230"/>
      <c r="ENU5" s="230"/>
      <c r="ENV5" s="230"/>
      <c r="ENW5" s="230"/>
      <c r="ENX5" s="230"/>
      <c r="ENY5" s="230"/>
      <c r="ENZ5" s="230"/>
      <c r="EOA5" s="230"/>
      <c r="EOB5" s="230"/>
      <c r="EOC5" s="230"/>
      <c r="EOD5" s="230"/>
      <c r="EOE5" s="230"/>
      <c r="EOF5" s="230"/>
      <c r="EOG5" s="230"/>
      <c r="EOH5" s="230"/>
      <c r="EOI5" s="230"/>
      <c r="EOJ5" s="230"/>
      <c r="EOK5" s="230"/>
      <c r="EOL5" s="230"/>
      <c r="EOM5" s="230"/>
      <c r="EON5" s="230"/>
      <c r="EOO5" s="230"/>
      <c r="EOP5" s="230"/>
      <c r="EOQ5" s="230"/>
      <c r="EOR5" s="230"/>
      <c r="EOS5" s="230"/>
      <c r="EOT5" s="230"/>
      <c r="EOU5" s="230"/>
      <c r="EOV5" s="230"/>
      <c r="EOW5" s="230"/>
      <c r="EOX5" s="230"/>
      <c r="EOY5" s="230"/>
      <c r="EOZ5" s="230"/>
      <c r="EPA5" s="230"/>
      <c r="EPB5" s="230"/>
      <c r="EPC5" s="230"/>
      <c r="EPD5" s="230"/>
      <c r="EPE5" s="230"/>
      <c r="EPF5" s="230"/>
      <c r="EPG5" s="230"/>
      <c r="EPH5" s="230"/>
      <c r="EPI5" s="230"/>
      <c r="EPJ5" s="230"/>
      <c r="EPK5" s="230"/>
      <c r="EPL5" s="230"/>
      <c r="EPM5" s="230"/>
      <c r="EPN5" s="230"/>
      <c r="EPO5" s="230"/>
      <c r="EPP5" s="230"/>
      <c r="EPQ5" s="230"/>
      <c r="EPR5" s="230"/>
      <c r="EPS5" s="230"/>
      <c r="EPT5" s="230"/>
      <c r="EPU5" s="230"/>
      <c r="EPV5" s="230"/>
      <c r="EPW5" s="230"/>
      <c r="EPX5" s="230"/>
      <c r="EPY5" s="230"/>
      <c r="EPZ5" s="230"/>
      <c r="EQA5" s="230"/>
      <c r="EQB5" s="230"/>
      <c r="EQC5" s="230"/>
      <c r="EQD5" s="230"/>
      <c r="EQE5" s="230"/>
      <c r="EQF5" s="230"/>
      <c r="EQG5" s="230"/>
      <c r="EQH5" s="230"/>
      <c r="EQI5" s="230"/>
      <c r="EQJ5" s="230"/>
      <c r="EQK5" s="230"/>
      <c r="EQL5" s="230"/>
      <c r="EQM5" s="230"/>
      <c r="EQN5" s="230"/>
      <c r="EQO5" s="230"/>
      <c r="EQP5" s="230"/>
      <c r="EQQ5" s="230"/>
      <c r="EQR5" s="230"/>
      <c r="EQS5" s="230"/>
      <c r="EQT5" s="230"/>
      <c r="EQU5" s="230"/>
      <c r="EQV5" s="230"/>
      <c r="EQW5" s="230"/>
      <c r="EQX5" s="230"/>
      <c r="EQY5" s="230"/>
      <c r="EQZ5" s="230"/>
      <c r="ERA5" s="230"/>
      <c r="ERB5" s="230"/>
      <c r="ERC5" s="230"/>
      <c r="ERD5" s="230"/>
      <c r="ERE5" s="230"/>
      <c r="ERF5" s="230"/>
      <c r="ERG5" s="230"/>
      <c r="ERH5" s="230"/>
      <c r="ERI5" s="230"/>
      <c r="ERJ5" s="230"/>
      <c r="ERK5" s="230"/>
      <c r="ERL5" s="230"/>
      <c r="ERM5" s="230"/>
      <c r="ERN5" s="230"/>
      <c r="ERO5" s="230"/>
      <c r="ERP5" s="230"/>
      <c r="ERQ5" s="230"/>
      <c r="ERR5" s="230"/>
      <c r="ERS5" s="230"/>
      <c r="ERT5" s="230"/>
      <c r="ERU5" s="230"/>
      <c r="ERV5" s="230"/>
      <c r="ERW5" s="230"/>
      <c r="ERX5" s="230"/>
      <c r="ERY5" s="230"/>
      <c r="ERZ5" s="230"/>
      <c r="ESA5" s="230"/>
      <c r="ESB5" s="230"/>
      <c r="ESC5" s="230"/>
      <c r="ESD5" s="230"/>
      <c r="ESE5" s="230"/>
      <c r="ESF5" s="230"/>
      <c r="ESG5" s="230"/>
      <c r="ESH5" s="230"/>
      <c r="ESI5" s="230"/>
      <c r="ESJ5" s="230"/>
      <c r="ESK5" s="230"/>
      <c r="ESL5" s="230"/>
      <c r="ESM5" s="230"/>
      <c r="ESN5" s="230"/>
      <c r="ESO5" s="230"/>
      <c r="ESP5" s="230"/>
      <c r="ESQ5" s="230"/>
      <c r="ESR5" s="230"/>
      <c r="ESS5" s="230"/>
      <c r="EST5" s="230"/>
      <c r="ESU5" s="230"/>
      <c r="ESV5" s="230"/>
      <c r="ESW5" s="230"/>
      <c r="ESX5" s="230"/>
      <c r="ESY5" s="230"/>
      <c r="ESZ5" s="230"/>
      <c r="ETA5" s="230"/>
      <c r="ETB5" s="230"/>
      <c r="ETC5" s="230"/>
      <c r="ETD5" s="230"/>
      <c r="ETE5" s="230"/>
      <c r="ETF5" s="230"/>
      <c r="ETG5" s="230"/>
      <c r="ETH5" s="230"/>
      <c r="ETI5" s="230"/>
      <c r="ETJ5" s="230"/>
      <c r="ETK5" s="230"/>
      <c r="ETL5" s="230"/>
      <c r="ETM5" s="230"/>
      <c r="ETN5" s="230"/>
      <c r="ETO5" s="230"/>
      <c r="ETP5" s="230"/>
      <c r="ETQ5" s="230"/>
      <c r="ETR5" s="230"/>
      <c r="ETS5" s="230"/>
      <c r="ETT5" s="230"/>
      <c r="ETU5" s="230"/>
      <c r="ETV5" s="230"/>
      <c r="ETW5" s="230"/>
      <c r="ETX5" s="230"/>
      <c r="ETY5" s="230"/>
      <c r="ETZ5" s="230"/>
      <c r="EUA5" s="230"/>
      <c r="EUB5" s="230"/>
      <c r="EUC5" s="230"/>
      <c r="EUD5" s="230"/>
      <c r="EUE5" s="230"/>
      <c r="EUF5" s="230"/>
      <c r="EUG5" s="230"/>
      <c r="EUH5" s="230"/>
      <c r="EUI5" s="230"/>
      <c r="EUJ5" s="230"/>
      <c r="EUK5" s="230"/>
      <c r="EUL5" s="230"/>
      <c r="EUM5" s="230"/>
      <c r="EUN5" s="230"/>
      <c r="EUO5" s="230"/>
      <c r="EUP5" s="230"/>
      <c r="EUQ5" s="230"/>
      <c r="EUR5" s="230"/>
      <c r="EUS5" s="230"/>
      <c r="EUT5" s="230"/>
      <c r="EUU5" s="230"/>
      <c r="EUV5" s="230"/>
      <c r="EUW5" s="230"/>
      <c r="EUX5" s="230"/>
      <c r="EUY5" s="230"/>
      <c r="EUZ5" s="230"/>
      <c r="EVA5" s="230"/>
      <c r="EVB5" s="230"/>
      <c r="EVC5" s="230"/>
      <c r="EVD5" s="230"/>
      <c r="EVE5" s="230"/>
      <c r="EVF5" s="230"/>
      <c r="EVG5" s="230"/>
      <c r="EVH5" s="230"/>
      <c r="EVI5" s="230"/>
      <c r="EVJ5" s="230"/>
      <c r="EVK5" s="230"/>
      <c r="EVL5" s="230"/>
      <c r="EVM5" s="230"/>
      <c r="EVN5" s="230"/>
      <c r="EVO5" s="230"/>
      <c r="EVP5" s="230"/>
      <c r="EVQ5" s="230"/>
      <c r="EVR5" s="230"/>
      <c r="EVS5" s="230"/>
      <c r="EVT5" s="230"/>
      <c r="EVU5" s="230"/>
      <c r="EVV5" s="230"/>
      <c r="EVW5" s="230"/>
      <c r="EVX5" s="230"/>
      <c r="EVY5" s="230"/>
      <c r="EVZ5" s="230"/>
      <c r="EWA5" s="230"/>
      <c r="EWB5" s="230"/>
      <c r="EWC5" s="230"/>
      <c r="EWD5" s="230"/>
      <c r="EWE5" s="230"/>
      <c r="EWF5" s="230"/>
      <c r="EWG5" s="230"/>
      <c r="EWH5" s="230"/>
      <c r="EWI5" s="230"/>
      <c r="EWJ5" s="230"/>
      <c r="EWK5" s="230"/>
      <c r="EWL5" s="230"/>
      <c r="EWM5" s="230"/>
      <c r="EWN5" s="230"/>
      <c r="EWO5" s="230"/>
      <c r="EWP5" s="230"/>
      <c r="EWQ5" s="230"/>
      <c r="EWR5" s="230"/>
      <c r="EWS5" s="230"/>
      <c r="EWT5" s="230"/>
      <c r="EWU5" s="230"/>
      <c r="EWV5" s="230"/>
      <c r="EWW5" s="230"/>
      <c r="EWX5" s="230"/>
      <c r="EWY5" s="230"/>
      <c r="EWZ5" s="230"/>
      <c r="EXA5" s="230"/>
      <c r="EXB5" s="230"/>
      <c r="EXC5" s="230"/>
      <c r="EXD5" s="230"/>
      <c r="EXE5" s="230"/>
      <c r="EXF5" s="230"/>
      <c r="EXG5" s="230"/>
      <c r="EXH5" s="230"/>
      <c r="EXI5" s="230"/>
      <c r="EXJ5" s="230"/>
      <c r="EXK5" s="230"/>
      <c r="EXL5" s="230"/>
      <c r="EXM5" s="230"/>
      <c r="EXN5" s="230"/>
      <c r="EXO5" s="230"/>
      <c r="EXP5" s="230"/>
      <c r="EXQ5" s="230"/>
      <c r="EXR5" s="230"/>
      <c r="EXS5" s="230"/>
      <c r="EXT5" s="230"/>
      <c r="EXU5" s="230"/>
      <c r="EXV5" s="230"/>
      <c r="EXW5" s="230"/>
      <c r="EXX5" s="230"/>
      <c r="EXY5" s="230"/>
      <c r="EXZ5" s="230"/>
      <c r="EYA5" s="230"/>
      <c r="EYB5" s="230"/>
      <c r="EYC5" s="230"/>
      <c r="EYD5" s="230"/>
      <c r="EYE5" s="230"/>
      <c r="EYF5" s="230"/>
      <c r="EYG5" s="230"/>
      <c r="EYH5" s="230"/>
      <c r="EYI5" s="230"/>
      <c r="EYJ5" s="230"/>
      <c r="EYK5" s="230"/>
      <c r="EYL5" s="230"/>
      <c r="EYM5" s="230"/>
      <c r="EYN5" s="230"/>
      <c r="EYO5" s="230"/>
      <c r="EYP5" s="230"/>
      <c r="EYQ5" s="230"/>
      <c r="EYR5" s="230"/>
      <c r="EYS5" s="230"/>
      <c r="EYT5" s="230"/>
      <c r="EYU5" s="230"/>
      <c r="EYV5" s="230"/>
      <c r="EYW5" s="230"/>
      <c r="EYX5" s="230"/>
      <c r="EYY5" s="230"/>
      <c r="EYZ5" s="230"/>
      <c r="EZA5" s="230"/>
      <c r="EZB5" s="230"/>
      <c r="EZC5" s="230"/>
      <c r="EZD5" s="230"/>
      <c r="EZE5" s="230"/>
      <c r="EZF5" s="230"/>
      <c r="EZG5" s="230"/>
      <c r="EZH5" s="230"/>
      <c r="EZI5" s="230"/>
      <c r="EZJ5" s="230"/>
      <c r="EZK5" s="230"/>
      <c r="EZL5" s="230"/>
      <c r="EZM5" s="230"/>
      <c r="EZN5" s="230"/>
      <c r="EZO5" s="230"/>
      <c r="EZP5" s="230"/>
      <c r="EZQ5" s="230"/>
      <c r="EZR5" s="230"/>
      <c r="EZS5" s="230"/>
      <c r="EZT5" s="230"/>
      <c r="EZU5" s="230"/>
      <c r="EZV5" s="230"/>
      <c r="EZW5" s="230"/>
      <c r="EZX5" s="230"/>
      <c r="EZY5" s="230"/>
      <c r="EZZ5" s="230"/>
      <c r="FAA5" s="230"/>
      <c r="FAB5" s="230"/>
      <c r="FAC5" s="230"/>
      <c r="FAD5" s="230"/>
      <c r="FAE5" s="230"/>
      <c r="FAF5" s="230"/>
      <c r="FAG5" s="230"/>
      <c r="FAH5" s="230"/>
      <c r="FAI5" s="230"/>
      <c r="FAJ5" s="230"/>
      <c r="FAK5" s="230"/>
      <c r="FAL5" s="230"/>
      <c r="FAM5" s="230"/>
      <c r="FAN5" s="230"/>
      <c r="FAO5" s="230"/>
      <c r="FAP5" s="230"/>
      <c r="FAQ5" s="230"/>
      <c r="FAR5" s="230"/>
      <c r="FAS5" s="230"/>
      <c r="FAT5" s="230"/>
      <c r="FAU5" s="230"/>
      <c r="FAV5" s="230"/>
      <c r="FAW5" s="230"/>
      <c r="FAX5" s="230"/>
      <c r="FAY5" s="230"/>
      <c r="FAZ5" s="230"/>
      <c r="FBA5" s="230"/>
      <c r="FBB5" s="230"/>
      <c r="FBC5" s="230"/>
      <c r="FBD5" s="230"/>
      <c r="FBE5" s="230"/>
      <c r="FBF5" s="230"/>
      <c r="FBG5" s="230"/>
      <c r="FBH5" s="230"/>
      <c r="FBI5" s="230"/>
      <c r="FBJ5" s="230"/>
      <c r="FBK5" s="230"/>
      <c r="FBL5" s="230"/>
      <c r="FBM5" s="230"/>
      <c r="FBN5" s="230"/>
      <c r="FBO5" s="230"/>
      <c r="FBP5" s="230"/>
      <c r="FBQ5" s="230"/>
      <c r="FBR5" s="230"/>
      <c r="FBS5" s="230"/>
      <c r="FBT5" s="230"/>
      <c r="FBU5" s="230"/>
      <c r="FBV5" s="230"/>
      <c r="FBW5" s="230"/>
      <c r="FBX5" s="230"/>
      <c r="FBY5" s="230"/>
      <c r="FBZ5" s="230"/>
      <c r="FCA5" s="230"/>
      <c r="FCB5" s="230"/>
      <c r="FCC5" s="230"/>
      <c r="FCD5" s="230"/>
      <c r="FCE5" s="230"/>
      <c r="FCF5" s="230"/>
      <c r="FCG5" s="230"/>
      <c r="FCH5" s="230"/>
      <c r="FCI5" s="230"/>
      <c r="FCJ5" s="230"/>
      <c r="FCK5" s="230"/>
      <c r="FCL5" s="230"/>
      <c r="FCM5" s="230"/>
      <c r="FCN5" s="230"/>
      <c r="FCO5" s="230"/>
      <c r="FCP5" s="230"/>
      <c r="FCQ5" s="230"/>
      <c r="FCR5" s="230"/>
      <c r="FCS5" s="230"/>
      <c r="FCT5" s="230"/>
      <c r="FCU5" s="230"/>
      <c r="FCV5" s="230"/>
      <c r="FCW5" s="230"/>
      <c r="FCX5" s="230"/>
      <c r="FCY5" s="230"/>
      <c r="FCZ5" s="230"/>
      <c r="FDA5" s="230"/>
      <c r="FDB5" s="230"/>
      <c r="FDC5" s="230"/>
      <c r="FDD5" s="230"/>
      <c r="FDE5" s="230"/>
      <c r="FDF5" s="230"/>
      <c r="FDG5" s="230"/>
      <c r="FDH5" s="230"/>
      <c r="FDI5" s="230"/>
      <c r="FDJ5" s="230"/>
      <c r="FDK5" s="230"/>
      <c r="FDL5" s="230"/>
      <c r="FDM5" s="230"/>
      <c r="FDN5" s="230"/>
      <c r="FDO5" s="230"/>
      <c r="FDP5" s="230"/>
      <c r="FDQ5" s="230"/>
      <c r="FDR5" s="230"/>
      <c r="FDS5" s="230"/>
      <c r="FDT5" s="230"/>
      <c r="FDU5" s="230"/>
      <c r="FDV5" s="230"/>
      <c r="FDW5" s="230"/>
      <c r="FDX5" s="230"/>
      <c r="FDY5" s="230"/>
      <c r="FDZ5" s="230"/>
      <c r="FEA5" s="230"/>
      <c r="FEB5" s="230"/>
      <c r="FEC5" s="230"/>
      <c r="FED5" s="230"/>
      <c r="FEE5" s="230"/>
      <c r="FEF5" s="230"/>
      <c r="FEG5" s="230"/>
      <c r="FEH5" s="230"/>
      <c r="FEI5" s="230"/>
      <c r="FEJ5" s="230"/>
      <c r="FEK5" s="230"/>
      <c r="FEL5" s="230"/>
      <c r="FEM5" s="230"/>
      <c r="FEN5" s="230"/>
      <c r="FEO5" s="230"/>
      <c r="FEP5" s="230"/>
      <c r="FEQ5" s="230"/>
      <c r="FER5" s="230"/>
      <c r="FES5" s="230"/>
      <c r="FET5" s="230"/>
      <c r="FEU5" s="230"/>
      <c r="FEV5" s="230"/>
      <c r="FEW5" s="230"/>
      <c r="FEX5" s="230"/>
      <c r="FEY5" s="230"/>
      <c r="FEZ5" s="230"/>
      <c r="FFA5" s="230"/>
      <c r="FFB5" s="230"/>
      <c r="FFC5" s="230"/>
      <c r="FFD5" s="230"/>
      <c r="FFE5" s="230"/>
      <c r="FFF5" s="230"/>
      <c r="FFG5" s="230"/>
      <c r="FFH5" s="230"/>
      <c r="FFI5" s="230"/>
      <c r="FFJ5" s="230"/>
      <c r="FFK5" s="230"/>
      <c r="FFL5" s="230"/>
      <c r="FFM5" s="230"/>
      <c r="FFN5" s="230"/>
      <c r="FFO5" s="230"/>
      <c r="FFP5" s="230"/>
      <c r="FFQ5" s="230"/>
      <c r="FFR5" s="230"/>
      <c r="FFS5" s="230"/>
      <c r="FFT5" s="230"/>
      <c r="FFU5" s="230"/>
      <c r="FFV5" s="230"/>
      <c r="FFW5" s="230"/>
      <c r="FFX5" s="230"/>
      <c r="FFY5" s="230"/>
      <c r="FFZ5" s="230"/>
      <c r="FGA5" s="230"/>
      <c r="FGB5" s="230"/>
      <c r="FGC5" s="230"/>
      <c r="FGD5" s="230"/>
      <c r="FGE5" s="230"/>
      <c r="FGF5" s="230"/>
      <c r="FGG5" s="230"/>
      <c r="FGH5" s="230"/>
      <c r="FGI5" s="230"/>
      <c r="FGJ5" s="230"/>
      <c r="FGK5" s="230"/>
      <c r="FGL5" s="230"/>
      <c r="FGM5" s="230"/>
      <c r="FGN5" s="230"/>
      <c r="FGO5" s="230"/>
      <c r="FGP5" s="230"/>
      <c r="FGQ5" s="230"/>
      <c r="FGR5" s="230"/>
      <c r="FGS5" s="230"/>
      <c r="FGT5" s="230"/>
      <c r="FGU5" s="230"/>
      <c r="FGV5" s="230"/>
      <c r="FGW5" s="230"/>
      <c r="FGX5" s="230"/>
      <c r="FGY5" s="230"/>
      <c r="FGZ5" s="230"/>
      <c r="FHA5" s="230"/>
      <c r="FHB5" s="230"/>
      <c r="FHC5" s="230"/>
      <c r="FHD5" s="230"/>
      <c r="FHE5" s="230"/>
      <c r="FHF5" s="230"/>
      <c r="FHG5" s="230"/>
      <c r="FHH5" s="230"/>
      <c r="FHI5" s="230"/>
      <c r="FHJ5" s="230"/>
      <c r="FHK5" s="230"/>
      <c r="FHL5" s="230"/>
      <c r="FHM5" s="230"/>
      <c r="FHN5" s="230"/>
      <c r="FHO5" s="230"/>
      <c r="FHP5" s="230"/>
      <c r="FHQ5" s="230"/>
      <c r="FHR5" s="230"/>
      <c r="FHS5" s="230"/>
      <c r="FHT5" s="230"/>
      <c r="FHU5" s="230"/>
      <c r="FHV5" s="230"/>
      <c r="FHW5" s="230"/>
      <c r="FHX5" s="230"/>
      <c r="FHY5" s="230"/>
      <c r="FHZ5" s="230"/>
      <c r="FIA5" s="230"/>
      <c r="FIB5" s="230"/>
      <c r="FIC5" s="230"/>
      <c r="FID5" s="230"/>
      <c r="FIE5" s="230"/>
      <c r="FIF5" s="230"/>
      <c r="FIG5" s="230"/>
      <c r="FIH5" s="230"/>
      <c r="FII5" s="230"/>
      <c r="FIJ5" s="230"/>
      <c r="FIK5" s="230"/>
      <c r="FIL5" s="230"/>
      <c r="FIM5" s="230"/>
      <c r="FIN5" s="230"/>
      <c r="FIO5" s="230"/>
      <c r="FIP5" s="230"/>
      <c r="FIQ5" s="230"/>
      <c r="FIR5" s="230"/>
      <c r="FIS5" s="230"/>
      <c r="FIT5" s="230"/>
      <c r="FIU5" s="230"/>
      <c r="FIV5" s="230"/>
      <c r="FIW5" s="230"/>
      <c r="FIX5" s="230"/>
      <c r="FIY5" s="230"/>
      <c r="FIZ5" s="230"/>
      <c r="FJA5" s="230"/>
      <c r="FJB5" s="230"/>
      <c r="FJC5" s="230"/>
      <c r="FJD5" s="230"/>
      <c r="FJE5" s="230"/>
      <c r="FJF5" s="230"/>
      <c r="FJG5" s="230"/>
      <c r="FJH5" s="230"/>
      <c r="FJI5" s="230"/>
      <c r="FJJ5" s="230"/>
      <c r="FJK5" s="230"/>
      <c r="FJL5" s="230"/>
      <c r="FJM5" s="230"/>
      <c r="FJN5" s="230"/>
      <c r="FJO5" s="230"/>
      <c r="FJP5" s="230"/>
      <c r="FJQ5" s="230"/>
      <c r="FJR5" s="230"/>
      <c r="FJS5" s="230"/>
      <c r="FJT5" s="230"/>
      <c r="FJU5" s="230"/>
      <c r="FJV5" s="230"/>
      <c r="FJW5" s="230"/>
      <c r="FJX5" s="230"/>
      <c r="FJY5" s="230"/>
      <c r="FJZ5" s="230"/>
      <c r="FKA5" s="230"/>
      <c r="FKB5" s="230"/>
      <c r="FKC5" s="230"/>
      <c r="FKD5" s="230"/>
      <c r="FKE5" s="230"/>
      <c r="FKF5" s="230"/>
      <c r="FKG5" s="230"/>
      <c r="FKH5" s="230"/>
      <c r="FKI5" s="230"/>
      <c r="FKJ5" s="230"/>
      <c r="FKK5" s="230"/>
      <c r="FKL5" s="230"/>
      <c r="FKM5" s="230"/>
      <c r="FKN5" s="230"/>
      <c r="FKO5" s="230"/>
      <c r="FKP5" s="230"/>
      <c r="FKQ5" s="230"/>
      <c r="FKR5" s="230"/>
      <c r="FKS5" s="230"/>
      <c r="FKT5" s="230"/>
      <c r="FKU5" s="230"/>
      <c r="FKV5" s="230"/>
      <c r="FKW5" s="230"/>
      <c r="FKX5" s="230"/>
      <c r="FKY5" s="230"/>
      <c r="FKZ5" s="230"/>
      <c r="FLA5" s="230"/>
      <c r="FLB5" s="230"/>
      <c r="FLC5" s="230"/>
      <c r="FLD5" s="230"/>
      <c r="FLE5" s="230"/>
      <c r="FLF5" s="230"/>
      <c r="FLG5" s="230"/>
      <c r="FLH5" s="230"/>
      <c r="FLI5" s="230"/>
      <c r="FLJ5" s="230"/>
      <c r="FLK5" s="230"/>
      <c r="FLL5" s="230"/>
      <c r="FLM5" s="230"/>
      <c r="FLN5" s="230"/>
      <c r="FLO5" s="230"/>
      <c r="FLP5" s="230"/>
      <c r="FLQ5" s="230"/>
      <c r="FLR5" s="230"/>
      <c r="FLS5" s="230"/>
      <c r="FLT5" s="230"/>
      <c r="FLU5" s="230"/>
      <c r="FLV5" s="230"/>
      <c r="FLW5" s="230"/>
      <c r="FLX5" s="230"/>
      <c r="FLY5" s="230"/>
      <c r="FLZ5" s="230"/>
      <c r="FMA5" s="230"/>
      <c r="FMB5" s="230"/>
      <c r="FMC5" s="230"/>
      <c r="FMD5" s="230"/>
      <c r="FME5" s="230"/>
      <c r="FMF5" s="230"/>
      <c r="FMG5" s="230"/>
      <c r="FMH5" s="230"/>
      <c r="FMI5" s="230"/>
      <c r="FMJ5" s="230"/>
      <c r="FMK5" s="230"/>
      <c r="FML5" s="230"/>
      <c r="FMM5" s="230"/>
      <c r="FMN5" s="230"/>
      <c r="FMO5" s="230"/>
      <c r="FMP5" s="230"/>
      <c r="FMQ5" s="230"/>
      <c r="FMR5" s="230"/>
      <c r="FMS5" s="230"/>
      <c r="FMT5" s="230"/>
      <c r="FMU5" s="230"/>
      <c r="FMV5" s="230"/>
      <c r="FMW5" s="230"/>
      <c r="FMX5" s="230"/>
      <c r="FMY5" s="230"/>
      <c r="FMZ5" s="230"/>
      <c r="FNA5" s="230"/>
      <c r="FNB5" s="230"/>
      <c r="FNC5" s="230"/>
      <c r="FND5" s="230"/>
      <c r="FNE5" s="230"/>
      <c r="FNF5" s="230"/>
      <c r="FNG5" s="230"/>
      <c r="FNH5" s="230"/>
      <c r="FNI5" s="230"/>
      <c r="FNJ5" s="230"/>
      <c r="FNK5" s="230"/>
      <c r="FNL5" s="230"/>
      <c r="FNM5" s="230"/>
      <c r="FNN5" s="230"/>
      <c r="FNO5" s="230"/>
      <c r="FNP5" s="230"/>
      <c r="FNQ5" s="230"/>
      <c r="FNR5" s="230"/>
      <c r="FNS5" s="230"/>
      <c r="FNT5" s="230"/>
      <c r="FNU5" s="230"/>
      <c r="FNV5" s="230"/>
      <c r="FNW5" s="230"/>
      <c r="FNX5" s="230"/>
      <c r="FNY5" s="230"/>
      <c r="FNZ5" s="230"/>
      <c r="FOA5" s="230"/>
      <c r="FOB5" s="230"/>
      <c r="FOC5" s="230"/>
      <c r="FOD5" s="230"/>
      <c r="FOE5" s="230"/>
      <c r="FOF5" s="230"/>
      <c r="FOG5" s="230"/>
      <c r="FOH5" s="230"/>
      <c r="FOI5" s="230"/>
      <c r="FOJ5" s="230"/>
      <c r="FOK5" s="230"/>
      <c r="FOL5" s="230"/>
      <c r="FOM5" s="230"/>
      <c r="FON5" s="230"/>
      <c r="FOO5" s="230"/>
      <c r="FOP5" s="230"/>
      <c r="FOQ5" s="230"/>
      <c r="FOR5" s="230"/>
      <c r="FOS5" s="230"/>
      <c r="FOT5" s="230"/>
      <c r="FOU5" s="230"/>
      <c r="FOV5" s="230"/>
      <c r="FOW5" s="230"/>
      <c r="FOX5" s="230"/>
      <c r="FOY5" s="230"/>
      <c r="FOZ5" s="230"/>
      <c r="FPA5" s="230"/>
      <c r="FPB5" s="230"/>
      <c r="FPC5" s="230"/>
      <c r="FPD5" s="230"/>
      <c r="FPE5" s="230"/>
      <c r="FPF5" s="230"/>
      <c r="FPG5" s="230"/>
      <c r="FPH5" s="230"/>
      <c r="FPI5" s="230"/>
      <c r="FPJ5" s="230"/>
      <c r="FPK5" s="230"/>
      <c r="FPL5" s="230"/>
      <c r="FPM5" s="230"/>
      <c r="FPN5" s="230"/>
      <c r="FPO5" s="230"/>
      <c r="FPP5" s="230"/>
      <c r="FPQ5" s="230"/>
      <c r="FPR5" s="230"/>
      <c r="FPS5" s="230"/>
      <c r="FPT5" s="230"/>
      <c r="FPU5" s="230"/>
      <c r="FPV5" s="230"/>
      <c r="FPW5" s="230"/>
      <c r="FPX5" s="230"/>
      <c r="FPY5" s="230"/>
      <c r="FPZ5" s="230"/>
      <c r="FQA5" s="230"/>
      <c r="FQB5" s="230"/>
      <c r="FQC5" s="230"/>
      <c r="FQD5" s="230"/>
      <c r="FQE5" s="230"/>
      <c r="FQF5" s="230"/>
      <c r="FQG5" s="230"/>
      <c r="FQH5" s="230"/>
      <c r="FQI5" s="230"/>
      <c r="FQJ5" s="230"/>
      <c r="FQK5" s="230"/>
      <c r="FQL5" s="230"/>
      <c r="FQM5" s="230"/>
      <c r="FQN5" s="230"/>
      <c r="FQO5" s="230"/>
      <c r="FQP5" s="230"/>
      <c r="FQQ5" s="230"/>
      <c r="FQR5" s="230"/>
      <c r="FQS5" s="230"/>
      <c r="FQT5" s="230"/>
      <c r="FQU5" s="230"/>
      <c r="FQV5" s="230"/>
      <c r="FQW5" s="230"/>
      <c r="FQX5" s="230"/>
      <c r="FQY5" s="230"/>
      <c r="FQZ5" s="230"/>
      <c r="FRA5" s="230"/>
      <c r="FRB5" s="230"/>
      <c r="FRC5" s="230"/>
      <c r="FRD5" s="230"/>
      <c r="FRE5" s="230"/>
      <c r="FRF5" s="230"/>
      <c r="FRG5" s="230"/>
      <c r="FRH5" s="230"/>
      <c r="FRI5" s="230"/>
      <c r="FRJ5" s="230"/>
      <c r="FRK5" s="230"/>
      <c r="FRL5" s="230"/>
      <c r="FRM5" s="230"/>
      <c r="FRN5" s="230"/>
      <c r="FRO5" s="230"/>
      <c r="FRP5" s="230"/>
      <c r="FRQ5" s="230"/>
      <c r="FRR5" s="230"/>
      <c r="FRS5" s="230"/>
      <c r="FRT5" s="230"/>
      <c r="FRU5" s="230"/>
      <c r="FRV5" s="230"/>
      <c r="FRW5" s="230"/>
      <c r="FRX5" s="230"/>
      <c r="FRY5" s="230"/>
      <c r="FRZ5" s="230"/>
      <c r="FSA5" s="230"/>
      <c r="FSB5" s="230"/>
      <c r="FSC5" s="230"/>
      <c r="FSD5" s="230"/>
      <c r="FSE5" s="230"/>
      <c r="FSF5" s="230"/>
      <c r="FSG5" s="230"/>
      <c r="FSH5" s="230"/>
      <c r="FSI5" s="230"/>
      <c r="FSJ5" s="230"/>
      <c r="FSK5" s="230"/>
      <c r="FSL5" s="230"/>
      <c r="FSM5" s="230"/>
      <c r="FSN5" s="230"/>
      <c r="FSO5" s="230"/>
      <c r="FSP5" s="230"/>
      <c r="FSQ5" s="230"/>
      <c r="FSR5" s="230"/>
      <c r="FSS5" s="230"/>
      <c r="FST5" s="230"/>
      <c r="FSU5" s="230"/>
      <c r="FSV5" s="230"/>
      <c r="FSW5" s="230"/>
      <c r="FSX5" s="230"/>
      <c r="FSY5" s="230"/>
      <c r="FSZ5" s="230"/>
      <c r="FTA5" s="230"/>
      <c r="FTB5" s="230"/>
      <c r="FTC5" s="230"/>
      <c r="FTD5" s="230"/>
      <c r="FTE5" s="230"/>
      <c r="FTF5" s="230"/>
      <c r="FTG5" s="230"/>
      <c r="FTH5" s="230"/>
      <c r="FTI5" s="230"/>
      <c r="FTJ5" s="230"/>
      <c r="FTK5" s="230"/>
      <c r="FTL5" s="230"/>
      <c r="FTM5" s="230"/>
      <c r="FTN5" s="230"/>
      <c r="FTO5" s="230"/>
      <c r="FTP5" s="230"/>
      <c r="FTQ5" s="230"/>
      <c r="FTR5" s="230"/>
      <c r="FTS5" s="230"/>
      <c r="FTT5" s="230"/>
      <c r="FTU5" s="230"/>
      <c r="FTV5" s="230"/>
      <c r="FTW5" s="230"/>
      <c r="FTX5" s="230"/>
      <c r="FTY5" s="230"/>
      <c r="FTZ5" s="230"/>
      <c r="FUA5" s="230"/>
      <c r="FUB5" s="230"/>
      <c r="FUC5" s="230"/>
      <c r="FUD5" s="230"/>
      <c r="FUE5" s="230"/>
      <c r="FUF5" s="230"/>
      <c r="FUG5" s="230"/>
      <c r="FUH5" s="230"/>
      <c r="FUI5" s="230"/>
      <c r="FUJ5" s="230"/>
      <c r="FUK5" s="230"/>
      <c r="FUL5" s="230"/>
      <c r="FUM5" s="230"/>
      <c r="FUN5" s="230"/>
      <c r="FUO5" s="230"/>
      <c r="FUP5" s="230"/>
      <c r="FUQ5" s="230"/>
      <c r="FUR5" s="230"/>
      <c r="FUS5" s="230"/>
      <c r="FUT5" s="230"/>
      <c r="FUU5" s="230"/>
      <c r="FUV5" s="230"/>
      <c r="FUW5" s="230"/>
      <c r="FUX5" s="230"/>
      <c r="FUY5" s="230"/>
      <c r="FUZ5" s="230"/>
      <c r="FVA5" s="230"/>
      <c r="FVB5" s="230"/>
      <c r="FVC5" s="230"/>
      <c r="FVD5" s="230"/>
      <c r="FVE5" s="230"/>
      <c r="FVF5" s="230"/>
      <c r="FVG5" s="230"/>
      <c r="FVH5" s="230"/>
      <c r="FVI5" s="230"/>
      <c r="FVJ5" s="230"/>
      <c r="FVK5" s="230"/>
      <c r="FVL5" s="230"/>
      <c r="FVM5" s="230"/>
      <c r="FVN5" s="230"/>
      <c r="FVO5" s="230"/>
      <c r="FVP5" s="230"/>
      <c r="FVQ5" s="230"/>
      <c r="FVR5" s="230"/>
      <c r="FVS5" s="230"/>
      <c r="FVT5" s="230"/>
      <c r="FVU5" s="230"/>
      <c r="FVV5" s="230"/>
      <c r="FVW5" s="230"/>
      <c r="FVX5" s="230"/>
      <c r="FVY5" s="230"/>
      <c r="FVZ5" s="230"/>
      <c r="FWA5" s="230"/>
      <c r="FWB5" s="230"/>
      <c r="FWC5" s="230"/>
      <c r="FWD5" s="230"/>
      <c r="FWE5" s="230"/>
      <c r="FWF5" s="230"/>
      <c r="FWG5" s="230"/>
      <c r="FWH5" s="230"/>
      <c r="FWI5" s="230"/>
      <c r="FWJ5" s="230"/>
      <c r="FWK5" s="230"/>
      <c r="FWL5" s="230"/>
      <c r="FWM5" s="230"/>
      <c r="FWN5" s="230"/>
      <c r="FWO5" s="230"/>
      <c r="FWP5" s="230"/>
      <c r="FWQ5" s="230"/>
      <c r="FWR5" s="230"/>
      <c r="FWS5" s="230"/>
      <c r="FWT5" s="230"/>
      <c r="FWU5" s="230"/>
      <c r="FWV5" s="230"/>
      <c r="FWW5" s="230"/>
      <c r="FWX5" s="230"/>
      <c r="FWY5" s="230"/>
      <c r="FWZ5" s="230"/>
      <c r="FXA5" s="230"/>
      <c r="FXB5" s="230"/>
      <c r="FXC5" s="230"/>
      <c r="FXD5" s="230"/>
      <c r="FXE5" s="230"/>
      <c r="FXF5" s="230"/>
      <c r="FXG5" s="230"/>
      <c r="FXH5" s="230"/>
      <c r="FXI5" s="230"/>
      <c r="FXJ5" s="230"/>
      <c r="FXK5" s="230"/>
      <c r="FXL5" s="230"/>
      <c r="FXM5" s="230"/>
      <c r="FXN5" s="230"/>
      <c r="FXO5" s="230"/>
      <c r="FXP5" s="230"/>
      <c r="FXQ5" s="230"/>
      <c r="FXR5" s="230"/>
      <c r="FXS5" s="230"/>
      <c r="FXT5" s="230"/>
      <c r="FXU5" s="230"/>
      <c r="FXV5" s="230"/>
      <c r="FXW5" s="230"/>
      <c r="FXX5" s="230"/>
      <c r="FXY5" s="230"/>
      <c r="FXZ5" s="230"/>
      <c r="FYA5" s="230"/>
      <c r="FYB5" s="230"/>
      <c r="FYC5" s="230"/>
      <c r="FYD5" s="230"/>
      <c r="FYE5" s="230"/>
      <c r="FYF5" s="230"/>
      <c r="FYG5" s="230"/>
      <c r="FYH5" s="230"/>
      <c r="FYI5" s="230"/>
      <c r="FYJ5" s="230"/>
      <c r="FYK5" s="230"/>
      <c r="FYL5" s="230"/>
      <c r="FYM5" s="230"/>
      <c r="FYN5" s="230"/>
      <c r="FYO5" s="230"/>
      <c r="FYP5" s="230"/>
      <c r="FYQ5" s="230"/>
      <c r="FYR5" s="230"/>
      <c r="FYS5" s="230"/>
      <c r="FYT5" s="230"/>
      <c r="FYU5" s="230"/>
      <c r="FYV5" s="230"/>
      <c r="FYW5" s="230"/>
      <c r="FYX5" s="230"/>
      <c r="FYY5" s="230"/>
      <c r="FYZ5" s="230"/>
      <c r="FZA5" s="230"/>
      <c r="FZB5" s="230"/>
      <c r="FZC5" s="230"/>
      <c r="FZD5" s="230"/>
      <c r="FZE5" s="230"/>
      <c r="FZF5" s="230"/>
      <c r="FZG5" s="230"/>
      <c r="FZH5" s="230"/>
      <c r="FZI5" s="230"/>
      <c r="FZJ5" s="230"/>
      <c r="FZK5" s="230"/>
      <c r="FZL5" s="230"/>
      <c r="FZM5" s="230"/>
      <c r="FZN5" s="230"/>
      <c r="FZO5" s="230"/>
      <c r="FZP5" s="230"/>
      <c r="FZQ5" s="230"/>
      <c r="FZR5" s="230"/>
      <c r="FZS5" s="230"/>
      <c r="FZT5" s="230"/>
      <c r="FZU5" s="230"/>
      <c r="FZV5" s="230"/>
      <c r="FZW5" s="230"/>
      <c r="FZX5" s="230"/>
      <c r="FZY5" s="230"/>
      <c r="FZZ5" s="230"/>
      <c r="GAA5" s="230"/>
      <c r="GAB5" s="230"/>
      <c r="GAC5" s="230"/>
      <c r="GAD5" s="230"/>
      <c r="GAE5" s="230"/>
      <c r="GAF5" s="230"/>
      <c r="GAG5" s="230"/>
      <c r="GAH5" s="230"/>
      <c r="GAI5" s="230"/>
      <c r="GAJ5" s="230"/>
      <c r="GAK5" s="230"/>
      <c r="GAL5" s="230"/>
      <c r="GAM5" s="230"/>
      <c r="GAN5" s="230"/>
      <c r="GAO5" s="230"/>
      <c r="GAP5" s="230"/>
      <c r="GAQ5" s="230"/>
      <c r="GAR5" s="230"/>
      <c r="GAS5" s="230"/>
      <c r="GAT5" s="230"/>
      <c r="GAU5" s="230"/>
      <c r="GAV5" s="230"/>
      <c r="GAW5" s="230"/>
      <c r="GAX5" s="230"/>
      <c r="GAY5" s="230"/>
      <c r="GAZ5" s="230"/>
      <c r="GBA5" s="230"/>
      <c r="GBB5" s="230"/>
      <c r="GBC5" s="230"/>
      <c r="GBD5" s="230"/>
      <c r="GBE5" s="230"/>
      <c r="GBF5" s="230"/>
      <c r="GBG5" s="230"/>
      <c r="GBH5" s="230"/>
      <c r="GBI5" s="230"/>
      <c r="GBJ5" s="230"/>
      <c r="GBK5" s="230"/>
      <c r="GBL5" s="230"/>
      <c r="GBM5" s="230"/>
      <c r="GBN5" s="230"/>
      <c r="GBO5" s="230"/>
      <c r="GBP5" s="230"/>
      <c r="GBQ5" s="230"/>
      <c r="GBR5" s="230"/>
      <c r="GBS5" s="230"/>
      <c r="GBT5" s="230"/>
      <c r="GBU5" s="230"/>
      <c r="GBV5" s="230"/>
      <c r="GBW5" s="230"/>
      <c r="GBX5" s="230"/>
      <c r="GBY5" s="230"/>
      <c r="GBZ5" s="230"/>
      <c r="GCA5" s="230"/>
      <c r="GCB5" s="230"/>
      <c r="GCC5" s="230"/>
      <c r="GCD5" s="230"/>
      <c r="GCE5" s="230"/>
      <c r="GCF5" s="230"/>
      <c r="GCG5" s="230"/>
      <c r="GCH5" s="230"/>
      <c r="GCI5" s="230"/>
      <c r="GCJ5" s="230"/>
      <c r="GCK5" s="230"/>
      <c r="GCL5" s="230"/>
      <c r="GCM5" s="230"/>
      <c r="GCN5" s="230"/>
      <c r="GCO5" s="230"/>
      <c r="GCP5" s="230"/>
      <c r="GCQ5" s="230"/>
      <c r="GCR5" s="230"/>
      <c r="GCS5" s="230"/>
      <c r="GCT5" s="230"/>
      <c r="GCU5" s="230"/>
      <c r="GCV5" s="230"/>
      <c r="GCW5" s="230"/>
      <c r="GCX5" s="230"/>
      <c r="GCY5" s="230"/>
      <c r="GCZ5" s="230"/>
      <c r="GDA5" s="230"/>
      <c r="GDB5" s="230"/>
      <c r="GDC5" s="230"/>
      <c r="GDD5" s="230"/>
      <c r="GDE5" s="230"/>
      <c r="GDF5" s="230"/>
      <c r="GDG5" s="230"/>
      <c r="GDH5" s="230"/>
      <c r="GDI5" s="230"/>
      <c r="GDJ5" s="230"/>
      <c r="GDK5" s="230"/>
      <c r="GDL5" s="230"/>
      <c r="GDM5" s="230"/>
      <c r="GDN5" s="230"/>
      <c r="GDO5" s="230"/>
      <c r="GDP5" s="230"/>
      <c r="GDQ5" s="230"/>
      <c r="GDR5" s="230"/>
      <c r="GDS5" s="230"/>
      <c r="GDT5" s="230"/>
      <c r="GDU5" s="230"/>
      <c r="GDV5" s="230"/>
      <c r="GDW5" s="230"/>
      <c r="GDX5" s="230"/>
      <c r="GDY5" s="230"/>
      <c r="GDZ5" s="230"/>
      <c r="GEA5" s="230"/>
      <c r="GEB5" s="230"/>
      <c r="GEC5" s="230"/>
      <c r="GED5" s="230"/>
      <c r="GEE5" s="230"/>
      <c r="GEF5" s="230"/>
      <c r="GEG5" s="230"/>
      <c r="GEH5" s="230"/>
      <c r="GEI5" s="230"/>
      <c r="GEJ5" s="230"/>
      <c r="GEK5" s="230"/>
      <c r="GEL5" s="230"/>
      <c r="GEM5" s="230"/>
      <c r="GEN5" s="230"/>
      <c r="GEO5" s="230"/>
      <c r="GEP5" s="230"/>
      <c r="GEQ5" s="230"/>
      <c r="GER5" s="230"/>
      <c r="GES5" s="230"/>
      <c r="GET5" s="230"/>
      <c r="GEU5" s="230"/>
      <c r="GEV5" s="230"/>
      <c r="GEW5" s="230"/>
      <c r="GEX5" s="230"/>
      <c r="GEY5" s="230"/>
      <c r="GEZ5" s="230"/>
      <c r="GFA5" s="230"/>
      <c r="GFB5" s="230"/>
      <c r="GFC5" s="230"/>
      <c r="GFD5" s="230"/>
      <c r="GFE5" s="230"/>
      <c r="GFF5" s="230"/>
      <c r="GFG5" s="230"/>
      <c r="GFH5" s="230"/>
      <c r="GFI5" s="230"/>
      <c r="GFJ5" s="230"/>
      <c r="GFK5" s="230"/>
      <c r="GFL5" s="230"/>
      <c r="GFM5" s="230"/>
      <c r="GFN5" s="230"/>
      <c r="GFO5" s="230"/>
      <c r="GFP5" s="230"/>
      <c r="GFQ5" s="230"/>
      <c r="GFR5" s="230"/>
      <c r="GFS5" s="230"/>
      <c r="GFT5" s="230"/>
      <c r="GFU5" s="230"/>
      <c r="GFV5" s="230"/>
      <c r="GFW5" s="230"/>
      <c r="GFX5" s="230"/>
      <c r="GFY5" s="230"/>
      <c r="GFZ5" s="230"/>
      <c r="GGA5" s="230"/>
      <c r="GGB5" s="230"/>
      <c r="GGC5" s="230"/>
      <c r="GGD5" s="230"/>
      <c r="GGE5" s="230"/>
      <c r="GGF5" s="230"/>
      <c r="GGG5" s="230"/>
      <c r="GGH5" s="230"/>
      <c r="GGI5" s="230"/>
      <c r="GGJ5" s="230"/>
      <c r="GGK5" s="230"/>
      <c r="GGL5" s="230"/>
      <c r="GGM5" s="230"/>
      <c r="GGN5" s="230"/>
      <c r="GGO5" s="230"/>
      <c r="GGP5" s="230"/>
      <c r="GGQ5" s="230"/>
      <c r="GGR5" s="230"/>
      <c r="GGS5" s="230"/>
      <c r="GGT5" s="230"/>
      <c r="GGU5" s="230"/>
      <c r="GGV5" s="230"/>
      <c r="GGW5" s="230"/>
      <c r="GGX5" s="230"/>
      <c r="GGY5" s="230"/>
      <c r="GGZ5" s="230"/>
      <c r="GHA5" s="230"/>
      <c r="GHB5" s="230"/>
      <c r="GHC5" s="230"/>
      <c r="GHD5" s="230"/>
      <c r="GHE5" s="230"/>
      <c r="GHF5" s="230"/>
      <c r="GHG5" s="230"/>
      <c r="GHH5" s="230"/>
      <c r="GHI5" s="230"/>
      <c r="GHJ5" s="230"/>
      <c r="GHK5" s="230"/>
      <c r="GHL5" s="230"/>
      <c r="GHM5" s="230"/>
      <c r="GHN5" s="230"/>
      <c r="GHO5" s="230"/>
      <c r="GHP5" s="230"/>
      <c r="GHQ5" s="230"/>
      <c r="GHR5" s="230"/>
      <c r="GHS5" s="230"/>
      <c r="GHT5" s="230"/>
      <c r="GHU5" s="230"/>
      <c r="GHV5" s="230"/>
      <c r="GHW5" s="230"/>
      <c r="GHX5" s="230"/>
      <c r="GHY5" s="230"/>
      <c r="GHZ5" s="230"/>
      <c r="GIA5" s="230"/>
      <c r="GIB5" s="230"/>
      <c r="GIC5" s="230"/>
      <c r="GID5" s="230"/>
      <c r="GIE5" s="230"/>
      <c r="GIF5" s="230"/>
      <c r="GIG5" s="230"/>
      <c r="GIH5" s="230"/>
      <c r="GII5" s="230"/>
      <c r="GIJ5" s="230"/>
      <c r="GIK5" s="230"/>
      <c r="GIL5" s="230"/>
      <c r="GIM5" s="230"/>
      <c r="GIN5" s="230"/>
      <c r="GIO5" s="230"/>
      <c r="GIP5" s="230"/>
      <c r="GIQ5" s="230"/>
      <c r="GIR5" s="230"/>
      <c r="GIS5" s="230"/>
      <c r="GIT5" s="230"/>
      <c r="GIU5" s="230"/>
      <c r="GIV5" s="230"/>
      <c r="GIW5" s="230"/>
      <c r="GIX5" s="230"/>
      <c r="GIY5" s="230"/>
      <c r="GIZ5" s="230"/>
      <c r="GJA5" s="230"/>
      <c r="GJB5" s="230"/>
      <c r="GJC5" s="230"/>
      <c r="GJD5" s="230"/>
      <c r="GJE5" s="230"/>
      <c r="GJF5" s="230"/>
      <c r="GJG5" s="230"/>
      <c r="GJH5" s="230"/>
      <c r="GJI5" s="230"/>
      <c r="GJJ5" s="230"/>
      <c r="GJK5" s="230"/>
      <c r="GJL5" s="230"/>
      <c r="GJM5" s="230"/>
      <c r="GJN5" s="230"/>
      <c r="GJO5" s="230"/>
      <c r="GJP5" s="230"/>
      <c r="GJQ5" s="230"/>
      <c r="GJR5" s="230"/>
      <c r="GJS5" s="230"/>
      <c r="GJT5" s="230"/>
      <c r="GJU5" s="230"/>
      <c r="GJV5" s="230"/>
      <c r="GJW5" s="230"/>
      <c r="GJX5" s="230"/>
      <c r="GJY5" s="230"/>
      <c r="GJZ5" s="230"/>
      <c r="GKA5" s="230"/>
      <c r="GKB5" s="230"/>
      <c r="GKC5" s="230"/>
      <c r="GKD5" s="230"/>
      <c r="GKE5" s="230"/>
      <c r="GKF5" s="230"/>
      <c r="GKG5" s="230"/>
      <c r="GKH5" s="230"/>
      <c r="GKI5" s="230"/>
      <c r="GKJ5" s="230"/>
      <c r="GKK5" s="230"/>
      <c r="GKL5" s="230"/>
      <c r="GKM5" s="230"/>
      <c r="GKN5" s="230"/>
      <c r="GKO5" s="230"/>
      <c r="GKP5" s="230"/>
      <c r="GKQ5" s="230"/>
      <c r="GKR5" s="230"/>
      <c r="GKS5" s="230"/>
      <c r="GKT5" s="230"/>
      <c r="GKU5" s="230"/>
      <c r="GKV5" s="230"/>
      <c r="GKW5" s="230"/>
      <c r="GKX5" s="230"/>
      <c r="GKY5" s="230"/>
      <c r="GKZ5" s="230"/>
      <c r="GLA5" s="230"/>
      <c r="GLB5" s="230"/>
      <c r="GLC5" s="230"/>
      <c r="GLD5" s="230"/>
      <c r="GLE5" s="230"/>
      <c r="GLF5" s="230"/>
      <c r="GLG5" s="230"/>
      <c r="GLH5" s="230"/>
      <c r="GLI5" s="230"/>
      <c r="GLJ5" s="230"/>
      <c r="GLK5" s="230"/>
      <c r="GLL5" s="230"/>
      <c r="GLM5" s="230"/>
      <c r="GLN5" s="230"/>
      <c r="GLO5" s="230"/>
      <c r="GLP5" s="230"/>
      <c r="GLQ5" s="230"/>
      <c r="GLR5" s="230"/>
      <c r="GLS5" s="230"/>
      <c r="GLT5" s="230"/>
      <c r="GLU5" s="230"/>
      <c r="GLV5" s="230"/>
      <c r="GLW5" s="230"/>
      <c r="GLX5" s="230"/>
      <c r="GLY5" s="230"/>
      <c r="GLZ5" s="230"/>
      <c r="GMA5" s="230"/>
      <c r="GMB5" s="230"/>
      <c r="GMC5" s="230"/>
      <c r="GMD5" s="230"/>
      <c r="GME5" s="230"/>
      <c r="GMF5" s="230"/>
      <c r="GMG5" s="230"/>
      <c r="GMH5" s="230"/>
      <c r="GMI5" s="230"/>
      <c r="GMJ5" s="230"/>
      <c r="GMK5" s="230"/>
      <c r="GML5" s="230"/>
      <c r="GMM5" s="230"/>
      <c r="GMN5" s="230"/>
      <c r="GMO5" s="230"/>
      <c r="GMP5" s="230"/>
      <c r="GMQ5" s="230"/>
      <c r="GMR5" s="230"/>
      <c r="GMS5" s="230"/>
      <c r="GMT5" s="230"/>
      <c r="GMU5" s="230"/>
      <c r="GMV5" s="230"/>
      <c r="GMW5" s="230"/>
      <c r="GMX5" s="230"/>
      <c r="GMY5" s="230"/>
      <c r="GMZ5" s="230"/>
      <c r="GNA5" s="230"/>
      <c r="GNB5" s="230"/>
      <c r="GNC5" s="230"/>
      <c r="GND5" s="230"/>
      <c r="GNE5" s="230"/>
      <c r="GNF5" s="230"/>
      <c r="GNG5" s="230"/>
      <c r="GNH5" s="230"/>
      <c r="GNI5" s="230"/>
      <c r="GNJ5" s="230"/>
      <c r="GNK5" s="230"/>
      <c r="GNL5" s="230"/>
      <c r="GNM5" s="230"/>
      <c r="GNN5" s="230"/>
      <c r="GNO5" s="230"/>
      <c r="GNP5" s="230"/>
      <c r="GNQ5" s="230"/>
      <c r="GNR5" s="230"/>
      <c r="GNS5" s="230"/>
      <c r="GNT5" s="230"/>
      <c r="GNU5" s="230"/>
      <c r="GNV5" s="230"/>
      <c r="GNW5" s="230"/>
      <c r="GNX5" s="230"/>
      <c r="GNY5" s="230"/>
      <c r="GNZ5" s="230"/>
      <c r="GOA5" s="230"/>
      <c r="GOB5" s="230"/>
      <c r="GOC5" s="230"/>
      <c r="GOD5" s="230"/>
      <c r="GOE5" s="230"/>
      <c r="GOF5" s="230"/>
      <c r="GOG5" s="230"/>
      <c r="GOH5" s="230"/>
      <c r="GOI5" s="230"/>
      <c r="GOJ5" s="230"/>
      <c r="GOK5" s="230"/>
      <c r="GOL5" s="230"/>
      <c r="GOM5" s="230"/>
      <c r="GON5" s="230"/>
      <c r="GOO5" s="230"/>
      <c r="GOP5" s="230"/>
      <c r="GOQ5" s="230"/>
      <c r="GOR5" s="230"/>
      <c r="GOS5" s="230"/>
      <c r="GOT5" s="230"/>
      <c r="GOU5" s="230"/>
      <c r="GOV5" s="230"/>
      <c r="GOW5" s="230"/>
      <c r="GOX5" s="230"/>
      <c r="GOY5" s="230"/>
      <c r="GOZ5" s="230"/>
      <c r="GPA5" s="230"/>
      <c r="GPB5" s="230"/>
      <c r="GPC5" s="230"/>
      <c r="GPD5" s="230"/>
      <c r="GPE5" s="230"/>
      <c r="GPF5" s="230"/>
      <c r="GPG5" s="230"/>
      <c r="GPH5" s="230"/>
      <c r="GPI5" s="230"/>
      <c r="GPJ5" s="230"/>
      <c r="GPK5" s="230"/>
      <c r="GPL5" s="230"/>
      <c r="GPM5" s="230"/>
      <c r="GPN5" s="230"/>
      <c r="GPO5" s="230"/>
      <c r="GPP5" s="230"/>
      <c r="GPQ5" s="230"/>
      <c r="GPR5" s="230"/>
      <c r="GPS5" s="230"/>
      <c r="GPT5" s="230"/>
      <c r="GPU5" s="230"/>
      <c r="GPV5" s="230"/>
      <c r="GPW5" s="230"/>
      <c r="GPX5" s="230"/>
      <c r="GPY5" s="230"/>
      <c r="GPZ5" s="230"/>
      <c r="GQA5" s="230"/>
      <c r="GQB5" s="230"/>
      <c r="GQC5" s="230"/>
      <c r="GQD5" s="230"/>
      <c r="GQE5" s="230"/>
      <c r="GQF5" s="230"/>
      <c r="GQG5" s="230"/>
      <c r="GQH5" s="230"/>
      <c r="GQI5" s="230"/>
      <c r="GQJ5" s="230"/>
      <c r="GQK5" s="230"/>
      <c r="GQL5" s="230"/>
      <c r="GQM5" s="230"/>
      <c r="GQN5" s="230"/>
      <c r="GQO5" s="230"/>
      <c r="GQP5" s="230"/>
      <c r="GQQ5" s="230"/>
      <c r="GQR5" s="230"/>
      <c r="GQS5" s="230"/>
      <c r="GQT5" s="230"/>
      <c r="GQU5" s="230"/>
      <c r="GQV5" s="230"/>
      <c r="GQW5" s="230"/>
      <c r="GQX5" s="230"/>
      <c r="GQY5" s="230"/>
      <c r="GQZ5" s="230"/>
      <c r="GRA5" s="230"/>
      <c r="GRB5" s="230"/>
      <c r="GRC5" s="230"/>
      <c r="GRD5" s="230"/>
      <c r="GRE5" s="230"/>
      <c r="GRF5" s="230"/>
      <c r="GRG5" s="230"/>
      <c r="GRH5" s="230"/>
      <c r="GRI5" s="230"/>
      <c r="GRJ5" s="230"/>
      <c r="GRK5" s="230"/>
      <c r="GRL5" s="230"/>
      <c r="GRM5" s="230"/>
      <c r="GRN5" s="230"/>
      <c r="GRO5" s="230"/>
      <c r="GRP5" s="230"/>
      <c r="GRQ5" s="230"/>
      <c r="GRR5" s="230"/>
      <c r="GRS5" s="230"/>
      <c r="GRT5" s="230"/>
      <c r="GRU5" s="230"/>
      <c r="GRV5" s="230"/>
      <c r="GRW5" s="230"/>
      <c r="GRX5" s="230"/>
      <c r="GRY5" s="230"/>
      <c r="GRZ5" s="230"/>
      <c r="GSA5" s="230"/>
      <c r="GSB5" s="230"/>
      <c r="GSC5" s="230"/>
      <c r="GSD5" s="230"/>
      <c r="GSE5" s="230"/>
      <c r="GSF5" s="230"/>
      <c r="GSG5" s="230"/>
      <c r="GSH5" s="230"/>
      <c r="GSI5" s="230"/>
      <c r="GSJ5" s="230"/>
      <c r="GSK5" s="230"/>
      <c r="GSL5" s="230"/>
      <c r="GSM5" s="230"/>
      <c r="GSN5" s="230"/>
      <c r="GSO5" s="230"/>
      <c r="GSP5" s="230"/>
      <c r="GSQ5" s="230"/>
      <c r="GSR5" s="230"/>
      <c r="GSS5" s="230"/>
      <c r="GST5" s="230"/>
      <c r="GSU5" s="230"/>
      <c r="GSV5" s="230"/>
      <c r="GSW5" s="230"/>
      <c r="GSX5" s="230"/>
      <c r="GSY5" s="230"/>
      <c r="GSZ5" s="230"/>
      <c r="GTA5" s="230"/>
      <c r="GTB5" s="230"/>
      <c r="GTC5" s="230"/>
      <c r="GTD5" s="230"/>
      <c r="GTE5" s="230"/>
      <c r="GTF5" s="230"/>
      <c r="GTG5" s="230"/>
      <c r="GTH5" s="230"/>
      <c r="GTI5" s="230"/>
      <c r="GTJ5" s="230"/>
      <c r="GTK5" s="230"/>
      <c r="GTL5" s="230"/>
      <c r="GTM5" s="230"/>
      <c r="GTN5" s="230"/>
      <c r="GTO5" s="230"/>
      <c r="GTP5" s="230"/>
      <c r="GTQ5" s="230"/>
      <c r="GTR5" s="230"/>
      <c r="GTS5" s="230"/>
      <c r="GTT5" s="230"/>
      <c r="GTU5" s="230"/>
      <c r="GTV5" s="230"/>
      <c r="GTW5" s="230"/>
      <c r="GTX5" s="230"/>
      <c r="GTY5" s="230"/>
      <c r="GTZ5" s="230"/>
      <c r="GUA5" s="230"/>
      <c r="GUB5" s="230"/>
      <c r="GUC5" s="230"/>
      <c r="GUD5" s="230"/>
      <c r="GUE5" s="230"/>
      <c r="GUF5" s="230"/>
      <c r="GUG5" s="230"/>
      <c r="GUH5" s="230"/>
      <c r="GUI5" s="230"/>
      <c r="GUJ5" s="230"/>
      <c r="GUK5" s="230"/>
      <c r="GUL5" s="230"/>
      <c r="GUM5" s="230"/>
      <c r="GUN5" s="230"/>
      <c r="GUO5" s="230"/>
      <c r="GUP5" s="230"/>
      <c r="GUQ5" s="230"/>
      <c r="GUR5" s="230"/>
      <c r="GUS5" s="230"/>
      <c r="GUT5" s="230"/>
      <c r="GUU5" s="230"/>
      <c r="GUV5" s="230"/>
      <c r="GUW5" s="230"/>
      <c r="GUX5" s="230"/>
      <c r="GUY5" s="230"/>
      <c r="GUZ5" s="230"/>
      <c r="GVA5" s="230"/>
      <c r="GVB5" s="230"/>
      <c r="GVC5" s="230"/>
      <c r="GVD5" s="230"/>
      <c r="GVE5" s="230"/>
      <c r="GVF5" s="230"/>
      <c r="GVG5" s="230"/>
      <c r="GVH5" s="230"/>
      <c r="GVI5" s="230"/>
      <c r="GVJ5" s="230"/>
      <c r="GVK5" s="230"/>
      <c r="GVL5" s="230"/>
      <c r="GVM5" s="230"/>
      <c r="GVN5" s="230"/>
      <c r="GVO5" s="230"/>
      <c r="GVP5" s="230"/>
      <c r="GVQ5" s="230"/>
      <c r="GVR5" s="230"/>
      <c r="GVS5" s="230"/>
      <c r="GVT5" s="230"/>
      <c r="GVU5" s="230"/>
      <c r="GVV5" s="230"/>
      <c r="GVW5" s="230"/>
      <c r="GVX5" s="230"/>
      <c r="GVY5" s="230"/>
      <c r="GVZ5" s="230"/>
      <c r="GWA5" s="230"/>
      <c r="GWB5" s="230"/>
      <c r="GWC5" s="230"/>
      <c r="GWD5" s="230"/>
      <c r="GWE5" s="230"/>
      <c r="GWF5" s="230"/>
      <c r="GWG5" s="230"/>
      <c r="GWH5" s="230"/>
      <c r="GWI5" s="230"/>
      <c r="GWJ5" s="230"/>
      <c r="GWK5" s="230"/>
      <c r="GWL5" s="230"/>
      <c r="GWM5" s="230"/>
      <c r="GWN5" s="230"/>
      <c r="GWO5" s="230"/>
      <c r="GWP5" s="230"/>
      <c r="GWQ5" s="230"/>
      <c r="GWR5" s="230"/>
      <c r="GWS5" s="230"/>
      <c r="GWT5" s="230"/>
      <c r="GWU5" s="230"/>
      <c r="GWV5" s="230"/>
      <c r="GWW5" s="230"/>
      <c r="GWX5" s="230"/>
      <c r="GWY5" s="230"/>
      <c r="GWZ5" s="230"/>
      <c r="GXA5" s="230"/>
      <c r="GXB5" s="230"/>
      <c r="GXC5" s="230"/>
      <c r="GXD5" s="230"/>
      <c r="GXE5" s="230"/>
      <c r="GXF5" s="230"/>
      <c r="GXG5" s="230"/>
      <c r="GXH5" s="230"/>
      <c r="GXI5" s="230"/>
      <c r="GXJ5" s="230"/>
      <c r="GXK5" s="230"/>
      <c r="GXL5" s="230"/>
      <c r="GXM5" s="230"/>
      <c r="GXN5" s="230"/>
      <c r="GXO5" s="230"/>
      <c r="GXP5" s="230"/>
      <c r="GXQ5" s="230"/>
      <c r="GXR5" s="230"/>
      <c r="GXS5" s="230"/>
      <c r="GXT5" s="230"/>
      <c r="GXU5" s="230"/>
      <c r="GXV5" s="230"/>
      <c r="GXW5" s="230"/>
      <c r="GXX5" s="230"/>
      <c r="GXY5" s="230"/>
      <c r="GXZ5" s="230"/>
      <c r="GYA5" s="230"/>
      <c r="GYB5" s="230"/>
      <c r="GYC5" s="230"/>
      <c r="GYD5" s="230"/>
      <c r="GYE5" s="230"/>
      <c r="GYF5" s="230"/>
      <c r="GYG5" s="230"/>
      <c r="GYH5" s="230"/>
      <c r="GYI5" s="230"/>
      <c r="GYJ5" s="230"/>
      <c r="GYK5" s="230"/>
      <c r="GYL5" s="230"/>
      <c r="GYM5" s="230"/>
      <c r="GYN5" s="230"/>
      <c r="GYO5" s="230"/>
      <c r="GYP5" s="230"/>
      <c r="GYQ5" s="230"/>
      <c r="GYR5" s="230"/>
      <c r="GYS5" s="230"/>
      <c r="GYT5" s="230"/>
      <c r="GYU5" s="230"/>
      <c r="GYV5" s="230"/>
      <c r="GYW5" s="230"/>
      <c r="GYX5" s="230"/>
      <c r="GYY5" s="230"/>
      <c r="GYZ5" s="230"/>
      <c r="GZA5" s="230"/>
      <c r="GZB5" s="230"/>
      <c r="GZC5" s="230"/>
      <c r="GZD5" s="230"/>
      <c r="GZE5" s="230"/>
      <c r="GZF5" s="230"/>
      <c r="GZG5" s="230"/>
      <c r="GZH5" s="230"/>
      <c r="GZI5" s="230"/>
      <c r="GZJ5" s="230"/>
      <c r="GZK5" s="230"/>
      <c r="GZL5" s="230"/>
      <c r="GZM5" s="230"/>
      <c r="GZN5" s="230"/>
      <c r="GZO5" s="230"/>
      <c r="GZP5" s="230"/>
      <c r="GZQ5" s="230"/>
      <c r="GZR5" s="230"/>
      <c r="GZS5" s="230"/>
      <c r="GZT5" s="230"/>
      <c r="GZU5" s="230"/>
      <c r="GZV5" s="230"/>
      <c r="GZW5" s="230"/>
      <c r="GZX5" s="230"/>
      <c r="GZY5" s="230"/>
      <c r="GZZ5" s="230"/>
      <c r="HAA5" s="230"/>
      <c r="HAB5" s="230"/>
      <c r="HAC5" s="230"/>
      <c r="HAD5" s="230"/>
      <c r="HAE5" s="230"/>
      <c r="HAF5" s="230"/>
      <c r="HAG5" s="230"/>
      <c r="HAH5" s="230"/>
      <c r="HAI5" s="230"/>
      <c r="HAJ5" s="230"/>
      <c r="HAK5" s="230"/>
      <c r="HAL5" s="230"/>
      <c r="HAM5" s="230"/>
      <c r="HAN5" s="230"/>
      <c r="HAO5" s="230"/>
      <c r="HAP5" s="230"/>
      <c r="HAQ5" s="230"/>
      <c r="HAR5" s="230"/>
      <c r="HAS5" s="230"/>
      <c r="HAT5" s="230"/>
      <c r="HAU5" s="230"/>
      <c r="HAV5" s="230"/>
      <c r="HAW5" s="230"/>
      <c r="HAX5" s="230"/>
      <c r="HAY5" s="230"/>
      <c r="HAZ5" s="230"/>
      <c r="HBA5" s="230"/>
      <c r="HBB5" s="230"/>
      <c r="HBC5" s="230"/>
      <c r="HBD5" s="230"/>
      <c r="HBE5" s="230"/>
      <c r="HBF5" s="230"/>
      <c r="HBG5" s="230"/>
      <c r="HBH5" s="230"/>
      <c r="HBI5" s="230"/>
      <c r="HBJ5" s="230"/>
      <c r="HBK5" s="230"/>
      <c r="HBL5" s="230"/>
      <c r="HBM5" s="230"/>
      <c r="HBN5" s="230"/>
      <c r="HBO5" s="230"/>
      <c r="HBP5" s="230"/>
      <c r="HBQ5" s="230"/>
      <c r="HBR5" s="230"/>
      <c r="HBS5" s="230"/>
      <c r="HBT5" s="230"/>
      <c r="HBU5" s="230"/>
      <c r="HBV5" s="230"/>
      <c r="HBW5" s="230"/>
      <c r="HBX5" s="230"/>
      <c r="HBY5" s="230"/>
      <c r="HBZ5" s="230"/>
      <c r="HCA5" s="230"/>
      <c r="HCB5" s="230"/>
      <c r="HCC5" s="230"/>
      <c r="HCD5" s="230"/>
      <c r="HCE5" s="230"/>
      <c r="HCF5" s="230"/>
      <c r="HCG5" s="230"/>
      <c r="HCH5" s="230"/>
      <c r="HCI5" s="230"/>
      <c r="HCJ5" s="230"/>
      <c r="HCK5" s="230"/>
      <c r="HCL5" s="230"/>
      <c r="HCM5" s="230"/>
      <c r="HCN5" s="230"/>
      <c r="HCO5" s="230"/>
      <c r="HCP5" s="230"/>
      <c r="HCQ5" s="230"/>
      <c r="HCR5" s="230"/>
      <c r="HCS5" s="230"/>
      <c r="HCT5" s="230"/>
      <c r="HCU5" s="230"/>
      <c r="HCV5" s="230"/>
      <c r="HCW5" s="230"/>
      <c r="HCX5" s="230"/>
      <c r="HCY5" s="230"/>
      <c r="HCZ5" s="230"/>
      <c r="HDA5" s="230"/>
      <c r="HDB5" s="230"/>
      <c r="HDC5" s="230"/>
      <c r="HDD5" s="230"/>
      <c r="HDE5" s="230"/>
      <c r="HDF5" s="230"/>
      <c r="HDG5" s="230"/>
      <c r="HDH5" s="230"/>
      <c r="HDI5" s="230"/>
      <c r="HDJ5" s="230"/>
      <c r="HDK5" s="230"/>
      <c r="HDL5" s="230"/>
      <c r="HDM5" s="230"/>
      <c r="HDN5" s="230"/>
      <c r="HDO5" s="230"/>
      <c r="HDP5" s="230"/>
      <c r="HDQ5" s="230"/>
      <c r="HDR5" s="230"/>
      <c r="HDS5" s="230"/>
      <c r="HDT5" s="230"/>
      <c r="HDU5" s="230"/>
      <c r="HDV5" s="230"/>
      <c r="HDW5" s="230"/>
      <c r="HDX5" s="230"/>
      <c r="HDY5" s="230"/>
      <c r="HDZ5" s="230"/>
      <c r="HEA5" s="230"/>
      <c r="HEB5" s="230"/>
      <c r="HEC5" s="230"/>
      <c r="HED5" s="230"/>
      <c r="HEE5" s="230"/>
      <c r="HEF5" s="230"/>
      <c r="HEG5" s="230"/>
      <c r="HEH5" s="230"/>
      <c r="HEI5" s="230"/>
      <c r="HEJ5" s="230"/>
      <c r="HEK5" s="230"/>
      <c r="HEL5" s="230"/>
      <c r="HEM5" s="230"/>
      <c r="HEN5" s="230"/>
      <c r="HEO5" s="230"/>
      <c r="HEP5" s="230"/>
      <c r="HEQ5" s="230"/>
      <c r="HER5" s="230"/>
      <c r="HES5" s="230"/>
      <c r="HET5" s="230"/>
      <c r="HEU5" s="230"/>
      <c r="HEV5" s="230"/>
      <c r="HEW5" s="230"/>
      <c r="HEX5" s="230"/>
      <c r="HEY5" s="230"/>
      <c r="HEZ5" s="230"/>
      <c r="HFA5" s="230"/>
      <c r="HFB5" s="230"/>
      <c r="HFC5" s="230"/>
      <c r="HFD5" s="230"/>
      <c r="HFE5" s="230"/>
      <c r="HFF5" s="230"/>
      <c r="HFG5" s="230"/>
      <c r="HFH5" s="230"/>
      <c r="HFI5" s="230"/>
      <c r="HFJ5" s="230"/>
      <c r="HFK5" s="230"/>
      <c r="HFL5" s="230"/>
      <c r="HFM5" s="230"/>
      <c r="HFN5" s="230"/>
      <c r="HFO5" s="230"/>
      <c r="HFP5" s="230"/>
      <c r="HFQ5" s="230"/>
      <c r="HFR5" s="230"/>
      <c r="HFS5" s="230"/>
      <c r="HFT5" s="230"/>
      <c r="HFU5" s="230"/>
      <c r="HFV5" s="230"/>
      <c r="HFW5" s="230"/>
      <c r="HFX5" s="230"/>
      <c r="HFY5" s="230"/>
      <c r="HFZ5" s="230"/>
      <c r="HGA5" s="230"/>
      <c r="HGB5" s="230"/>
      <c r="HGC5" s="230"/>
      <c r="HGD5" s="230"/>
      <c r="HGE5" s="230"/>
      <c r="HGF5" s="230"/>
      <c r="HGG5" s="230"/>
      <c r="HGH5" s="230"/>
      <c r="HGI5" s="230"/>
      <c r="HGJ5" s="230"/>
      <c r="HGK5" s="230"/>
      <c r="HGL5" s="230"/>
      <c r="HGM5" s="230"/>
      <c r="HGN5" s="230"/>
      <c r="HGO5" s="230"/>
      <c r="HGP5" s="230"/>
      <c r="HGQ5" s="230"/>
      <c r="HGR5" s="230"/>
      <c r="HGS5" s="230"/>
      <c r="HGT5" s="230"/>
      <c r="HGU5" s="230"/>
      <c r="HGV5" s="230"/>
      <c r="HGW5" s="230"/>
      <c r="HGX5" s="230"/>
      <c r="HGY5" s="230"/>
      <c r="HGZ5" s="230"/>
      <c r="HHA5" s="230"/>
      <c r="HHB5" s="230"/>
      <c r="HHC5" s="230"/>
      <c r="HHD5" s="230"/>
      <c r="HHE5" s="230"/>
      <c r="HHF5" s="230"/>
      <c r="HHG5" s="230"/>
      <c r="HHH5" s="230"/>
      <c r="HHI5" s="230"/>
      <c r="HHJ5" s="230"/>
      <c r="HHK5" s="230"/>
      <c r="HHL5" s="230"/>
      <c r="HHM5" s="230"/>
      <c r="HHN5" s="230"/>
      <c r="HHO5" s="230"/>
      <c r="HHP5" s="230"/>
      <c r="HHQ5" s="230"/>
      <c r="HHR5" s="230"/>
      <c r="HHS5" s="230"/>
      <c r="HHT5" s="230"/>
      <c r="HHU5" s="230"/>
      <c r="HHV5" s="230"/>
      <c r="HHW5" s="230"/>
      <c r="HHX5" s="230"/>
      <c r="HHY5" s="230"/>
      <c r="HHZ5" s="230"/>
      <c r="HIA5" s="230"/>
      <c r="HIB5" s="230"/>
      <c r="HIC5" s="230"/>
      <c r="HID5" s="230"/>
      <c r="HIE5" s="230"/>
      <c r="HIF5" s="230"/>
      <c r="HIG5" s="230"/>
      <c r="HIH5" s="230"/>
      <c r="HII5" s="230"/>
      <c r="HIJ5" s="230"/>
      <c r="HIK5" s="230"/>
      <c r="HIL5" s="230"/>
      <c r="HIM5" s="230"/>
      <c r="HIN5" s="230"/>
      <c r="HIO5" s="230"/>
      <c r="HIP5" s="230"/>
      <c r="HIQ5" s="230"/>
      <c r="HIR5" s="230"/>
      <c r="HIS5" s="230"/>
      <c r="HIT5" s="230"/>
      <c r="HIU5" s="230"/>
      <c r="HIV5" s="230"/>
      <c r="HIW5" s="230"/>
      <c r="HIX5" s="230"/>
      <c r="HIY5" s="230"/>
      <c r="HIZ5" s="230"/>
      <c r="HJA5" s="230"/>
      <c r="HJB5" s="230"/>
      <c r="HJC5" s="230"/>
      <c r="HJD5" s="230"/>
      <c r="HJE5" s="230"/>
      <c r="HJF5" s="230"/>
      <c r="HJG5" s="230"/>
      <c r="HJH5" s="230"/>
      <c r="HJI5" s="230"/>
      <c r="HJJ5" s="230"/>
      <c r="HJK5" s="230"/>
      <c r="HJL5" s="230"/>
      <c r="HJM5" s="230"/>
      <c r="HJN5" s="230"/>
      <c r="HJO5" s="230"/>
      <c r="HJP5" s="230"/>
      <c r="HJQ5" s="230"/>
      <c r="HJR5" s="230"/>
      <c r="HJS5" s="230"/>
      <c r="HJT5" s="230"/>
      <c r="HJU5" s="230"/>
      <c r="HJV5" s="230"/>
      <c r="HJW5" s="230"/>
      <c r="HJX5" s="230"/>
      <c r="HJY5" s="230"/>
      <c r="HJZ5" s="230"/>
      <c r="HKA5" s="230"/>
      <c r="HKB5" s="230"/>
      <c r="HKC5" s="230"/>
      <c r="HKD5" s="230"/>
      <c r="HKE5" s="230"/>
      <c r="HKF5" s="230"/>
      <c r="HKG5" s="230"/>
      <c r="HKH5" s="230"/>
      <c r="HKI5" s="230"/>
      <c r="HKJ5" s="230"/>
      <c r="HKK5" s="230"/>
      <c r="HKL5" s="230"/>
      <c r="HKM5" s="230"/>
      <c r="HKN5" s="230"/>
      <c r="HKO5" s="230"/>
      <c r="HKP5" s="230"/>
      <c r="HKQ5" s="230"/>
      <c r="HKR5" s="230"/>
      <c r="HKS5" s="230"/>
      <c r="HKT5" s="230"/>
      <c r="HKU5" s="230"/>
      <c r="HKV5" s="230"/>
      <c r="HKW5" s="230"/>
      <c r="HKX5" s="230"/>
      <c r="HKY5" s="230"/>
      <c r="HKZ5" s="230"/>
      <c r="HLA5" s="230"/>
      <c r="HLB5" s="230"/>
      <c r="HLC5" s="230"/>
      <c r="HLD5" s="230"/>
      <c r="HLE5" s="230"/>
      <c r="HLF5" s="230"/>
      <c r="HLG5" s="230"/>
      <c r="HLH5" s="230"/>
      <c r="HLI5" s="230"/>
      <c r="HLJ5" s="230"/>
      <c r="HLK5" s="230"/>
      <c r="HLL5" s="230"/>
      <c r="HLM5" s="230"/>
      <c r="HLN5" s="230"/>
      <c r="HLO5" s="230"/>
      <c r="HLP5" s="230"/>
      <c r="HLQ5" s="230"/>
      <c r="HLR5" s="230"/>
      <c r="HLS5" s="230"/>
      <c r="HLT5" s="230"/>
      <c r="HLU5" s="230"/>
      <c r="HLV5" s="230"/>
      <c r="HLW5" s="230"/>
      <c r="HLX5" s="230"/>
      <c r="HLY5" s="230"/>
      <c r="HLZ5" s="230"/>
      <c r="HMA5" s="230"/>
      <c r="HMB5" s="230"/>
      <c r="HMC5" s="230"/>
      <c r="HMD5" s="230"/>
      <c r="HME5" s="230"/>
      <c r="HMF5" s="230"/>
      <c r="HMG5" s="230"/>
      <c r="HMH5" s="230"/>
      <c r="HMI5" s="230"/>
      <c r="HMJ5" s="230"/>
      <c r="HMK5" s="230"/>
      <c r="HML5" s="230"/>
      <c r="HMM5" s="230"/>
      <c r="HMN5" s="230"/>
      <c r="HMO5" s="230"/>
      <c r="HMP5" s="230"/>
      <c r="HMQ5" s="230"/>
      <c r="HMR5" s="230"/>
      <c r="HMS5" s="230"/>
      <c r="HMT5" s="230"/>
      <c r="HMU5" s="230"/>
      <c r="HMV5" s="230"/>
      <c r="HMW5" s="230"/>
      <c r="HMX5" s="230"/>
      <c r="HMY5" s="230"/>
      <c r="HMZ5" s="230"/>
      <c r="HNA5" s="230"/>
      <c r="HNB5" s="230"/>
      <c r="HNC5" s="230"/>
      <c r="HND5" s="230"/>
      <c r="HNE5" s="230"/>
      <c r="HNF5" s="230"/>
      <c r="HNG5" s="230"/>
      <c r="HNH5" s="230"/>
      <c r="HNI5" s="230"/>
      <c r="HNJ5" s="230"/>
      <c r="HNK5" s="230"/>
      <c r="HNL5" s="230"/>
      <c r="HNM5" s="230"/>
      <c r="HNN5" s="230"/>
      <c r="HNO5" s="230"/>
      <c r="HNP5" s="230"/>
      <c r="HNQ5" s="230"/>
      <c r="HNR5" s="230"/>
      <c r="HNS5" s="230"/>
      <c r="HNT5" s="230"/>
      <c r="HNU5" s="230"/>
      <c r="HNV5" s="230"/>
      <c r="HNW5" s="230"/>
      <c r="HNX5" s="230"/>
      <c r="HNY5" s="230"/>
      <c r="HNZ5" s="230"/>
      <c r="HOA5" s="230"/>
      <c r="HOB5" s="230"/>
      <c r="HOC5" s="230"/>
      <c r="HOD5" s="230"/>
      <c r="HOE5" s="230"/>
      <c r="HOF5" s="230"/>
      <c r="HOG5" s="230"/>
      <c r="HOH5" s="230"/>
      <c r="HOI5" s="230"/>
      <c r="HOJ5" s="230"/>
      <c r="HOK5" s="230"/>
      <c r="HOL5" s="230"/>
      <c r="HOM5" s="230"/>
      <c r="HON5" s="230"/>
      <c r="HOO5" s="230"/>
      <c r="HOP5" s="230"/>
      <c r="HOQ5" s="230"/>
      <c r="HOR5" s="230"/>
      <c r="HOS5" s="230"/>
      <c r="HOT5" s="230"/>
      <c r="HOU5" s="230"/>
      <c r="HOV5" s="230"/>
      <c r="HOW5" s="230"/>
      <c r="HOX5" s="230"/>
      <c r="HOY5" s="230"/>
      <c r="HOZ5" s="230"/>
      <c r="HPA5" s="230"/>
      <c r="HPB5" s="230"/>
      <c r="HPC5" s="230"/>
      <c r="HPD5" s="230"/>
      <c r="HPE5" s="230"/>
      <c r="HPF5" s="230"/>
      <c r="HPG5" s="230"/>
      <c r="HPH5" s="230"/>
      <c r="HPI5" s="230"/>
      <c r="HPJ5" s="230"/>
      <c r="HPK5" s="230"/>
      <c r="HPL5" s="230"/>
      <c r="HPM5" s="230"/>
      <c r="HPN5" s="230"/>
      <c r="HPO5" s="230"/>
      <c r="HPP5" s="230"/>
      <c r="HPQ5" s="230"/>
      <c r="HPR5" s="230"/>
      <c r="HPS5" s="230"/>
      <c r="HPT5" s="230"/>
      <c r="HPU5" s="230"/>
      <c r="HPV5" s="230"/>
      <c r="HPW5" s="230"/>
      <c r="HPX5" s="230"/>
      <c r="HPY5" s="230"/>
      <c r="HPZ5" s="230"/>
      <c r="HQA5" s="230"/>
      <c r="HQB5" s="230"/>
      <c r="HQC5" s="230"/>
      <c r="HQD5" s="230"/>
      <c r="HQE5" s="230"/>
      <c r="HQF5" s="230"/>
      <c r="HQG5" s="230"/>
      <c r="HQH5" s="230"/>
      <c r="HQI5" s="230"/>
      <c r="HQJ5" s="230"/>
      <c r="HQK5" s="230"/>
      <c r="HQL5" s="230"/>
      <c r="HQM5" s="230"/>
      <c r="HQN5" s="230"/>
      <c r="HQO5" s="230"/>
      <c r="HQP5" s="230"/>
      <c r="HQQ5" s="230"/>
      <c r="HQR5" s="230"/>
      <c r="HQS5" s="230"/>
      <c r="HQT5" s="230"/>
      <c r="HQU5" s="230"/>
      <c r="HQV5" s="230"/>
      <c r="HQW5" s="230"/>
      <c r="HQX5" s="230"/>
      <c r="HQY5" s="230"/>
      <c r="HQZ5" s="230"/>
      <c r="HRA5" s="230"/>
      <c r="HRB5" s="230"/>
      <c r="HRC5" s="230"/>
      <c r="HRD5" s="230"/>
      <c r="HRE5" s="230"/>
      <c r="HRF5" s="230"/>
      <c r="HRG5" s="230"/>
      <c r="HRH5" s="230"/>
      <c r="HRI5" s="230"/>
      <c r="HRJ5" s="230"/>
      <c r="HRK5" s="230"/>
      <c r="HRL5" s="230"/>
      <c r="HRM5" s="230"/>
      <c r="HRN5" s="230"/>
      <c r="HRO5" s="230"/>
      <c r="HRP5" s="230"/>
      <c r="HRQ5" s="230"/>
      <c r="HRR5" s="230"/>
      <c r="HRS5" s="230"/>
      <c r="HRT5" s="230"/>
      <c r="HRU5" s="230"/>
      <c r="HRV5" s="230"/>
      <c r="HRW5" s="230"/>
      <c r="HRX5" s="230"/>
      <c r="HRY5" s="230"/>
      <c r="HRZ5" s="230"/>
      <c r="HSA5" s="230"/>
      <c r="HSB5" s="230"/>
      <c r="HSC5" s="230"/>
      <c r="HSD5" s="230"/>
      <c r="HSE5" s="230"/>
      <c r="HSF5" s="230"/>
      <c r="HSG5" s="230"/>
      <c r="HSH5" s="230"/>
      <c r="HSI5" s="230"/>
      <c r="HSJ5" s="230"/>
      <c r="HSK5" s="230"/>
      <c r="HSL5" s="230"/>
      <c r="HSM5" s="230"/>
      <c r="HSN5" s="230"/>
      <c r="HSO5" s="230"/>
      <c r="HSP5" s="230"/>
      <c r="HSQ5" s="230"/>
      <c r="HSR5" s="230"/>
      <c r="HSS5" s="230"/>
      <c r="HST5" s="230"/>
      <c r="HSU5" s="230"/>
      <c r="HSV5" s="230"/>
      <c r="HSW5" s="230"/>
      <c r="HSX5" s="230"/>
      <c r="HSY5" s="230"/>
      <c r="HSZ5" s="230"/>
      <c r="HTA5" s="230"/>
      <c r="HTB5" s="230"/>
      <c r="HTC5" s="230"/>
      <c r="HTD5" s="230"/>
      <c r="HTE5" s="230"/>
      <c r="HTF5" s="230"/>
      <c r="HTG5" s="230"/>
      <c r="HTH5" s="230"/>
      <c r="HTI5" s="230"/>
      <c r="HTJ5" s="230"/>
      <c r="HTK5" s="230"/>
      <c r="HTL5" s="230"/>
      <c r="HTM5" s="230"/>
      <c r="HTN5" s="230"/>
      <c r="HTO5" s="230"/>
      <c r="HTP5" s="230"/>
      <c r="HTQ5" s="230"/>
      <c r="HTR5" s="230"/>
      <c r="HTS5" s="230"/>
      <c r="HTT5" s="230"/>
      <c r="HTU5" s="230"/>
      <c r="HTV5" s="230"/>
      <c r="HTW5" s="230"/>
      <c r="HTX5" s="230"/>
      <c r="HTY5" s="230"/>
      <c r="HTZ5" s="230"/>
      <c r="HUA5" s="230"/>
      <c r="HUB5" s="230"/>
      <c r="HUC5" s="230"/>
      <c r="HUD5" s="230"/>
      <c r="HUE5" s="230"/>
      <c r="HUF5" s="230"/>
      <c r="HUG5" s="230"/>
      <c r="HUH5" s="230"/>
      <c r="HUI5" s="230"/>
      <c r="HUJ5" s="230"/>
      <c r="HUK5" s="230"/>
      <c r="HUL5" s="230"/>
      <c r="HUM5" s="230"/>
      <c r="HUN5" s="230"/>
      <c r="HUO5" s="230"/>
      <c r="HUP5" s="230"/>
      <c r="HUQ5" s="230"/>
      <c r="HUR5" s="230"/>
      <c r="HUS5" s="230"/>
      <c r="HUT5" s="230"/>
      <c r="HUU5" s="230"/>
      <c r="HUV5" s="230"/>
      <c r="HUW5" s="230"/>
      <c r="HUX5" s="230"/>
      <c r="HUY5" s="230"/>
      <c r="HUZ5" s="230"/>
      <c r="HVA5" s="230"/>
      <c r="HVB5" s="230"/>
      <c r="HVC5" s="230"/>
      <c r="HVD5" s="230"/>
      <c r="HVE5" s="230"/>
      <c r="HVF5" s="230"/>
      <c r="HVG5" s="230"/>
      <c r="HVH5" s="230"/>
      <c r="HVI5" s="230"/>
      <c r="HVJ5" s="230"/>
      <c r="HVK5" s="230"/>
      <c r="HVL5" s="230"/>
      <c r="HVM5" s="230"/>
      <c r="HVN5" s="230"/>
      <c r="HVO5" s="230"/>
      <c r="HVP5" s="230"/>
      <c r="HVQ5" s="230"/>
      <c r="HVR5" s="230"/>
      <c r="HVS5" s="230"/>
      <c r="HVT5" s="230"/>
      <c r="HVU5" s="230"/>
      <c r="HVV5" s="230"/>
      <c r="HVW5" s="230"/>
      <c r="HVX5" s="230"/>
      <c r="HVY5" s="230"/>
      <c r="HVZ5" s="230"/>
      <c r="HWA5" s="230"/>
      <c r="HWB5" s="230"/>
      <c r="HWC5" s="230"/>
      <c r="HWD5" s="230"/>
      <c r="HWE5" s="230"/>
      <c r="HWF5" s="230"/>
      <c r="HWG5" s="230"/>
      <c r="HWH5" s="230"/>
      <c r="HWI5" s="230"/>
      <c r="HWJ5" s="230"/>
      <c r="HWK5" s="230"/>
      <c r="HWL5" s="230"/>
      <c r="HWM5" s="230"/>
      <c r="HWN5" s="230"/>
      <c r="HWO5" s="230"/>
      <c r="HWP5" s="230"/>
      <c r="HWQ5" s="230"/>
      <c r="HWR5" s="230"/>
      <c r="HWS5" s="230"/>
      <c r="HWT5" s="230"/>
      <c r="HWU5" s="230"/>
      <c r="HWV5" s="230"/>
      <c r="HWW5" s="230"/>
      <c r="HWX5" s="230"/>
      <c r="HWY5" s="230"/>
      <c r="HWZ5" s="230"/>
      <c r="HXA5" s="230"/>
      <c r="HXB5" s="230"/>
      <c r="HXC5" s="230"/>
      <c r="HXD5" s="230"/>
      <c r="HXE5" s="230"/>
      <c r="HXF5" s="230"/>
      <c r="HXG5" s="230"/>
      <c r="HXH5" s="230"/>
      <c r="HXI5" s="230"/>
      <c r="HXJ5" s="230"/>
      <c r="HXK5" s="230"/>
      <c r="HXL5" s="230"/>
      <c r="HXM5" s="230"/>
      <c r="HXN5" s="230"/>
      <c r="HXO5" s="230"/>
      <c r="HXP5" s="230"/>
      <c r="HXQ5" s="230"/>
      <c r="HXR5" s="230"/>
      <c r="HXS5" s="230"/>
      <c r="HXT5" s="230"/>
      <c r="HXU5" s="230"/>
      <c r="HXV5" s="230"/>
      <c r="HXW5" s="230"/>
      <c r="HXX5" s="230"/>
      <c r="HXY5" s="230"/>
      <c r="HXZ5" s="230"/>
      <c r="HYA5" s="230"/>
      <c r="HYB5" s="230"/>
      <c r="HYC5" s="230"/>
      <c r="HYD5" s="230"/>
      <c r="HYE5" s="230"/>
      <c r="HYF5" s="230"/>
      <c r="HYG5" s="230"/>
      <c r="HYH5" s="230"/>
      <c r="HYI5" s="230"/>
      <c r="HYJ5" s="230"/>
      <c r="HYK5" s="230"/>
      <c r="HYL5" s="230"/>
      <c r="HYM5" s="230"/>
      <c r="HYN5" s="230"/>
      <c r="HYO5" s="230"/>
      <c r="HYP5" s="230"/>
      <c r="HYQ5" s="230"/>
      <c r="HYR5" s="230"/>
      <c r="HYS5" s="230"/>
      <c r="HYT5" s="230"/>
      <c r="HYU5" s="230"/>
      <c r="HYV5" s="230"/>
      <c r="HYW5" s="230"/>
      <c r="HYX5" s="230"/>
      <c r="HYY5" s="230"/>
      <c r="HYZ5" s="230"/>
      <c r="HZA5" s="230"/>
      <c r="HZB5" s="230"/>
      <c r="HZC5" s="230"/>
      <c r="HZD5" s="230"/>
      <c r="HZE5" s="230"/>
      <c r="HZF5" s="230"/>
      <c r="HZG5" s="230"/>
      <c r="HZH5" s="230"/>
      <c r="HZI5" s="230"/>
      <c r="HZJ5" s="230"/>
      <c r="HZK5" s="230"/>
      <c r="HZL5" s="230"/>
      <c r="HZM5" s="230"/>
      <c r="HZN5" s="230"/>
      <c r="HZO5" s="230"/>
      <c r="HZP5" s="230"/>
      <c r="HZQ5" s="230"/>
      <c r="HZR5" s="230"/>
      <c r="HZS5" s="230"/>
      <c r="HZT5" s="230"/>
      <c r="HZU5" s="230"/>
      <c r="HZV5" s="230"/>
      <c r="HZW5" s="230"/>
      <c r="HZX5" s="230"/>
      <c r="HZY5" s="230"/>
      <c r="HZZ5" s="230"/>
      <c r="IAA5" s="230"/>
      <c r="IAB5" s="230"/>
      <c r="IAC5" s="230"/>
      <c r="IAD5" s="230"/>
      <c r="IAE5" s="230"/>
      <c r="IAF5" s="230"/>
      <c r="IAG5" s="230"/>
      <c r="IAH5" s="230"/>
      <c r="IAI5" s="230"/>
      <c r="IAJ5" s="230"/>
      <c r="IAK5" s="230"/>
      <c r="IAL5" s="230"/>
      <c r="IAM5" s="230"/>
      <c r="IAN5" s="230"/>
      <c r="IAO5" s="230"/>
      <c r="IAP5" s="230"/>
      <c r="IAQ5" s="230"/>
      <c r="IAR5" s="230"/>
      <c r="IAS5" s="230"/>
      <c r="IAT5" s="230"/>
      <c r="IAU5" s="230"/>
      <c r="IAV5" s="230"/>
      <c r="IAW5" s="230"/>
      <c r="IAX5" s="230"/>
      <c r="IAY5" s="230"/>
      <c r="IAZ5" s="230"/>
      <c r="IBA5" s="230"/>
      <c r="IBB5" s="230"/>
      <c r="IBC5" s="230"/>
      <c r="IBD5" s="230"/>
      <c r="IBE5" s="230"/>
      <c r="IBF5" s="230"/>
      <c r="IBG5" s="230"/>
      <c r="IBH5" s="230"/>
      <c r="IBI5" s="230"/>
      <c r="IBJ5" s="230"/>
      <c r="IBK5" s="230"/>
      <c r="IBL5" s="230"/>
      <c r="IBM5" s="230"/>
      <c r="IBN5" s="230"/>
      <c r="IBO5" s="230"/>
      <c r="IBP5" s="230"/>
      <c r="IBQ5" s="230"/>
      <c r="IBR5" s="230"/>
      <c r="IBS5" s="230"/>
      <c r="IBT5" s="230"/>
      <c r="IBU5" s="230"/>
      <c r="IBV5" s="230"/>
      <c r="IBW5" s="230"/>
      <c r="IBX5" s="230"/>
      <c r="IBY5" s="230"/>
      <c r="IBZ5" s="230"/>
      <c r="ICA5" s="230"/>
      <c r="ICB5" s="230"/>
      <c r="ICC5" s="230"/>
      <c r="ICD5" s="230"/>
      <c r="ICE5" s="230"/>
      <c r="ICF5" s="230"/>
      <c r="ICG5" s="230"/>
      <c r="ICH5" s="230"/>
      <c r="ICI5" s="230"/>
      <c r="ICJ5" s="230"/>
      <c r="ICK5" s="230"/>
      <c r="ICL5" s="230"/>
      <c r="ICM5" s="230"/>
      <c r="ICN5" s="230"/>
      <c r="ICO5" s="230"/>
      <c r="ICP5" s="230"/>
      <c r="ICQ5" s="230"/>
      <c r="ICR5" s="230"/>
      <c r="ICS5" s="230"/>
      <c r="ICT5" s="230"/>
      <c r="ICU5" s="230"/>
      <c r="ICV5" s="230"/>
      <c r="ICW5" s="230"/>
      <c r="ICX5" s="230"/>
      <c r="ICY5" s="230"/>
      <c r="ICZ5" s="230"/>
      <c r="IDA5" s="230"/>
      <c r="IDB5" s="230"/>
      <c r="IDC5" s="230"/>
      <c r="IDD5" s="230"/>
      <c r="IDE5" s="230"/>
      <c r="IDF5" s="230"/>
      <c r="IDG5" s="230"/>
      <c r="IDH5" s="230"/>
      <c r="IDI5" s="230"/>
      <c r="IDJ5" s="230"/>
      <c r="IDK5" s="230"/>
      <c r="IDL5" s="230"/>
      <c r="IDM5" s="230"/>
      <c r="IDN5" s="230"/>
      <c r="IDO5" s="230"/>
      <c r="IDP5" s="230"/>
      <c r="IDQ5" s="230"/>
      <c r="IDR5" s="230"/>
      <c r="IDS5" s="230"/>
      <c r="IDT5" s="230"/>
      <c r="IDU5" s="230"/>
      <c r="IDV5" s="230"/>
      <c r="IDW5" s="230"/>
      <c r="IDX5" s="230"/>
      <c r="IDY5" s="230"/>
      <c r="IDZ5" s="230"/>
      <c r="IEA5" s="230"/>
      <c r="IEB5" s="230"/>
      <c r="IEC5" s="230"/>
      <c r="IED5" s="230"/>
      <c r="IEE5" s="230"/>
      <c r="IEF5" s="230"/>
      <c r="IEG5" s="230"/>
      <c r="IEH5" s="230"/>
      <c r="IEI5" s="230"/>
      <c r="IEJ5" s="230"/>
      <c r="IEK5" s="230"/>
      <c r="IEL5" s="230"/>
      <c r="IEM5" s="230"/>
      <c r="IEN5" s="230"/>
      <c r="IEO5" s="230"/>
      <c r="IEP5" s="230"/>
      <c r="IEQ5" s="230"/>
      <c r="IER5" s="230"/>
      <c r="IES5" s="230"/>
      <c r="IET5" s="230"/>
      <c r="IEU5" s="230"/>
      <c r="IEV5" s="230"/>
      <c r="IEW5" s="230"/>
      <c r="IEX5" s="230"/>
      <c r="IEY5" s="230"/>
      <c r="IEZ5" s="230"/>
      <c r="IFA5" s="230"/>
      <c r="IFB5" s="230"/>
      <c r="IFC5" s="230"/>
      <c r="IFD5" s="230"/>
      <c r="IFE5" s="230"/>
      <c r="IFF5" s="230"/>
      <c r="IFG5" s="230"/>
      <c r="IFH5" s="230"/>
      <c r="IFI5" s="230"/>
      <c r="IFJ5" s="230"/>
      <c r="IFK5" s="230"/>
      <c r="IFL5" s="230"/>
      <c r="IFM5" s="230"/>
      <c r="IFN5" s="230"/>
      <c r="IFO5" s="230"/>
      <c r="IFP5" s="230"/>
      <c r="IFQ5" s="230"/>
      <c r="IFR5" s="230"/>
      <c r="IFS5" s="230"/>
      <c r="IFT5" s="230"/>
      <c r="IFU5" s="230"/>
      <c r="IFV5" s="230"/>
      <c r="IFW5" s="230"/>
      <c r="IFX5" s="230"/>
      <c r="IFY5" s="230"/>
      <c r="IFZ5" s="230"/>
      <c r="IGA5" s="230"/>
      <c r="IGB5" s="230"/>
      <c r="IGC5" s="230"/>
      <c r="IGD5" s="230"/>
      <c r="IGE5" s="230"/>
      <c r="IGF5" s="230"/>
      <c r="IGG5" s="230"/>
      <c r="IGH5" s="230"/>
      <c r="IGI5" s="230"/>
      <c r="IGJ5" s="230"/>
      <c r="IGK5" s="230"/>
      <c r="IGL5" s="230"/>
      <c r="IGM5" s="230"/>
      <c r="IGN5" s="230"/>
      <c r="IGO5" s="230"/>
      <c r="IGP5" s="230"/>
      <c r="IGQ5" s="230"/>
      <c r="IGR5" s="230"/>
      <c r="IGS5" s="230"/>
      <c r="IGT5" s="230"/>
      <c r="IGU5" s="230"/>
      <c r="IGV5" s="230"/>
      <c r="IGW5" s="230"/>
      <c r="IGX5" s="230"/>
      <c r="IGY5" s="230"/>
      <c r="IGZ5" s="230"/>
      <c r="IHA5" s="230"/>
      <c r="IHB5" s="230"/>
      <c r="IHC5" s="230"/>
      <c r="IHD5" s="230"/>
      <c r="IHE5" s="230"/>
      <c r="IHF5" s="230"/>
      <c r="IHG5" s="230"/>
      <c r="IHH5" s="230"/>
      <c r="IHI5" s="230"/>
      <c r="IHJ5" s="230"/>
      <c r="IHK5" s="230"/>
      <c r="IHL5" s="230"/>
      <c r="IHM5" s="230"/>
      <c r="IHN5" s="230"/>
      <c r="IHO5" s="230"/>
      <c r="IHP5" s="230"/>
      <c r="IHQ5" s="230"/>
      <c r="IHR5" s="230"/>
      <c r="IHS5" s="230"/>
      <c r="IHT5" s="230"/>
      <c r="IHU5" s="230"/>
      <c r="IHV5" s="230"/>
      <c r="IHW5" s="230"/>
      <c r="IHX5" s="230"/>
      <c r="IHY5" s="230"/>
      <c r="IHZ5" s="230"/>
      <c r="IIA5" s="230"/>
      <c r="IIB5" s="230"/>
      <c r="IIC5" s="230"/>
      <c r="IID5" s="230"/>
      <c r="IIE5" s="230"/>
      <c r="IIF5" s="230"/>
      <c r="IIG5" s="230"/>
      <c r="IIH5" s="230"/>
      <c r="III5" s="230"/>
      <c r="IIJ5" s="230"/>
      <c r="IIK5" s="230"/>
      <c r="IIL5" s="230"/>
      <c r="IIM5" s="230"/>
      <c r="IIN5" s="230"/>
      <c r="IIO5" s="230"/>
      <c r="IIP5" s="230"/>
      <c r="IIQ5" s="230"/>
      <c r="IIR5" s="230"/>
      <c r="IIS5" s="230"/>
      <c r="IIT5" s="230"/>
      <c r="IIU5" s="230"/>
      <c r="IIV5" s="230"/>
      <c r="IIW5" s="230"/>
      <c r="IIX5" s="230"/>
      <c r="IIY5" s="230"/>
      <c r="IIZ5" s="230"/>
      <c r="IJA5" s="230"/>
      <c r="IJB5" s="230"/>
      <c r="IJC5" s="230"/>
      <c r="IJD5" s="230"/>
      <c r="IJE5" s="230"/>
      <c r="IJF5" s="230"/>
      <c r="IJG5" s="230"/>
      <c r="IJH5" s="230"/>
      <c r="IJI5" s="230"/>
      <c r="IJJ5" s="230"/>
      <c r="IJK5" s="230"/>
      <c r="IJL5" s="230"/>
      <c r="IJM5" s="230"/>
      <c r="IJN5" s="230"/>
      <c r="IJO5" s="230"/>
      <c r="IJP5" s="230"/>
      <c r="IJQ5" s="230"/>
      <c r="IJR5" s="230"/>
      <c r="IJS5" s="230"/>
      <c r="IJT5" s="230"/>
      <c r="IJU5" s="230"/>
      <c r="IJV5" s="230"/>
      <c r="IJW5" s="230"/>
      <c r="IJX5" s="230"/>
      <c r="IJY5" s="230"/>
      <c r="IJZ5" s="230"/>
      <c r="IKA5" s="230"/>
      <c r="IKB5" s="230"/>
      <c r="IKC5" s="230"/>
      <c r="IKD5" s="230"/>
      <c r="IKE5" s="230"/>
      <c r="IKF5" s="230"/>
      <c r="IKG5" s="230"/>
      <c r="IKH5" s="230"/>
      <c r="IKI5" s="230"/>
      <c r="IKJ5" s="230"/>
      <c r="IKK5" s="230"/>
      <c r="IKL5" s="230"/>
      <c r="IKM5" s="230"/>
      <c r="IKN5" s="230"/>
      <c r="IKO5" s="230"/>
      <c r="IKP5" s="230"/>
      <c r="IKQ5" s="230"/>
      <c r="IKR5" s="230"/>
      <c r="IKS5" s="230"/>
      <c r="IKT5" s="230"/>
      <c r="IKU5" s="230"/>
      <c r="IKV5" s="230"/>
      <c r="IKW5" s="230"/>
      <c r="IKX5" s="230"/>
      <c r="IKY5" s="230"/>
      <c r="IKZ5" s="230"/>
      <c r="ILA5" s="230"/>
      <c r="ILB5" s="230"/>
      <c r="ILC5" s="230"/>
      <c r="ILD5" s="230"/>
      <c r="ILE5" s="230"/>
      <c r="ILF5" s="230"/>
      <c r="ILG5" s="230"/>
      <c r="ILH5" s="230"/>
      <c r="ILI5" s="230"/>
      <c r="ILJ5" s="230"/>
      <c r="ILK5" s="230"/>
      <c r="ILL5" s="230"/>
      <c r="ILM5" s="230"/>
      <c r="ILN5" s="230"/>
      <c r="ILO5" s="230"/>
      <c r="ILP5" s="230"/>
      <c r="ILQ5" s="230"/>
      <c r="ILR5" s="230"/>
      <c r="ILS5" s="230"/>
      <c r="ILT5" s="230"/>
      <c r="ILU5" s="230"/>
      <c r="ILV5" s="230"/>
      <c r="ILW5" s="230"/>
      <c r="ILX5" s="230"/>
      <c r="ILY5" s="230"/>
      <c r="ILZ5" s="230"/>
      <c r="IMA5" s="230"/>
      <c r="IMB5" s="230"/>
      <c r="IMC5" s="230"/>
      <c r="IMD5" s="230"/>
      <c r="IME5" s="230"/>
      <c r="IMF5" s="230"/>
      <c r="IMG5" s="230"/>
      <c r="IMH5" s="230"/>
      <c r="IMI5" s="230"/>
      <c r="IMJ5" s="230"/>
      <c r="IMK5" s="230"/>
      <c r="IML5" s="230"/>
      <c r="IMM5" s="230"/>
      <c r="IMN5" s="230"/>
      <c r="IMO5" s="230"/>
      <c r="IMP5" s="230"/>
      <c r="IMQ5" s="230"/>
      <c r="IMR5" s="230"/>
      <c r="IMS5" s="230"/>
      <c r="IMT5" s="230"/>
      <c r="IMU5" s="230"/>
      <c r="IMV5" s="230"/>
      <c r="IMW5" s="230"/>
      <c r="IMX5" s="230"/>
      <c r="IMY5" s="230"/>
      <c r="IMZ5" s="230"/>
      <c r="INA5" s="230"/>
      <c r="INB5" s="230"/>
      <c r="INC5" s="230"/>
      <c r="IND5" s="230"/>
      <c r="INE5" s="230"/>
      <c r="INF5" s="230"/>
      <c r="ING5" s="230"/>
      <c r="INH5" s="230"/>
      <c r="INI5" s="230"/>
      <c r="INJ5" s="230"/>
      <c r="INK5" s="230"/>
      <c r="INL5" s="230"/>
      <c r="INM5" s="230"/>
      <c r="INN5" s="230"/>
      <c r="INO5" s="230"/>
      <c r="INP5" s="230"/>
      <c r="INQ5" s="230"/>
      <c r="INR5" s="230"/>
      <c r="INS5" s="230"/>
      <c r="INT5" s="230"/>
      <c r="INU5" s="230"/>
      <c r="INV5" s="230"/>
      <c r="INW5" s="230"/>
      <c r="INX5" s="230"/>
      <c r="INY5" s="230"/>
      <c r="INZ5" s="230"/>
      <c r="IOA5" s="230"/>
      <c r="IOB5" s="230"/>
      <c r="IOC5" s="230"/>
      <c r="IOD5" s="230"/>
      <c r="IOE5" s="230"/>
      <c r="IOF5" s="230"/>
      <c r="IOG5" s="230"/>
      <c r="IOH5" s="230"/>
      <c r="IOI5" s="230"/>
      <c r="IOJ5" s="230"/>
      <c r="IOK5" s="230"/>
      <c r="IOL5" s="230"/>
      <c r="IOM5" s="230"/>
      <c r="ION5" s="230"/>
      <c r="IOO5" s="230"/>
      <c r="IOP5" s="230"/>
      <c r="IOQ5" s="230"/>
      <c r="IOR5" s="230"/>
      <c r="IOS5" s="230"/>
      <c r="IOT5" s="230"/>
      <c r="IOU5" s="230"/>
      <c r="IOV5" s="230"/>
      <c r="IOW5" s="230"/>
      <c r="IOX5" s="230"/>
      <c r="IOY5" s="230"/>
      <c r="IOZ5" s="230"/>
      <c r="IPA5" s="230"/>
      <c r="IPB5" s="230"/>
      <c r="IPC5" s="230"/>
      <c r="IPD5" s="230"/>
      <c r="IPE5" s="230"/>
      <c r="IPF5" s="230"/>
      <c r="IPG5" s="230"/>
      <c r="IPH5" s="230"/>
      <c r="IPI5" s="230"/>
      <c r="IPJ5" s="230"/>
      <c r="IPK5" s="230"/>
      <c r="IPL5" s="230"/>
      <c r="IPM5" s="230"/>
      <c r="IPN5" s="230"/>
      <c r="IPO5" s="230"/>
      <c r="IPP5" s="230"/>
      <c r="IPQ5" s="230"/>
      <c r="IPR5" s="230"/>
      <c r="IPS5" s="230"/>
      <c r="IPT5" s="230"/>
      <c r="IPU5" s="230"/>
      <c r="IPV5" s="230"/>
      <c r="IPW5" s="230"/>
      <c r="IPX5" s="230"/>
      <c r="IPY5" s="230"/>
      <c r="IPZ5" s="230"/>
      <c r="IQA5" s="230"/>
      <c r="IQB5" s="230"/>
      <c r="IQC5" s="230"/>
      <c r="IQD5" s="230"/>
      <c r="IQE5" s="230"/>
      <c r="IQF5" s="230"/>
      <c r="IQG5" s="230"/>
      <c r="IQH5" s="230"/>
      <c r="IQI5" s="230"/>
      <c r="IQJ5" s="230"/>
      <c r="IQK5" s="230"/>
      <c r="IQL5" s="230"/>
      <c r="IQM5" s="230"/>
      <c r="IQN5" s="230"/>
      <c r="IQO5" s="230"/>
      <c r="IQP5" s="230"/>
      <c r="IQQ5" s="230"/>
      <c r="IQR5" s="230"/>
      <c r="IQS5" s="230"/>
      <c r="IQT5" s="230"/>
      <c r="IQU5" s="230"/>
      <c r="IQV5" s="230"/>
      <c r="IQW5" s="230"/>
      <c r="IQX5" s="230"/>
      <c r="IQY5" s="230"/>
      <c r="IQZ5" s="230"/>
      <c r="IRA5" s="230"/>
      <c r="IRB5" s="230"/>
      <c r="IRC5" s="230"/>
      <c r="IRD5" s="230"/>
      <c r="IRE5" s="230"/>
      <c r="IRF5" s="230"/>
      <c r="IRG5" s="230"/>
      <c r="IRH5" s="230"/>
      <c r="IRI5" s="230"/>
      <c r="IRJ5" s="230"/>
      <c r="IRK5" s="230"/>
      <c r="IRL5" s="230"/>
      <c r="IRM5" s="230"/>
      <c r="IRN5" s="230"/>
      <c r="IRO5" s="230"/>
      <c r="IRP5" s="230"/>
      <c r="IRQ5" s="230"/>
      <c r="IRR5" s="230"/>
      <c r="IRS5" s="230"/>
      <c r="IRT5" s="230"/>
      <c r="IRU5" s="230"/>
      <c r="IRV5" s="230"/>
      <c r="IRW5" s="230"/>
      <c r="IRX5" s="230"/>
      <c r="IRY5" s="230"/>
      <c r="IRZ5" s="230"/>
      <c r="ISA5" s="230"/>
      <c r="ISB5" s="230"/>
      <c r="ISC5" s="230"/>
      <c r="ISD5" s="230"/>
      <c r="ISE5" s="230"/>
      <c r="ISF5" s="230"/>
      <c r="ISG5" s="230"/>
      <c r="ISH5" s="230"/>
      <c r="ISI5" s="230"/>
      <c r="ISJ5" s="230"/>
      <c r="ISK5" s="230"/>
      <c r="ISL5" s="230"/>
      <c r="ISM5" s="230"/>
      <c r="ISN5" s="230"/>
      <c r="ISO5" s="230"/>
      <c r="ISP5" s="230"/>
      <c r="ISQ5" s="230"/>
      <c r="ISR5" s="230"/>
      <c r="ISS5" s="230"/>
      <c r="IST5" s="230"/>
      <c r="ISU5" s="230"/>
      <c r="ISV5" s="230"/>
      <c r="ISW5" s="230"/>
      <c r="ISX5" s="230"/>
      <c r="ISY5" s="230"/>
      <c r="ISZ5" s="230"/>
      <c r="ITA5" s="230"/>
      <c r="ITB5" s="230"/>
      <c r="ITC5" s="230"/>
      <c r="ITD5" s="230"/>
      <c r="ITE5" s="230"/>
      <c r="ITF5" s="230"/>
      <c r="ITG5" s="230"/>
      <c r="ITH5" s="230"/>
      <c r="ITI5" s="230"/>
      <c r="ITJ5" s="230"/>
      <c r="ITK5" s="230"/>
      <c r="ITL5" s="230"/>
      <c r="ITM5" s="230"/>
      <c r="ITN5" s="230"/>
      <c r="ITO5" s="230"/>
      <c r="ITP5" s="230"/>
      <c r="ITQ5" s="230"/>
      <c r="ITR5" s="230"/>
      <c r="ITS5" s="230"/>
      <c r="ITT5" s="230"/>
      <c r="ITU5" s="230"/>
      <c r="ITV5" s="230"/>
      <c r="ITW5" s="230"/>
      <c r="ITX5" s="230"/>
      <c r="ITY5" s="230"/>
      <c r="ITZ5" s="230"/>
      <c r="IUA5" s="230"/>
      <c r="IUB5" s="230"/>
      <c r="IUC5" s="230"/>
      <c r="IUD5" s="230"/>
      <c r="IUE5" s="230"/>
      <c r="IUF5" s="230"/>
      <c r="IUG5" s="230"/>
      <c r="IUH5" s="230"/>
      <c r="IUI5" s="230"/>
      <c r="IUJ5" s="230"/>
      <c r="IUK5" s="230"/>
      <c r="IUL5" s="230"/>
      <c r="IUM5" s="230"/>
      <c r="IUN5" s="230"/>
      <c r="IUO5" s="230"/>
      <c r="IUP5" s="230"/>
      <c r="IUQ5" s="230"/>
      <c r="IUR5" s="230"/>
      <c r="IUS5" s="230"/>
      <c r="IUT5" s="230"/>
      <c r="IUU5" s="230"/>
      <c r="IUV5" s="230"/>
      <c r="IUW5" s="230"/>
      <c r="IUX5" s="230"/>
      <c r="IUY5" s="230"/>
      <c r="IUZ5" s="230"/>
      <c r="IVA5" s="230"/>
      <c r="IVB5" s="230"/>
      <c r="IVC5" s="230"/>
      <c r="IVD5" s="230"/>
      <c r="IVE5" s="230"/>
      <c r="IVF5" s="230"/>
      <c r="IVG5" s="230"/>
      <c r="IVH5" s="230"/>
      <c r="IVI5" s="230"/>
      <c r="IVJ5" s="230"/>
      <c r="IVK5" s="230"/>
      <c r="IVL5" s="230"/>
      <c r="IVM5" s="230"/>
      <c r="IVN5" s="230"/>
      <c r="IVO5" s="230"/>
      <c r="IVP5" s="230"/>
      <c r="IVQ5" s="230"/>
      <c r="IVR5" s="230"/>
      <c r="IVS5" s="230"/>
      <c r="IVT5" s="230"/>
      <c r="IVU5" s="230"/>
      <c r="IVV5" s="230"/>
      <c r="IVW5" s="230"/>
      <c r="IVX5" s="230"/>
      <c r="IVY5" s="230"/>
      <c r="IVZ5" s="230"/>
      <c r="IWA5" s="230"/>
      <c r="IWB5" s="230"/>
      <c r="IWC5" s="230"/>
      <c r="IWD5" s="230"/>
      <c r="IWE5" s="230"/>
      <c r="IWF5" s="230"/>
      <c r="IWG5" s="230"/>
      <c r="IWH5" s="230"/>
      <c r="IWI5" s="230"/>
      <c r="IWJ5" s="230"/>
      <c r="IWK5" s="230"/>
      <c r="IWL5" s="230"/>
      <c r="IWM5" s="230"/>
      <c r="IWN5" s="230"/>
      <c r="IWO5" s="230"/>
      <c r="IWP5" s="230"/>
      <c r="IWQ5" s="230"/>
      <c r="IWR5" s="230"/>
      <c r="IWS5" s="230"/>
      <c r="IWT5" s="230"/>
      <c r="IWU5" s="230"/>
      <c r="IWV5" s="230"/>
      <c r="IWW5" s="230"/>
      <c r="IWX5" s="230"/>
      <c r="IWY5" s="230"/>
      <c r="IWZ5" s="230"/>
      <c r="IXA5" s="230"/>
      <c r="IXB5" s="230"/>
      <c r="IXC5" s="230"/>
      <c r="IXD5" s="230"/>
      <c r="IXE5" s="230"/>
      <c r="IXF5" s="230"/>
      <c r="IXG5" s="230"/>
      <c r="IXH5" s="230"/>
      <c r="IXI5" s="230"/>
      <c r="IXJ5" s="230"/>
      <c r="IXK5" s="230"/>
      <c r="IXL5" s="230"/>
      <c r="IXM5" s="230"/>
      <c r="IXN5" s="230"/>
      <c r="IXO5" s="230"/>
      <c r="IXP5" s="230"/>
      <c r="IXQ5" s="230"/>
      <c r="IXR5" s="230"/>
      <c r="IXS5" s="230"/>
      <c r="IXT5" s="230"/>
      <c r="IXU5" s="230"/>
      <c r="IXV5" s="230"/>
      <c r="IXW5" s="230"/>
      <c r="IXX5" s="230"/>
      <c r="IXY5" s="230"/>
      <c r="IXZ5" s="230"/>
      <c r="IYA5" s="230"/>
      <c r="IYB5" s="230"/>
      <c r="IYC5" s="230"/>
      <c r="IYD5" s="230"/>
      <c r="IYE5" s="230"/>
      <c r="IYF5" s="230"/>
      <c r="IYG5" s="230"/>
      <c r="IYH5" s="230"/>
      <c r="IYI5" s="230"/>
      <c r="IYJ5" s="230"/>
      <c r="IYK5" s="230"/>
      <c r="IYL5" s="230"/>
      <c r="IYM5" s="230"/>
      <c r="IYN5" s="230"/>
      <c r="IYO5" s="230"/>
      <c r="IYP5" s="230"/>
      <c r="IYQ5" s="230"/>
      <c r="IYR5" s="230"/>
      <c r="IYS5" s="230"/>
      <c r="IYT5" s="230"/>
      <c r="IYU5" s="230"/>
      <c r="IYV5" s="230"/>
      <c r="IYW5" s="230"/>
      <c r="IYX5" s="230"/>
      <c r="IYY5" s="230"/>
      <c r="IYZ5" s="230"/>
      <c r="IZA5" s="230"/>
      <c r="IZB5" s="230"/>
      <c r="IZC5" s="230"/>
      <c r="IZD5" s="230"/>
      <c r="IZE5" s="230"/>
      <c r="IZF5" s="230"/>
      <c r="IZG5" s="230"/>
      <c r="IZH5" s="230"/>
      <c r="IZI5" s="230"/>
      <c r="IZJ5" s="230"/>
      <c r="IZK5" s="230"/>
      <c r="IZL5" s="230"/>
      <c r="IZM5" s="230"/>
      <c r="IZN5" s="230"/>
      <c r="IZO5" s="230"/>
      <c r="IZP5" s="230"/>
      <c r="IZQ5" s="230"/>
      <c r="IZR5" s="230"/>
      <c r="IZS5" s="230"/>
      <c r="IZT5" s="230"/>
      <c r="IZU5" s="230"/>
      <c r="IZV5" s="230"/>
      <c r="IZW5" s="230"/>
      <c r="IZX5" s="230"/>
      <c r="IZY5" s="230"/>
      <c r="IZZ5" s="230"/>
      <c r="JAA5" s="230"/>
      <c r="JAB5" s="230"/>
      <c r="JAC5" s="230"/>
      <c r="JAD5" s="230"/>
      <c r="JAE5" s="230"/>
      <c r="JAF5" s="230"/>
      <c r="JAG5" s="230"/>
      <c r="JAH5" s="230"/>
      <c r="JAI5" s="230"/>
      <c r="JAJ5" s="230"/>
      <c r="JAK5" s="230"/>
      <c r="JAL5" s="230"/>
      <c r="JAM5" s="230"/>
      <c r="JAN5" s="230"/>
      <c r="JAO5" s="230"/>
      <c r="JAP5" s="230"/>
      <c r="JAQ5" s="230"/>
      <c r="JAR5" s="230"/>
      <c r="JAS5" s="230"/>
      <c r="JAT5" s="230"/>
      <c r="JAU5" s="230"/>
      <c r="JAV5" s="230"/>
      <c r="JAW5" s="230"/>
      <c r="JAX5" s="230"/>
      <c r="JAY5" s="230"/>
      <c r="JAZ5" s="230"/>
      <c r="JBA5" s="230"/>
      <c r="JBB5" s="230"/>
      <c r="JBC5" s="230"/>
      <c r="JBD5" s="230"/>
      <c r="JBE5" s="230"/>
      <c r="JBF5" s="230"/>
      <c r="JBG5" s="230"/>
      <c r="JBH5" s="230"/>
      <c r="JBI5" s="230"/>
      <c r="JBJ5" s="230"/>
      <c r="JBK5" s="230"/>
      <c r="JBL5" s="230"/>
      <c r="JBM5" s="230"/>
      <c r="JBN5" s="230"/>
      <c r="JBO5" s="230"/>
      <c r="JBP5" s="230"/>
      <c r="JBQ5" s="230"/>
      <c r="JBR5" s="230"/>
      <c r="JBS5" s="230"/>
      <c r="JBT5" s="230"/>
      <c r="JBU5" s="230"/>
      <c r="JBV5" s="230"/>
      <c r="JBW5" s="230"/>
      <c r="JBX5" s="230"/>
      <c r="JBY5" s="230"/>
      <c r="JBZ5" s="230"/>
      <c r="JCA5" s="230"/>
      <c r="JCB5" s="230"/>
      <c r="JCC5" s="230"/>
      <c r="JCD5" s="230"/>
      <c r="JCE5" s="230"/>
      <c r="JCF5" s="230"/>
      <c r="JCG5" s="230"/>
      <c r="JCH5" s="230"/>
      <c r="JCI5" s="230"/>
      <c r="JCJ5" s="230"/>
      <c r="JCK5" s="230"/>
      <c r="JCL5" s="230"/>
      <c r="JCM5" s="230"/>
      <c r="JCN5" s="230"/>
      <c r="JCO5" s="230"/>
      <c r="JCP5" s="230"/>
      <c r="JCQ5" s="230"/>
      <c r="JCR5" s="230"/>
      <c r="JCS5" s="230"/>
      <c r="JCT5" s="230"/>
      <c r="JCU5" s="230"/>
      <c r="JCV5" s="230"/>
      <c r="JCW5" s="230"/>
      <c r="JCX5" s="230"/>
      <c r="JCY5" s="230"/>
      <c r="JCZ5" s="230"/>
      <c r="JDA5" s="230"/>
      <c r="JDB5" s="230"/>
      <c r="JDC5" s="230"/>
      <c r="JDD5" s="230"/>
      <c r="JDE5" s="230"/>
      <c r="JDF5" s="230"/>
      <c r="JDG5" s="230"/>
      <c r="JDH5" s="230"/>
      <c r="JDI5" s="230"/>
      <c r="JDJ5" s="230"/>
      <c r="JDK5" s="230"/>
      <c r="JDL5" s="230"/>
      <c r="JDM5" s="230"/>
      <c r="JDN5" s="230"/>
      <c r="JDO5" s="230"/>
      <c r="JDP5" s="230"/>
      <c r="JDQ5" s="230"/>
      <c r="JDR5" s="230"/>
      <c r="JDS5" s="230"/>
      <c r="JDT5" s="230"/>
      <c r="JDU5" s="230"/>
      <c r="JDV5" s="230"/>
      <c r="JDW5" s="230"/>
      <c r="JDX5" s="230"/>
      <c r="JDY5" s="230"/>
      <c r="JDZ5" s="230"/>
      <c r="JEA5" s="230"/>
      <c r="JEB5" s="230"/>
      <c r="JEC5" s="230"/>
      <c r="JED5" s="230"/>
      <c r="JEE5" s="230"/>
      <c r="JEF5" s="230"/>
      <c r="JEG5" s="230"/>
      <c r="JEH5" s="230"/>
      <c r="JEI5" s="230"/>
      <c r="JEJ5" s="230"/>
      <c r="JEK5" s="230"/>
      <c r="JEL5" s="230"/>
      <c r="JEM5" s="230"/>
      <c r="JEN5" s="230"/>
      <c r="JEO5" s="230"/>
      <c r="JEP5" s="230"/>
      <c r="JEQ5" s="230"/>
      <c r="JER5" s="230"/>
      <c r="JES5" s="230"/>
      <c r="JET5" s="230"/>
      <c r="JEU5" s="230"/>
      <c r="JEV5" s="230"/>
      <c r="JEW5" s="230"/>
      <c r="JEX5" s="230"/>
      <c r="JEY5" s="230"/>
      <c r="JEZ5" s="230"/>
      <c r="JFA5" s="230"/>
      <c r="JFB5" s="230"/>
      <c r="JFC5" s="230"/>
      <c r="JFD5" s="230"/>
      <c r="JFE5" s="230"/>
      <c r="JFF5" s="230"/>
      <c r="JFG5" s="230"/>
      <c r="JFH5" s="230"/>
      <c r="JFI5" s="230"/>
      <c r="JFJ5" s="230"/>
      <c r="JFK5" s="230"/>
      <c r="JFL5" s="230"/>
      <c r="JFM5" s="230"/>
      <c r="JFN5" s="230"/>
      <c r="JFO5" s="230"/>
      <c r="JFP5" s="230"/>
      <c r="JFQ5" s="230"/>
      <c r="JFR5" s="230"/>
      <c r="JFS5" s="230"/>
      <c r="JFT5" s="230"/>
      <c r="JFU5" s="230"/>
      <c r="JFV5" s="230"/>
      <c r="JFW5" s="230"/>
      <c r="JFX5" s="230"/>
      <c r="JFY5" s="230"/>
      <c r="JFZ5" s="230"/>
      <c r="JGA5" s="230"/>
      <c r="JGB5" s="230"/>
      <c r="JGC5" s="230"/>
      <c r="JGD5" s="230"/>
      <c r="JGE5" s="230"/>
      <c r="JGF5" s="230"/>
      <c r="JGG5" s="230"/>
      <c r="JGH5" s="230"/>
      <c r="JGI5" s="230"/>
      <c r="JGJ5" s="230"/>
      <c r="JGK5" s="230"/>
      <c r="JGL5" s="230"/>
      <c r="JGM5" s="230"/>
      <c r="JGN5" s="230"/>
      <c r="JGO5" s="230"/>
      <c r="JGP5" s="230"/>
      <c r="JGQ5" s="230"/>
      <c r="JGR5" s="230"/>
      <c r="JGS5" s="230"/>
      <c r="JGT5" s="230"/>
      <c r="JGU5" s="230"/>
      <c r="JGV5" s="230"/>
      <c r="JGW5" s="230"/>
      <c r="JGX5" s="230"/>
      <c r="JGY5" s="230"/>
      <c r="JGZ5" s="230"/>
      <c r="JHA5" s="230"/>
      <c r="JHB5" s="230"/>
      <c r="JHC5" s="230"/>
      <c r="JHD5" s="230"/>
      <c r="JHE5" s="230"/>
      <c r="JHF5" s="230"/>
      <c r="JHG5" s="230"/>
      <c r="JHH5" s="230"/>
      <c r="JHI5" s="230"/>
      <c r="JHJ5" s="230"/>
      <c r="JHK5" s="230"/>
      <c r="JHL5" s="230"/>
      <c r="JHM5" s="230"/>
      <c r="JHN5" s="230"/>
      <c r="JHO5" s="230"/>
      <c r="JHP5" s="230"/>
      <c r="JHQ5" s="230"/>
      <c r="JHR5" s="230"/>
      <c r="JHS5" s="230"/>
      <c r="JHT5" s="230"/>
      <c r="JHU5" s="230"/>
      <c r="JHV5" s="230"/>
      <c r="JHW5" s="230"/>
      <c r="JHX5" s="230"/>
      <c r="JHY5" s="230"/>
      <c r="JHZ5" s="230"/>
      <c r="JIA5" s="230"/>
      <c r="JIB5" s="230"/>
      <c r="JIC5" s="230"/>
      <c r="JID5" s="230"/>
      <c r="JIE5" s="230"/>
      <c r="JIF5" s="230"/>
      <c r="JIG5" s="230"/>
      <c r="JIH5" s="230"/>
      <c r="JII5" s="230"/>
      <c r="JIJ5" s="230"/>
      <c r="JIK5" s="230"/>
      <c r="JIL5" s="230"/>
      <c r="JIM5" s="230"/>
      <c r="JIN5" s="230"/>
      <c r="JIO5" s="230"/>
      <c r="JIP5" s="230"/>
      <c r="JIQ5" s="230"/>
      <c r="JIR5" s="230"/>
      <c r="JIS5" s="230"/>
      <c r="JIT5" s="230"/>
      <c r="JIU5" s="230"/>
      <c r="JIV5" s="230"/>
      <c r="JIW5" s="230"/>
      <c r="JIX5" s="230"/>
      <c r="JIY5" s="230"/>
      <c r="JIZ5" s="230"/>
      <c r="JJA5" s="230"/>
      <c r="JJB5" s="230"/>
      <c r="JJC5" s="230"/>
      <c r="JJD5" s="230"/>
      <c r="JJE5" s="230"/>
      <c r="JJF5" s="230"/>
      <c r="JJG5" s="230"/>
      <c r="JJH5" s="230"/>
      <c r="JJI5" s="230"/>
      <c r="JJJ5" s="230"/>
      <c r="JJK5" s="230"/>
      <c r="JJL5" s="230"/>
      <c r="JJM5" s="230"/>
      <c r="JJN5" s="230"/>
      <c r="JJO5" s="230"/>
      <c r="JJP5" s="230"/>
      <c r="JJQ5" s="230"/>
      <c r="JJR5" s="230"/>
      <c r="JJS5" s="230"/>
      <c r="JJT5" s="230"/>
      <c r="JJU5" s="230"/>
      <c r="JJV5" s="230"/>
      <c r="JJW5" s="230"/>
      <c r="JJX5" s="230"/>
      <c r="JJY5" s="230"/>
      <c r="JJZ5" s="230"/>
      <c r="JKA5" s="230"/>
      <c r="JKB5" s="230"/>
      <c r="JKC5" s="230"/>
      <c r="JKD5" s="230"/>
      <c r="JKE5" s="230"/>
      <c r="JKF5" s="230"/>
      <c r="JKG5" s="230"/>
      <c r="JKH5" s="230"/>
      <c r="JKI5" s="230"/>
      <c r="JKJ5" s="230"/>
      <c r="JKK5" s="230"/>
      <c r="JKL5" s="230"/>
      <c r="JKM5" s="230"/>
      <c r="JKN5" s="230"/>
      <c r="JKO5" s="230"/>
      <c r="JKP5" s="230"/>
      <c r="JKQ5" s="230"/>
      <c r="JKR5" s="230"/>
      <c r="JKS5" s="230"/>
      <c r="JKT5" s="230"/>
      <c r="JKU5" s="230"/>
      <c r="JKV5" s="230"/>
      <c r="JKW5" s="230"/>
      <c r="JKX5" s="230"/>
      <c r="JKY5" s="230"/>
      <c r="JKZ5" s="230"/>
      <c r="JLA5" s="230"/>
      <c r="JLB5" s="230"/>
      <c r="JLC5" s="230"/>
      <c r="JLD5" s="230"/>
      <c r="JLE5" s="230"/>
      <c r="JLF5" s="230"/>
      <c r="JLG5" s="230"/>
      <c r="JLH5" s="230"/>
      <c r="JLI5" s="230"/>
      <c r="JLJ5" s="230"/>
      <c r="JLK5" s="230"/>
      <c r="JLL5" s="230"/>
      <c r="JLM5" s="230"/>
      <c r="JLN5" s="230"/>
      <c r="JLO5" s="230"/>
      <c r="JLP5" s="230"/>
      <c r="JLQ5" s="230"/>
      <c r="JLR5" s="230"/>
      <c r="JLS5" s="230"/>
      <c r="JLT5" s="230"/>
      <c r="JLU5" s="230"/>
      <c r="JLV5" s="230"/>
      <c r="JLW5" s="230"/>
      <c r="JLX5" s="230"/>
      <c r="JLY5" s="230"/>
      <c r="JLZ5" s="230"/>
      <c r="JMA5" s="230"/>
      <c r="JMB5" s="230"/>
      <c r="JMC5" s="230"/>
      <c r="JMD5" s="230"/>
      <c r="JME5" s="230"/>
      <c r="JMF5" s="230"/>
      <c r="JMG5" s="230"/>
      <c r="JMH5" s="230"/>
      <c r="JMI5" s="230"/>
      <c r="JMJ5" s="230"/>
      <c r="JMK5" s="230"/>
      <c r="JML5" s="230"/>
      <c r="JMM5" s="230"/>
      <c r="JMN5" s="230"/>
      <c r="JMO5" s="230"/>
      <c r="JMP5" s="230"/>
      <c r="JMQ5" s="230"/>
      <c r="JMR5" s="230"/>
      <c r="JMS5" s="230"/>
      <c r="JMT5" s="230"/>
      <c r="JMU5" s="230"/>
      <c r="JMV5" s="230"/>
      <c r="JMW5" s="230"/>
      <c r="JMX5" s="230"/>
      <c r="JMY5" s="230"/>
      <c r="JMZ5" s="230"/>
      <c r="JNA5" s="230"/>
      <c r="JNB5" s="230"/>
      <c r="JNC5" s="230"/>
      <c r="JND5" s="230"/>
      <c r="JNE5" s="230"/>
      <c r="JNF5" s="230"/>
      <c r="JNG5" s="230"/>
      <c r="JNH5" s="230"/>
      <c r="JNI5" s="230"/>
      <c r="JNJ5" s="230"/>
      <c r="JNK5" s="230"/>
      <c r="JNL5" s="230"/>
      <c r="JNM5" s="230"/>
      <c r="JNN5" s="230"/>
      <c r="JNO5" s="230"/>
      <c r="JNP5" s="230"/>
      <c r="JNQ5" s="230"/>
      <c r="JNR5" s="230"/>
      <c r="JNS5" s="230"/>
      <c r="JNT5" s="230"/>
      <c r="JNU5" s="230"/>
      <c r="JNV5" s="230"/>
      <c r="JNW5" s="230"/>
      <c r="JNX5" s="230"/>
      <c r="JNY5" s="230"/>
      <c r="JNZ5" s="230"/>
      <c r="JOA5" s="230"/>
      <c r="JOB5" s="230"/>
      <c r="JOC5" s="230"/>
      <c r="JOD5" s="230"/>
      <c r="JOE5" s="230"/>
      <c r="JOF5" s="230"/>
      <c r="JOG5" s="230"/>
      <c r="JOH5" s="230"/>
      <c r="JOI5" s="230"/>
      <c r="JOJ5" s="230"/>
      <c r="JOK5" s="230"/>
      <c r="JOL5" s="230"/>
      <c r="JOM5" s="230"/>
      <c r="JON5" s="230"/>
      <c r="JOO5" s="230"/>
      <c r="JOP5" s="230"/>
      <c r="JOQ5" s="230"/>
      <c r="JOR5" s="230"/>
      <c r="JOS5" s="230"/>
      <c r="JOT5" s="230"/>
      <c r="JOU5" s="230"/>
      <c r="JOV5" s="230"/>
      <c r="JOW5" s="230"/>
      <c r="JOX5" s="230"/>
      <c r="JOY5" s="230"/>
      <c r="JOZ5" s="230"/>
      <c r="JPA5" s="230"/>
      <c r="JPB5" s="230"/>
      <c r="JPC5" s="230"/>
      <c r="JPD5" s="230"/>
      <c r="JPE5" s="230"/>
      <c r="JPF5" s="230"/>
      <c r="JPG5" s="230"/>
      <c r="JPH5" s="230"/>
      <c r="JPI5" s="230"/>
      <c r="JPJ5" s="230"/>
      <c r="JPK5" s="230"/>
      <c r="JPL5" s="230"/>
      <c r="JPM5" s="230"/>
      <c r="JPN5" s="230"/>
      <c r="JPO5" s="230"/>
      <c r="JPP5" s="230"/>
      <c r="JPQ5" s="230"/>
      <c r="JPR5" s="230"/>
      <c r="JPS5" s="230"/>
      <c r="JPT5" s="230"/>
      <c r="JPU5" s="230"/>
      <c r="JPV5" s="230"/>
      <c r="JPW5" s="230"/>
      <c r="JPX5" s="230"/>
      <c r="JPY5" s="230"/>
      <c r="JPZ5" s="230"/>
      <c r="JQA5" s="230"/>
      <c r="JQB5" s="230"/>
      <c r="JQC5" s="230"/>
      <c r="JQD5" s="230"/>
      <c r="JQE5" s="230"/>
      <c r="JQF5" s="230"/>
      <c r="JQG5" s="230"/>
      <c r="JQH5" s="230"/>
      <c r="JQI5" s="230"/>
      <c r="JQJ5" s="230"/>
      <c r="JQK5" s="230"/>
      <c r="JQL5" s="230"/>
      <c r="JQM5" s="230"/>
      <c r="JQN5" s="230"/>
      <c r="JQO5" s="230"/>
      <c r="JQP5" s="230"/>
      <c r="JQQ5" s="230"/>
      <c r="JQR5" s="230"/>
      <c r="JQS5" s="230"/>
      <c r="JQT5" s="230"/>
      <c r="JQU5" s="230"/>
      <c r="JQV5" s="230"/>
      <c r="JQW5" s="230"/>
      <c r="JQX5" s="230"/>
      <c r="JQY5" s="230"/>
      <c r="JQZ5" s="230"/>
      <c r="JRA5" s="230"/>
      <c r="JRB5" s="230"/>
      <c r="JRC5" s="230"/>
      <c r="JRD5" s="230"/>
      <c r="JRE5" s="230"/>
      <c r="JRF5" s="230"/>
      <c r="JRG5" s="230"/>
      <c r="JRH5" s="230"/>
      <c r="JRI5" s="230"/>
      <c r="JRJ5" s="230"/>
      <c r="JRK5" s="230"/>
      <c r="JRL5" s="230"/>
      <c r="JRM5" s="230"/>
      <c r="JRN5" s="230"/>
      <c r="JRO5" s="230"/>
      <c r="JRP5" s="230"/>
      <c r="JRQ5" s="230"/>
      <c r="JRR5" s="230"/>
      <c r="JRS5" s="230"/>
      <c r="JRT5" s="230"/>
      <c r="JRU5" s="230"/>
      <c r="JRV5" s="230"/>
      <c r="JRW5" s="230"/>
      <c r="JRX5" s="230"/>
      <c r="JRY5" s="230"/>
      <c r="JRZ5" s="230"/>
      <c r="JSA5" s="230"/>
      <c r="JSB5" s="230"/>
      <c r="JSC5" s="230"/>
      <c r="JSD5" s="230"/>
      <c r="JSE5" s="230"/>
      <c r="JSF5" s="230"/>
      <c r="JSG5" s="230"/>
      <c r="JSH5" s="230"/>
      <c r="JSI5" s="230"/>
      <c r="JSJ5" s="230"/>
      <c r="JSK5" s="230"/>
      <c r="JSL5" s="230"/>
      <c r="JSM5" s="230"/>
      <c r="JSN5" s="230"/>
      <c r="JSO5" s="230"/>
      <c r="JSP5" s="230"/>
      <c r="JSQ5" s="230"/>
      <c r="JSR5" s="230"/>
      <c r="JSS5" s="230"/>
      <c r="JST5" s="230"/>
      <c r="JSU5" s="230"/>
      <c r="JSV5" s="230"/>
      <c r="JSW5" s="230"/>
      <c r="JSX5" s="230"/>
      <c r="JSY5" s="230"/>
      <c r="JSZ5" s="230"/>
      <c r="JTA5" s="230"/>
      <c r="JTB5" s="230"/>
      <c r="JTC5" s="230"/>
      <c r="JTD5" s="230"/>
      <c r="JTE5" s="230"/>
      <c r="JTF5" s="230"/>
      <c r="JTG5" s="230"/>
      <c r="JTH5" s="230"/>
      <c r="JTI5" s="230"/>
      <c r="JTJ5" s="230"/>
      <c r="JTK5" s="230"/>
      <c r="JTL5" s="230"/>
      <c r="JTM5" s="230"/>
      <c r="JTN5" s="230"/>
      <c r="JTO5" s="230"/>
      <c r="JTP5" s="230"/>
      <c r="JTQ5" s="230"/>
      <c r="JTR5" s="230"/>
      <c r="JTS5" s="230"/>
      <c r="JTT5" s="230"/>
      <c r="JTU5" s="230"/>
      <c r="JTV5" s="230"/>
      <c r="JTW5" s="230"/>
      <c r="JTX5" s="230"/>
      <c r="JTY5" s="230"/>
      <c r="JTZ5" s="230"/>
      <c r="JUA5" s="230"/>
      <c r="JUB5" s="230"/>
      <c r="JUC5" s="230"/>
      <c r="JUD5" s="230"/>
      <c r="JUE5" s="230"/>
      <c r="JUF5" s="230"/>
      <c r="JUG5" s="230"/>
      <c r="JUH5" s="230"/>
      <c r="JUI5" s="230"/>
      <c r="JUJ5" s="230"/>
      <c r="JUK5" s="230"/>
      <c r="JUL5" s="230"/>
      <c r="JUM5" s="230"/>
      <c r="JUN5" s="230"/>
      <c r="JUO5" s="230"/>
      <c r="JUP5" s="230"/>
      <c r="JUQ5" s="230"/>
      <c r="JUR5" s="230"/>
      <c r="JUS5" s="230"/>
      <c r="JUT5" s="230"/>
      <c r="JUU5" s="230"/>
      <c r="JUV5" s="230"/>
      <c r="JUW5" s="230"/>
      <c r="JUX5" s="230"/>
      <c r="JUY5" s="230"/>
      <c r="JUZ5" s="230"/>
      <c r="JVA5" s="230"/>
      <c r="JVB5" s="230"/>
      <c r="JVC5" s="230"/>
      <c r="JVD5" s="230"/>
      <c r="JVE5" s="230"/>
      <c r="JVF5" s="230"/>
      <c r="JVG5" s="230"/>
      <c r="JVH5" s="230"/>
      <c r="JVI5" s="230"/>
      <c r="JVJ5" s="230"/>
      <c r="JVK5" s="230"/>
      <c r="JVL5" s="230"/>
      <c r="JVM5" s="230"/>
      <c r="JVN5" s="230"/>
      <c r="JVO5" s="230"/>
      <c r="JVP5" s="230"/>
      <c r="JVQ5" s="230"/>
      <c r="JVR5" s="230"/>
      <c r="JVS5" s="230"/>
      <c r="JVT5" s="230"/>
      <c r="JVU5" s="230"/>
      <c r="JVV5" s="230"/>
      <c r="JVW5" s="230"/>
      <c r="JVX5" s="230"/>
      <c r="JVY5" s="230"/>
      <c r="JVZ5" s="230"/>
      <c r="JWA5" s="230"/>
      <c r="JWB5" s="230"/>
      <c r="JWC5" s="230"/>
      <c r="JWD5" s="230"/>
      <c r="JWE5" s="230"/>
      <c r="JWF5" s="230"/>
      <c r="JWG5" s="230"/>
      <c r="JWH5" s="230"/>
      <c r="JWI5" s="230"/>
      <c r="JWJ5" s="230"/>
      <c r="JWK5" s="230"/>
      <c r="JWL5" s="230"/>
      <c r="JWM5" s="230"/>
      <c r="JWN5" s="230"/>
      <c r="JWO5" s="230"/>
      <c r="JWP5" s="230"/>
      <c r="JWQ5" s="230"/>
      <c r="JWR5" s="230"/>
      <c r="JWS5" s="230"/>
      <c r="JWT5" s="230"/>
      <c r="JWU5" s="230"/>
      <c r="JWV5" s="230"/>
      <c r="JWW5" s="230"/>
      <c r="JWX5" s="230"/>
      <c r="JWY5" s="230"/>
      <c r="JWZ5" s="230"/>
      <c r="JXA5" s="230"/>
      <c r="JXB5" s="230"/>
      <c r="JXC5" s="230"/>
      <c r="JXD5" s="230"/>
      <c r="JXE5" s="230"/>
      <c r="JXF5" s="230"/>
      <c r="JXG5" s="230"/>
      <c r="JXH5" s="230"/>
      <c r="JXI5" s="230"/>
      <c r="JXJ5" s="230"/>
      <c r="JXK5" s="230"/>
      <c r="JXL5" s="230"/>
      <c r="JXM5" s="230"/>
      <c r="JXN5" s="230"/>
      <c r="JXO5" s="230"/>
      <c r="JXP5" s="230"/>
      <c r="JXQ5" s="230"/>
      <c r="JXR5" s="230"/>
      <c r="JXS5" s="230"/>
      <c r="JXT5" s="230"/>
      <c r="JXU5" s="230"/>
      <c r="JXV5" s="230"/>
      <c r="JXW5" s="230"/>
      <c r="JXX5" s="230"/>
      <c r="JXY5" s="230"/>
      <c r="JXZ5" s="230"/>
      <c r="JYA5" s="230"/>
      <c r="JYB5" s="230"/>
      <c r="JYC5" s="230"/>
      <c r="JYD5" s="230"/>
      <c r="JYE5" s="230"/>
      <c r="JYF5" s="230"/>
      <c r="JYG5" s="230"/>
      <c r="JYH5" s="230"/>
      <c r="JYI5" s="230"/>
      <c r="JYJ5" s="230"/>
      <c r="JYK5" s="230"/>
      <c r="JYL5" s="230"/>
      <c r="JYM5" s="230"/>
      <c r="JYN5" s="230"/>
      <c r="JYO5" s="230"/>
      <c r="JYP5" s="230"/>
      <c r="JYQ5" s="230"/>
      <c r="JYR5" s="230"/>
      <c r="JYS5" s="230"/>
      <c r="JYT5" s="230"/>
      <c r="JYU5" s="230"/>
      <c r="JYV5" s="230"/>
      <c r="JYW5" s="230"/>
      <c r="JYX5" s="230"/>
      <c r="JYY5" s="230"/>
      <c r="JYZ5" s="230"/>
      <c r="JZA5" s="230"/>
      <c r="JZB5" s="230"/>
      <c r="JZC5" s="230"/>
      <c r="JZD5" s="230"/>
      <c r="JZE5" s="230"/>
      <c r="JZF5" s="230"/>
      <c r="JZG5" s="230"/>
      <c r="JZH5" s="230"/>
      <c r="JZI5" s="230"/>
      <c r="JZJ5" s="230"/>
      <c r="JZK5" s="230"/>
      <c r="JZL5" s="230"/>
      <c r="JZM5" s="230"/>
      <c r="JZN5" s="230"/>
      <c r="JZO5" s="230"/>
      <c r="JZP5" s="230"/>
      <c r="JZQ5" s="230"/>
      <c r="JZR5" s="230"/>
      <c r="JZS5" s="230"/>
      <c r="JZT5" s="230"/>
      <c r="JZU5" s="230"/>
      <c r="JZV5" s="230"/>
      <c r="JZW5" s="230"/>
      <c r="JZX5" s="230"/>
      <c r="JZY5" s="230"/>
      <c r="JZZ5" s="230"/>
      <c r="KAA5" s="230"/>
      <c r="KAB5" s="230"/>
      <c r="KAC5" s="230"/>
      <c r="KAD5" s="230"/>
      <c r="KAE5" s="230"/>
      <c r="KAF5" s="230"/>
      <c r="KAG5" s="230"/>
      <c r="KAH5" s="230"/>
      <c r="KAI5" s="230"/>
      <c r="KAJ5" s="230"/>
      <c r="KAK5" s="230"/>
      <c r="KAL5" s="230"/>
      <c r="KAM5" s="230"/>
      <c r="KAN5" s="230"/>
      <c r="KAO5" s="230"/>
      <c r="KAP5" s="230"/>
      <c r="KAQ5" s="230"/>
      <c r="KAR5" s="230"/>
      <c r="KAS5" s="230"/>
      <c r="KAT5" s="230"/>
      <c r="KAU5" s="230"/>
      <c r="KAV5" s="230"/>
      <c r="KAW5" s="230"/>
      <c r="KAX5" s="230"/>
      <c r="KAY5" s="230"/>
      <c r="KAZ5" s="230"/>
      <c r="KBA5" s="230"/>
      <c r="KBB5" s="230"/>
      <c r="KBC5" s="230"/>
      <c r="KBD5" s="230"/>
      <c r="KBE5" s="230"/>
      <c r="KBF5" s="230"/>
      <c r="KBG5" s="230"/>
      <c r="KBH5" s="230"/>
      <c r="KBI5" s="230"/>
      <c r="KBJ5" s="230"/>
      <c r="KBK5" s="230"/>
      <c r="KBL5" s="230"/>
      <c r="KBM5" s="230"/>
      <c r="KBN5" s="230"/>
      <c r="KBO5" s="230"/>
      <c r="KBP5" s="230"/>
      <c r="KBQ5" s="230"/>
      <c r="KBR5" s="230"/>
      <c r="KBS5" s="230"/>
      <c r="KBT5" s="230"/>
      <c r="KBU5" s="230"/>
      <c r="KBV5" s="230"/>
      <c r="KBW5" s="230"/>
      <c r="KBX5" s="230"/>
      <c r="KBY5" s="230"/>
      <c r="KBZ5" s="230"/>
      <c r="KCA5" s="230"/>
      <c r="KCB5" s="230"/>
      <c r="KCC5" s="230"/>
      <c r="KCD5" s="230"/>
      <c r="KCE5" s="230"/>
      <c r="KCF5" s="230"/>
      <c r="KCG5" s="230"/>
      <c r="KCH5" s="230"/>
      <c r="KCI5" s="230"/>
      <c r="KCJ5" s="230"/>
      <c r="KCK5" s="230"/>
      <c r="KCL5" s="230"/>
      <c r="KCM5" s="230"/>
      <c r="KCN5" s="230"/>
      <c r="KCO5" s="230"/>
      <c r="KCP5" s="230"/>
      <c r="KCQ5" s="230"/>
      <c r="KCR5" s="230"/>
      <c r="KCS5" s="230"/>
      <c r="KCT5" s="230"/>
      <c r="KCU5" s="230"/>
      <c r="KCV5" s="230"/>
      <c r="KCW5" s="230"/>
      <c r="KCX5" s="230"/>
      <c r="KCY5" s="230"/>
      <c r="KCZ5" s="230"/>
      <c r="KDA5" s="230"/>
      <c r="KDB5" s="230"/>
      <c r="KDC5" s="230"/>
      <c r="KDD5" s="230"/>
      <c r="KDE5" s="230"/>
      <c r="KDF5" s="230"/>
      <c r="KDG5" s="230"/>
      <c r="KDH5" s="230"/>
      <c r="KDI5" s="230"/>
      <c r="KDJ5" s="230"/>
      <c r="KDK5" s="230"/>
      <c r="KDL5" s="230"/>
      <c r="KDM5" s="230"/>
      <c r="KDN5" s="230"/>
      <c r="KDO5" s="230"/>
      <c r="KDP5" s="230"/>
      <c r="KDQ5" s="230"/>
      <c r="KDR5" s="230"/>
      <c r="KDS5" s="230"/>
      <c r="KDT5" s="230"/>
      <c r="KDU5" s="230"/>
      <c r="KDV5" s="230"/>
      <c r="KDW5" s="230"/>
      <c r="KDX5" s="230"/>
      <c r="KDY5" s="230"/>
      <c r="KDZ5" s="230"/>
      <c r="KEA5" s="230"/>
      <c r="KEB5" s="230"/>
      <c r="KEC5" s="230"/>
      <c r="KED5" s="230"/>
      <c r="KEE5" s="230"/>
      <c r="KEF5" s="230"/>
      <c r="KEG5" s="230"/>
      <c r="KEH5" s="230"/>
      <c r="KEI5" s="230"/>
      <c r="KEJ5" s="230"/>
      <c r="KEK5" s="230"/>
      <c r="KEL5" s="230"/>
      <c r="KEM5" s="230"/>
      <c r="KEN5" s="230"/>
      <c r="KEO5" s="230"/>
      <c r="KEP5" s="230"/>
      <c r="KEQ5" s="230"/>
      <c r="KER5" s="230"/>
      <c r="KES5" s="230"/>
      <c r="KET5" s="230"/>
      <c r="KEU5" s="230"/>
      <c r="KEV5" s="230"/>
      <c r="KEW5" s="230"/>
      <c r="KEX5" s="230"/>
      <c r="KEY5" s="230"/>
      <c r="KEZ5" s="230"/>
      <c r="KFA5" s="230"/>
      <c r="KFB5" s="230"/>
      <c r="KFC5" s="230"/>
      <c r="KFD5" s="230"/>
      <c r="KFE5" s="230"/>
      <c r="KFF5" s="230"/>
      <c r="KFG5" s="230"/>
      <c r="KFH5" s="230"/>
      <c r="KFI5" s="230"/>
      <c r="KFJ5" s="230"/>
      <c r="KFK5" s="230"/>
      <c r="KFL5" s="230"/>
      <c r="KFM5" s="230"/>
      <c r="KFN5" s="230"/>
      <c r="KFO5" s="230"/>
      <c r="KFP5" s="230"/>
      <c r="KFQ5" s="230"/>
      <c r="KFR5" s="230"/>
      <c r="KFS5" s="230"/>
      <c r="KFT5" s="230"/>
      <c r="KFU5" s="230"/>
      <c r="KFV5" s="230"/>
      <c r="KFW5" s="230"/>
      <c r="KFX5" s="230"/>
      <c r="KFY5" s="230"/>
      <c r="KFZ5" s="230"/>
      <c r="KGA5" s="230"/>
      <c r="KGB5" s="230"/>
      <c r="KGC5" s="230"/>
      <c r="KGD5" s="230"/>
      <c r="KGE5" s="230"/>
      <c r="KGF5" s="230"/>
      <c r="KGG5" s="230"/>
      <c r="KGH5" s="230"/>
      <c r="KGI5" s="230"/>
      <c r="KGJ5" s="230"/>
      <c r="KGK5" s="230"/>
      <c r="KGL5" s="230"/>
      <c r="KGM5" s="230"/>
      <c r="KGN5" s="230"/>
      <c r="KGO5" s="230"/>
      <c r="KGP5" s="230"/>
      <c r="KGQ5" s="230"/>
      <c r="KGR5" s="230"/>
      <c r="KGS5" s="230"/>
      <c r="KGT5" s="230"/>
      <c r="KGU5" s="230"/>
      <c r="KGV5" s="230"/>
      <c r="KGW5" s="230"/>
      <c r="KGX5" s="230"/>
      <c r="KGY5" s="230"/>
      <c r="KGZ5" s="230"/>
      <c r="KHA5" s="230"/>
      <c r="KHB5" s="230"/>
      <c r="KHC5" s="230"/>
      <c r="KHD5" s="230"/>
      <c r="KHE5" s="230"/>
      <c r="KHF5" s="230"/>
      <c r="KHG5" s="230"/>
      <c r="KHH5" s="230"/>
      <c r="KHI5" s="230"/>
      <c r="KHJ5" s="230"/>
      <c r="KHK5" s="230"/>
      <c r="KHL5" s="230"/>
      <c r="KHM5" s="230"/>
      <c r="KHN5" s="230"/>
      <c r="KHO5" s="230"/>
      <c r="KHP5" s="230"/>
      <c r="KHQ5" s="230"/>
      <c r="KHR5" s="230"/>
      <c r="KHS5" s="230"/>
      <c r="KHT5" s="230"/>
      <c r="KHU5" s="230"/>
      <c r="KHV5" s="230"/>
      <c r="KHW5" s="230"/>
      <c r="KHX5" s="230"/>
      <c r="KHY5" s="230"/>
      <c r="KHZ5" s="230"/>
      <c r="KIA5" s="230"/>
      <c r="KIB5" s="230"/>
      <c r="KIC5" s="230"/>
      <c r="KID5" s="230"/>
      <c r="KIE5" s="230"/>
      <c r="KIF5" s="230"/>
      <c r="KIG5" s="230"/>
      <c r="KIH5" s="230"/>
      <c r="KII5" s="230"/>
      <c r="KIJ5" s="230"/>
      <c r="KIK5" s="230"/>
      <c r="KIL5" s="230"/>
      <c r="KIM5" s="230"/>
      <c r="KIN5" s="230"/>
      <c r="KIO5" s="230"/>
      <c r="KIP5" s="230"/>
      <c r="KIQ5" s="230"/>
      <c r="KIR5" s="230"/>
      <c r="KIS5" s="230"/>
      <c r="KIT5" s="230"/>
      <c r="KIU5" s="230"/>
      <c r="KIV5" s="230"/>
      <c r="KIW5" s="230"/>
      <c r="KIX5" s="230"/>
      <c r="KIY5" s="230"/>
      <c r="KIZ5" s="230"/>
      <c r="KJA5" s="230"/>
      <c r="KJB5" s="230"/>
      <c r="KJC5" s="230"/>
      <c r="KJD5" s="230"/>
      <c r="KJE5" s="230"/>
      <c r="KJF5" s="230"/>
      <c r="KJG5" s="230"/>
      <c r="KJH5" s="230"/>
      <c r="KJI5" s="230"/>
      <c r="KJJ5" s="230"/>
      <c r="KJK5" s="230"/>
      <c r="KJL5" s="230"/>
      <c r="KJM5" s="230"/>
      <c r="KJN5" s="230"/>
      <c r="KJO5" s="230"/>
      <c r="KJP5" s="230"/>
      <c r="KJQ5" s="230"/>
      <c r="KJR5" s="230"/>
      <c r="KJS5" s="230"/>
      <c r="KJT5" s="230"/>
      <c r="KJU5" s="230"/>
      <c r="KJV5" s="230"/>
      <c r="KJW5" s="230"/>
      <c r="KJX5" s="230"/>
      <c r="KJY5" s="230"/>
      <c r="KJZ5" s="230"/>
      <c r="KKA5" s="230"/>
      <c r="KKB5" s="230"/>
      <c r="KKC5" s="230"/>
      <c r="KKD5" s="230"/>
      <c r="KKE5" s="230"/>
      <c r="KKF5" s="230"/>
      <c r="KKG5" s="230"/>
      <c r="KKH5" s="230"/>
      <c r="KKI5" s="230"/>
      <c r="KKJ5" s="230"/>
      <c r="KKK5" s="230"/>
      <c r="KKL5" s="230"/>
      <c r="KKM5" s="230"/>
      <c r="KKN5" s="230"/>
      <c r="KKO5" s="230"/>
      <c r="KKP5" s="230"/>
      <c r="KKQ5" s="230"/>
      <c r="KKR5" s="230"/>
      <c r="KKS5" s="230"/>
      <c r="KKT5" s="230"/>
      <c r="KKU5" s="230"/>
      <c r="KKV5" s="230"/>
      <c r="KKW5" s="230"/>
      <c r="KKX5" s="230"/>
      <c r="KKY5" s="230"/>
      <c r="KKZ5" s="230"/>
      <c r="KLA5" s="230"/>
      <c r="KLB5" s="230"/>
      <c r="KLC5" s="230"/>
      <c r="KLD5" s="230"/>
      <c r="KLE5" s="230"/>
      <c r="KLF5" s="230"/>
      <c r="KLG5" s="230"/>
      <c r="KLH5" s="230"/>
      <c r="KLI5" s="230"/>
      <c r="KLJ5" s="230"/>
      <c r="KLK5" s="230"/>
      <c r="KLL5" s="230"/>
      <c r="KLM5" s="230"/>
      <c r="KLN5" s="230"/>
      <c r="KLO5" s="230"/>
      <c r="KLP5" s="230"/>
      <c r="KLQ5" s="230"/>
      <c r="KLR5" s="230"/>
      <c r="KLS5" s="230"/>
      <c r="KLT5" s="230"/>
      <c r="KLU5" s="230"/>
      <c r="KLV5" s="230"/>
      <c r="KLW5" s="230"/>
      <c r="KLX5" s="230"/>
      <c r="KLY5" s="230"/>
      <c r="KLZ5" s="230"/>
      <c r="KMA5" s="230"/>
      <c r="KMB5" s="230"/>
      <c r="KMC5" s="230"/>
      <c r="KMD5" s="230"/>
      <c r="KME5" s="230"/>
      <c r="KMF5" s="230"/>
      <c r="KMG5" s="230"/>
      <c r="KMH5" s="230"/>
      <c r="KMI5" s="230"/>
      <c r="KMJ5" s="230"/>
      <c r="KMK5" s="230"/>
      <c r="KML5" s="230"/>
      <c r="KMM5" s="230"/>
      <c r="KMN5" s="230"/>
      <c r="KMO5" s="230"/>
      <c r="KMP5" s="230"/>
      <c r="KMQ5" s="230"/>
      <c r="KMR5" s="230"/>
      <c r="KMS5" s="230"/>
      <c r="KMT5" s="230"/>
      <c r="KMU5" s="230"/>
      <c r="KMV5" s="230"/>
      <c r="KMW5" s="230"/>
      <c r="KMX5" s="230"/>
      <c r="KMY5" s="230"/>
      <c r="KMZ5" s="230"/>
      <c r="KNA5" s="230"/>
      <c r="KNB5" s="230"/>
      <c r="KNC5" s="230"/>
      <c r="KND5" s="230"/>
      <c r="KNE5" s="230"/>
      <c r="KNF5" s="230"/>
      <c r="KNG5" s="230"/>
      <c r="KNH5" s="230"/>
      <c r="KNI5" s="230"/>
      <c r="KNJ5" s="230"/>
      <c r="KNK5" s="230"/>
      <c r="KNL5" s="230"/>
      <c r="KNM5" s="230"/>
      <c r="KNN5" s="230"/>
      <c r="KNO5" s="230"/>
      <c r="KNP5" s="230"/>
      <c r="KNQ5" s="230"/>
      <c r="KNR5" s="230"/>
      <c r="KNS5" s="230"/>
      <c r="KNT5" s="230"/>
      <c r="KNU5" s="230"/>
      <c r="KNV5" s="230"/>
      <c r="KNW5" s="230"/>
      <c r="KNX5" s="230"/>
      <c r="KNY5" s="230"/>
      <c r="KNZ5" s="230"/>
      <c r="KOA5" s="230"/>
      <c r="KOB5" s="230"/>
      <c r="KOC5" s="230"/>
      <c r="KOD5" s="230"/>
      <c r="KOE5" s="230"/>
      <c r="KOF5" s="230"/>
      <c r="KOG5" s="230"/>
      <c r="KOH5" s="230"/>
      <c r="KOI5" s="230"/>
      <c r="KOJ5" s="230"/>
      <c r="KOK5" s="230"/>
      <c r="KOL5" s="230"/>
      <c r="KOM5" s="230"/>
      <c r="KON5" s="230"/>
      <c r="KOO5" s="230"/>
      <c r="KOP5" s="230"/>
      <c r="KOQ5" s="230"/>
      <c r="KOR5" s="230"/>
      <c r="KOS5" s="230"/>
      <c r="KOT5" s="230"/>
      <c r="KOU5" s="230"/>
      <c r="KOV5" s="230"/>
      <c r="KOW5" s="230"/>
      <c r="KOX5" s="230"/>
      <c r="KOY5" s="230"/>
      <c r="KOZ5" s="230"/>
      <c r="KPA5" s="230"/>
      <c r="KPB5" s="230"/>
      <c r="KPC5" s="230"/>
      <c r="KPD5" s="230"/>
      <c r="KPE5" s="230"/>
      <c r="KPF5" s="230"/>
      <c r="KPG5" s="230"/>
      <c r="KPH5" s="230"/>
      <c r="KPI5" s="230"/>
      <c r="KPJ5" s="230"/>
      <c r="KPK5" s="230"/>
      <c r="KPL5" s="230"/>
      <c r="KPM5" s="230"/>
      <c r="KPN5" s="230"/>
      <c r="KPO5" s="230"/>
      <c r="KPP5" s="230"/>
      <c r="KPQ5" s="230"/>
      <c r="KPR5" s="230"/>
      <c r="KPS5" s="230"/>
      <c r="KPT5" s="230"/>
      <c r="KPU5" s="230"/>
      <c r="KPV5" s="230"/>
      <c r="KPW5" s="230"/>
      <c r="KPX5" s="230"/>
      <c r="KPY5" s="230"/>
      <c r="KPZ5" s="230"/>
      <c r="KQA5" s="230"/>
      <c r="KQB5" s="230"/>
      <c r="KQC5" s="230"/>
      <c r="KQD5" s="230"/>
      <c r="KQE5" s="230"/>
      <c r="KQF5" s="230"/>
      <c r="KQG5" s="230"/>
      <c r="KQH5" s="230"/>
      <c r="KQI5" s="230"/>
      <c r="KQJ5" s="230"/>
      <c r="KQK5" s="230"/>
      <c r="KQL5" s="230"/>
      <c r="KQM5" s="230"/>
      <c r="KQN5" s="230"/>
      <c r="KQO5" s="230"/>
      <c r="KQP5" s="230"/>
      <c r="KQQ5" s="230"/>
      <c r="KQR5" s="230"/>
      <c r="KQS5" s="230"/>
      <c r="KQT5" s="230"/>
      <c r="KQU5" s="230"/>
      <c r="KQV5" s="230"/>
      <c r="KQW5" s="230"/>
      <c r="KQX5" s="230"/>
      <c r="KQY5" s="230"/>
      <c r="KQZ5" s="230"/>
      <c r="KRA5" s="230"/>
      <c r="KRB5" s="230"/>
      <c r="KRC5" s="230"/>
      <c r="KRD5" s="230"/>
      <c r="KRE5" s="230"/>
      <c r="KRF5" s="230"/>
      <c r="KRG5" s="230"/>
      <c r="KRH5" s="230"/>
      <c r="KRI5" s="230"/>
      <c r="KRJ5" s="230"/>
      <c r="KRK5" s="230"/>
      <c r="KRL5" s="230"/>
      <c r="KRM5" s="230"/>
      <c r="KRN5" s="230"/>
      <c r="KRO5" s="230"/>
      <c r="KRP5" s="230"/>
      <c r="KRQ5" s="230"/>
      <c r="KRR5" s="230"/>
      <c r="KRS5" s="230"/>
      <c r="KRT5" s="230"/>
      <c r="KRU5" s="230"/>
      <c r="KRV5" s="230"/>
      <c r="KRW5" s="230"/>
      <c r="KRX5" s="230"/>
      <c r="KRY5" s="230"/>
      <c r="KRZ5" s="230"/>
      <c r="KSA5" s="230"/>
      <c r="KSB5" s="230"/>
      <c r="KSC5" s="230"/>
      <c r="KSD5" s="230"/>
      <c r="KSE5" s="230"/>
      <c r="KSF5" s="230"/>
      <c r="KSG5" s="230"/>
      <c r="KSH5" s="230"/>
      <c r="KSI5" s="230"/>
      <c r="KSJ5" s="230"/>
      <c r="KSK5" s="230"/>
      <c r="KSL5" s="230"/>
      <c r="KSM5" s="230"/>
      <c r="KSN5" s="230"/>
      <c r="KSO5" s="230"/>
      <c r="KSP5" s="230"/>
      <c r="KSQ5" s="230"/>
      <c r="KSR5" s="230"/>
      <c r="KSS5" s="230"/>
      <c r="KST5" s="230"/>
      <c r="KSU5" s="230"/>
      <c r="KSV5" s="230"/>
      <c r="KSW5" s="230"/>
      <c r="KSX5" s="230"/>
      <c r="KSY5" s="230"/>
      <c r="KSZ5" s="230"/>
      <c r="KTA5" s="230"/>
      <c r="KTB5" s="230"/>
      <c r="KTC5" s="230"/>
      <c r="KTD5" s="230"/>
      <c r="KTE5" s="230"/>
      <c r="KTF5" s="230"/>
      <c r="KTG5" s="230"/>
      <c r="KTH5" s="230"/>
      <c r="KTI5" s="230"/>
      <c r="KTJ5" s="230"/>
      <c r="KTK5" s="230"/>
      <c r="KTL5" s="230"/>
      <c r="KTM5" s="230"/>
      <c r="KTN5" s="230"/>
      <c r="KTO5" s="230"/>
      <c r="KTP5" s="230"/>
      <c r="KTQ5" s="230"/>
      <c r="KTR5" s="230"/>
      <c r="KTS5" s="230"/>
      <c r="KTT5" s="230"/>
      <c r="KTU5" s="230"/>
      <c r="KTV5" s="230"/>
      <c r="KTW5" s="230"/>
      <c r="KTX5" s="230"/>
      <c r="KTY5" s="230"/>
      <c r="KTZ5" s="230"/>
      <c r="KUA5" s="230"/>
      <c r="KUB5" s="230"/>
      <c r="KUC5" s="230"/>
      <c r="KUD5" s="230"/>
      <c r="KUE5" s="230"/>
      <c r="KUF5" s="230"/>
      <c r="KUG5" s="230"/>
      <c r="KUH5" s="230"/>
      <c r="KUI5" s="230"/>
      <c r="KUJ5" s="230"/>
      <c r="KUK5" s="230"/>
      <c r="KUL5" s="230"/>
      <c r="KUM5" s="230"/>
      <c r="KUN5" s="230"/>
      <c r="KUO5" s="230"/>
      <c r="KUP5" s="230"/>
      <c r="KUQ5" s="230"/>
      <c r="KUR5" s="230"/>
      <c r="KUS5" s="230"/>
      <c r="KUT5" s="230"/>
      <c r="KUU5" s="230"/>
      <c r="KUV5" s="230"/>
      <c r="KUW5" s="230"/>
      <c r="KUX5" s="230"/>
      <c r="KUY5" s="230"/>
      <c r="KUZ5" s="230"/>
      <c r="KVA5" s="230"/>
      <c r="KVB5" s="230"/>
      <c r="KVC5" s="230"/>
      <c r="KVD5" s="230"/>
      <c r="KVE5" s="230"/>
      <c r="KVF5" s="230"/>
      <c r="KVG5" s="230"/>
      <c r="KVH5" s="230"/>
      <c r="KVI5" s="230"/>
      <c r="KVJ5" s="230"/>
      <c r="KVK5" s="230"/>
      <c r="KVL5" s="230"/>
      <c r="KVM5" s="230"/>
      <c r="KVN5" s="230"/>
      <c r="KVO5" s="230"/>
      <c r="KVP5" s="230"/>
      <c r="KVQ5" s="230"/>
      <c r="KVR5" s="230"/>
      <c r="KVS5" s="230"/>
      <c r="KVT5" s="230"/>
      <c r="KVU5" s="230"/>
      <c r="KVV5" s="230"/>
      <c r="KVW5" s="230"/>
      <c r="KVX5" s="230"/>
      <c r="KVY5" s="230"/>
      <c r="KVZ5" s="230"/>
      <c r="KWA5" s="230"/>
      <c r="KWB5" s="230"/>
      <c r="KWC5" s="230"/>
      <c r="KWD5" s="230"/>
      <c r="KWE5" s="230"/>
      <c r="KWF5" s="230"/>
      <c r="KWG5" s="230"/>
      <c r="KWH5" s="230"/>
      <c r="KWI5" s="230"/>
      <c r="KWJ5" s="230"/>
      <c r="KWK5" s="230"/>
      <c r="KWL5" s="230"/>
      <c r="KWM5" s="230"/>
      <c r="KWN5" s="230"/>
      <c r="KWO5" s="230"/>
      <c r="KWP5" s="230"/>
      <c r="KWQ5" s="230"/>
      <c r="KWR5" s="230"/>
      <c r="KWS5" s="230"/>
      <c r="KWT5" s="230"/>
      <c r="KWU5" s="230"/>
      <c r="KWV5" s="230"/>
      <c r="KWW5" s="230"/>
      <c r="KWX5" s="230"/>
      <c r="KWY5" s="230"/>
      <c r="KWZ5" s="230"/>
      <c r="KXA5" s="230"/>
      <c r="KXB5" s="230"/>
      <c r="KXC5" s="230"/>
      <c r="KXD5" s="230"/>
      <c r="KXE5" s="230"/>
      <c r="KXF5" s="230"/>
      <c r="KXG5" s="230"/>
      <c r="KXH5" s="230"/>
      <c r="KXI5" s="230"/>
      <c r="KXJ5" s="230"/>
      <c r="KXK5" s="230"/>
      <c r="KXL5" s="230"/>
      <c r="KXM5" s="230"/>
      <c r="KXN5" s="230"/>
      <c r="KXO5" s="230"/>
      <c r="KXP5" s="230"/>
      <c r="KXQ5" s="230"/>
      <c r="KXR5" s="230"/>
      <c r="KXS5" s="230"/>
      <c r="KXT5" s="230"/>
      <c r="KXU5" s="230"/>
      <c r="KXV5" s="230"/>
      <c r="KXW5" s="230"/>
      <c r="KXX5" s="230"/>
      <c r="KXY5" s="230"/>
      <c r="KXZ5" s="230"/>
      <c r="KYA5" s="230"/>
      <c r="KYB5" s="230"/>
      <c r="KYC5" s="230"/>
      <c r="KYD5" s="230"/>
      <c r="KYE5" s="230"/>
      <c r="KYF5" s="230"/>
      <c r="KYG5" s="230"/>
      <c r="KYH5" s="230"/>
      <c r="KYI5" s="230"/>
      <c r="KYJ5" s="230"/>
      <c r="KYK5" s="230"/>
      <c r="KYL5" s="230"/>
      <c r="KYM5" s="230"/>
      <c r="KYN5" s="230"/>
      <c r="KYO5" s="230"/>
      <c r="KYP5" s="230"/>
      <c r="KYQ5" s="230"/>
      <c r="KYR5" s="230"/>
      <c r="KYS5" s="230"/>
      <c r="KYT5" s="230"/>
      <c r="KYU5" s="230"/>
      <c r="KYV5" s="230"/>
      <c r="KYW5" s="230"/>
      <c r="KYX5" s="230"/>
      <c r="KYY5" s="230"/>
      <c r="KYZ5" s="230"/>
      <c r="KZA5" s="230"/>
      <c r="KZB5" s="230"/>
      <c r="KZC5" s="230"/>
      <c r="KZD5" s="230"/>
      <c r="KZE5" s="230"/>
      <c r="KZF5" s="230"/>
      <c r="KZG5" s="230"/>
      <c r="KZH5" s="230"/>
      <c r="KZI5" s="230"/>
      <c r="KZJ5" s="230"/>
      <c r="KZK5" s="230"/>
      <c r="KZL5" s="230"/>
      <c r="KZM5" s="230"/>
      <c r="KZN5" s="230"/>
      <c r="KZO5" s="230"/>
      <c r="KZP5" s="230"/>
      <c r="KZQ5" s="230"/>
      <c r="KZR5" s="230"/>
      <c r="KZS5" s="230"/>
      <c r="KZT5" s="230"/>
      <c r="KZU5" s="230"/>
      <c r="KZV5" s="230"/>
      <c r="KZW5" s="230"/>
      <c r="KZX5" s="230"/>
      <c r="KZY5" s="230"/>
      <c r="KZZ5" s="230"/>
      <c r="LAA5" s="230"/>
      <c r="LAB5" s="230"/>
      <c r="LAC5" s="230"/>
      <c r="LAD5" s="230"/>
      <c r="LAE5" s="230"/>
      <c r="LAF5" s="230"/>
      <c r="LAG5" s="230"/>
      <c r="LAH5" s="230"/>
      <c r="LAI5" s="230"/>
      <c r="LAJ5" s="230"/>
      <c r="LAK5" s="230"/>
      <c r="LAL5" s="230"/>
      <c r="LAM5" s="230"/>
      <c r="LAN5" s="230"/>
      <c r="LAO5" s="230"/>
      <c r="LAP5" s="230"/>
      <c r="LAQ5" s="230"/>
      <c r="LAR5" s="230"/>
      <c r="LAS5" s="230"/>
      <c r="LAT5" s="230"/>
      <c r="LAU5" s="230"/>
      <c r="LAV5" s="230"/>
      <c r="LAW5" s="230"/>
      <c r="LAX5" s="230"/>
      <c r="LAY5" s="230"/>
      <c r="LAZ5" s="230"/>
      <c r="LBA5" s="230"/>
      <c r="LBB5" s="230"/>
      <c r="LBC5" s="230"/>
      <c r="LBD5" s="230"/>
      <c r="LBE5" s="230"/>
      <c r="LBF5" s="230"/>
      <c r="LBG5" s="230"/>
      <c r="LBH5" s="230"/>
      <c r="LBI5" s="230"/>
      <c r="LBJ5" s="230"/>
      <c r="LBK5" s="230"/>
      <c r="LBL5" s="230"/>
      <c r="LBM5" s="230"/>
      <c r="LBN5" s="230"/>
      <c r="LBO5" s="230"/>
      <c r="LBP5" s="230"/>
      <c r="LBQ5" s="230"/>
      <c r="LBR5" s="230"/>
      <c r="LBS5" s="230"/>
      <c r="LBT5" s="230"/>
      <c r="LBU5" s="230"/>
      <c r="LBV5" s="230"/>
      <c r="LBW5" s="230"/>
      <c r="LBX5" s="230"/>
      <c r="LBY5" s="230"/>
      <c r="LBZ5" s="230"/>
      <c r="LCA5" s="230"/>
      <c r="LCB5" s="230"/>
      <c r="LCC5" s="230"/>
      <c r="LCD5" s="230"/>
      <c r="LCE5" s="230"/>
      <c r="LCF5" s="230"/>
      <c r="LCG5" s="230"/>
      <c r="LCH5" s="230"/>
      <c r="LCI5" s="230"/>
      <c r="LCJ5" s="230"/>
      <c r="LCK5" s="230"/>
      <c r="LCL5" s="230"/>
      <c r="LCM5" s="230"/>
      <c r="LCN5" s="230"/>
      <c r="LCO5" s="230"/>
      <c r="LCP5" s="230"/>
      <c r="LCQ5" s="230"/>
      <c r="LCR5" s="230"/>
      <c r="LCS5" s="230"/>
      <c r="LCT5" s="230"/>
      <c r="LCU5" s="230"/>
      <c r="LCV5" s="230"/>
      <c r="LCW5" s="230"/>
      <c r="LCX5" s="230"/>
      <c r="LCY5" s="230"/>
      <c r="LCZ5" s="230"/>
      <c r="LDA5" s="230"/>
      <c r="LDB5" s="230"/>
      <c r="LDC5" s="230"/>
      <c r="LDD5" s="230"/>
      <c r="LDE5" s="230"/>
      <c r="LDF5" s="230"/>
      <c r="LDG5" s="230"/>
      <c r="LDH5" s="230"/>
      <c r="LDI5" s="230"/>
      <c r="LDJ5" s="230"/>
      <c r="LDK5" s="230"/>
      <c r="LDL5" s="230"/>
      <c r="LDM5" s="230"/>
      <c r="LDN5" s="230"/>
      <c r="LDO5" s="230"/>
      <c r="LDP5" s="230"/>
      <c r="LDQ5" s="230"/>
      <c r="LDR5" s="230"/>
      <c r="LDS5" s="230"/>
      <c r="LDT5" s="230"/>
      <c r="LDU5" s="230"/>
      <c r="LDV5" s="230"/>
      <c r="LDW5" s="230"/>
      <c r="LDX5" s="230"/>
      <c r="LDY5" s="230"/>
      <c r="LDZ5" s="230"/>
      <c r="LEA5" s="230"/>
      <c r="LEB5" s="230"/>
      <c r="LEC5" s="230"/>
      <c r="LED5" s="230"/>
      <c r="LEE5" s="230"/>
      <c r="LEF5" s="230"/>
      <c r="LEG5" s="230"/>
      <c r="LEH5" s="230"/>
      <c r="LEI5" s="230"/>
      <c r="LEJ5" s="230"/>
      <c r="LEK5" s="230"/>
      <c r="LEL5" s="230"/>
      <c r="LEM5" s="230"/>
      <c r="LEN5" s="230"/>
      <c r="LEO5" s="230"/>
      <c r="LEP5" s="230"/>
      <c r="LEQ5" s="230"/>
      <c r="LER5" s="230"/>
      <c r="LES5" s="230"/>
      <c r="LET5" s="230"/>
      <c r="LEU5" s="230"/>
      <c r="LEV5" s="230"/>
      <c r="LEW5" s="230"/>
      <c r="LEX5" s="230"/>
      <c r="LEY5" s="230"/>
      <c r="LEZ5" s="230"/>
      <c r="LFA5" s="230"/>
      <c r="LFB5" s="230"/>
      <c r="LFC5" s="230"/>
      <c r="LFD5" s="230"/>
      <c r="LFE5" s="230"/>
      <c r="LFF5" s="230"/>
      <c r="LFG5" s="230"/>
      <c r="LFH5" s="230"/>
      <c r="LFI5" s="230"/>
      <c r="LFJ5" s="230"/>
      <c r="LFK5" s="230"/>
      <c r="LFL5" s="230"/>
      <c r="LFM5" s="230"/>
      <c r="LFN5" s="230"/>
      <c r="LFO5" s="230"/>
      <c r="LFP5" s="230"/>
      <c r="LFQ5" s="230"/>
      <c r="LFR5" s="230"/>
      <c r="LFS5" s="230"/>
      <c r="LFT5" s="230"/>
      <c r="LFU5" s="230"/>
      <c r="LFV5" s="230"/>
      <c r="LFW5" s="230"/>
      <c r="LFX5" s="230"/>
      <c r="LFY5" s="230"/>
      <c r="LFZ5" s="230"/>
      <c r="LGA5" s="230"/>
      <c r="LGB5" s="230"/>
      <c r="LGC5" s="230"/>
      <c r="LGD5" s="230"/>
      <c r="LGE5" s="230"/>
      <c r="LGF5" s="230"/>
      <c r="LGG5" s="230"/>
      <c r="LGH5" s="230"/>
      <c r="LGI5" s="230"/>
      <c r="LGJ5" s="230"/>
      <c r="LGK5" s="230"/>
      <c r="LGL5" s="230"/>
      <c r="LGM5" s="230"/>
      <c r="LGN5" s="230"/>
      <c r="LGO5" s="230"/>
      <c r="LGP5" s="230"/>
      <c r="LGQ5" s="230"/>
      <c r="LGR5" s="230"/>
      <c r="LGS5" s="230"/>
      <c r="LGT5" s="230"/>
      <c r="LGU5" s="230"/>
      <c r="LGV5" s="230"/>
      <c r="LGW5" s="230"/>
      <c r="LGX5" s="230"/>
      <c r="LGY5" s="230"/>
      <c r="LGZ5" s="230"/>
      <c r="LHA5" s="230"/>
      <c r="LHB5" s="230"/>
      <c r="LHC5" s="230"/>
      <c r="LHD5" s="230"/>
      <c r="LHE5" s="230"/>
      <c r="LHF5" s="230"/>
      <c r="LHG5" s="230"/>
      <c r="LHH5" s="230"/>
      <c r="LHI5" s="230"/>
      <c r="LHJ5" s="230"/>
      <c r="LHK5" s="230"/>
      <c r="LHL5" s="230"/>
      <c r="LHM5" s="230"/>
      <c r="LHN5" s="230"/>
      <c r="LHO5" s="230"/>
      <c r="LHP5" s="230"/>
      <c r="LHQ5" s="230"/>
      <c r="LHR5" s="230"/>
      <c r="LHS5" s="230"/>
      <c r="LHT5" s="230"/>
      <c r="LHU5" s="230"/>
      <c r="LHV5" s="230"/>
      <c r="LHW5" s="230"/>
      <c r="LHX5" s="230"/>
      <c r="LHY5" s="230"/>
      <c r="LHZ5" s="230"/>
      <c r="LIA5" s="230"/>
      <c r="LIB5" s="230"/>
      <c r="LIC5" s="230"/>
      <c r="LID5" s="230"/>
      <c r="LIE5" s="230"/>
      <c r="LIF5" s="230"/>
      <c r="LIG5" s="230"/>
      <c r="LIH5" s="230"/>
      <c r="LII5" s="230"/>
      <c r="LIJ5" s="230"/>
      <c r="LIK5" s="230"/>
      <c r="LIL5" s="230"/>
      <c r="LIM5" s="230"/>
      <c r="LIN5" s="230"/>
      <c r="LIO5" s="230"/>
      <c r="LIP5" s="230"/>
      <c r="LIQ5" s="230"/>
      <c r="LIR5" s="230"/>
      <c r="LIS5" s="230"/>
      <c r="LIT5" s="230"/>
      <c r="LIU5" s="230"/>
      <c r="LIV5" s="230"/>
      <c r="LIW5" s="230"/>
      <c r="LIX5" s="230"/>
      <c r="LIY5" s="230"/>
      <c r="LIZ5" s="230"/>
      <c r="LJA5" s="230"/>
      <c r="LJB5" s="230"/>
      <c r="LJC5" s="230"/>
      <c r="LJD5" s="230"/>
      <c r="LJE5" s="230"/>
      <c r="LJF5" s="230"/>
      <c r="LJG5" s="230"/>
      <c r="LJH5" s="230"/>
      <c r="LJI5" s="230"/>
      <c r="LJJ5" s="230"/>
      <c r="LJK5" s="230"/>
      <c r="LJL5" s="230"/>
      <c r="LJM5" s="230"/>
      <c r="LJN5" s="230"/>
      <c r="LJO5" s="230"/>
      <c r="LJP5" s="230"/>
      <c r="LJQ5" s="230"/>
      <c r="LJR5" s="230"/>
      <c r="LJS5" s="230"/>
      <c r="LJT5" s="230"/>
      <c r="LJU5" s="230"/>
      <c r="LJV5" s="230"/>
      <c r="LJW5" s="230"/>
      <c r="LJX5" s="230"/>
      <c r="LJY5" s="230"/>
      <c r="LJZ5" s="230"/>
      <c r="LKA5" s="230"/>
      <c r="LKB5" s="230"/>
      <c r="LKC5" s="230"/>
      <c r="LKD5" s="230"/>
      <c r="LKE5" s="230"/>
      <c r="LKF5" s="230"/>
      <c r="LKG5" s="230"/>
      <c r="LKH5" s="230"/>
      <c r="LKI5" s="230"/>
      <c r="LKJ5" s="230"/>
      <c r="LKK5" s="230"/>
      <c r="LKL5" s="230"/>
      <c r="LKM5" s="230"/>
      <c r="LKN5" s="230"/>
      <c r="LKO5" s="230"/>
      <c r="LKP5" s="230"/>
      <c r="LKQ5" s="230"/>
      <c r="LKR5" s="230"/>
      <c r="LKS5" s="230"/>
      <c r="LKT5" s="230"/>
      <c r="LKU5" s="230"/>
      <c r="LKV5" s="230"/>
      <c r="LKW5" s="230"/>
      <c r="LKX5" s="230"/>
      <c r="LKY5" s="230"/>
      <c r="LKZ5" s="230"/>
      <c r="LLA5" s="230"/>
      <c r="LLB5" s="230"/>
      <c r="LLC5" s="230"/>
      <c r="LLD5" s="230"/>
      <c r="LLE5" s="230"/>
      <c r="LLF5" s="230"/>
      <c r="LLG5" s="230"/>
      <c r="LLH5" s="230"/>
      <c r="LLI5" s="230"/>
      <c r="LLJ5" s="230"/>
      <c r="LLK5" s="230"/>
      <c r="LLL5" s="230"/>
      <c r="LLM5" s="230"/>
      <c r="LLN5" s="230"/>
      <c r="LLO5" s="230"/>
      <c r="LLP5" s="230"/>
      <c r="LLQ5" s="230"/>
      <c r="LLR5" s="230"/>
      <c r="LLS5" s="230"/>
      <c r="LLT5" s="230"/>
      <c r="LLU5" s="230"/>
      <c r="LLV5" s="230"/>
      <c r="LLW5" s="230"/>
      <c r="LLX5" s="230"/>
      <c r="LLY5" s="230"/>
      <c r="LLZ5" s="230"/>
      <c r="LMA5" s="230"/>
      <c r="LMB5" s="230"/>
      <c r="LMC5" s="230"/>
      <c r="LMD5" s="230"/>
      <c r="LME5" s="230"/>
      <c r="LMF5" s="230"/>
      <c r="LMG5" s="230"/>
      <c r="LMH5" s="230"/>
      <c r="LMI5" s="230"/>
      <c r="LMJ5" s="230"/>
      <c r="LMK5" s="230"/>
      <c r="LML5" s="230"/>
      <c r="LMM5" s="230"/>
      <c r="LMN5" s="230"/>
      <c r="LMO5" s="230"/>
      <c r="LMP5" s="230"/>
      <c r="LMQ5" s="230"/>
      <c r="LMR5" s="230"/>
      <c r="LMS5" s="230"/>
      <c r="LMT5" s="230"/>
      <c r="LMU5" s="230"/>
      <c r="LMV5" s="230"/>
      <c r="LMW5" s="230"/>
      <c r="LMX5" s="230"/>
      <c r="LMY5" s="230"/>
      <c r="LMZ5" s="230"/>
      <c r="LNA5" s="230"/>
      <c r="LNB5" s="230"/>
      <c r="LNC5" s="230"/>
      <c r="LND5" s="230"/>
      <c r="LNE5" s="230"/>
      <c r="LNF5" s="230"/>
      <c r="LNG5" s="230"/>
      <c r="LNH5" s="230"/>
      <c r="LNI5" s="230"/>
      <c r="LNJ5" s="230"/>
      <c r="LNK5" s="230"/>
      <c r="LNL5" s="230"/>
      <c r="LNM5" s="230"/>
      <c r="LNN5" s="230"/>
      <c r="LNO5" s="230"/>
      <c r="LNP5" s="230"/>
      <c r="LNQ5" s="230"/>
      <c r="LNR5" s="230"/>
      <c r="LNS5" s="230"/>
      <c r="LNT5" s="230"/>
      <c r="LNU5" s="230"/>
      <c r="LNV5" s="230"/>
      <c r="LNW5" s="230"/>
      <c r="LNX5" s="230"/>
      <c r="LNY5" s="230"/>
      <c r="LNZ5" s="230"/>
      <c r="LOA5" s="230"/>
      <c r="LOB5" s="230"/>
      <c r="LOC5" s="230"/>
      <c r="LOD5" s="230"/>
      <c r="LOE5" s="230"/>
      <c r="LOF5" s="230"/>
      <c r="LOG5" s="230"/>
      <c r="LOH5" s="230"/>
      <c r="LOI5" s="230"/>
      <c r="LOJ5" s="230"/>
      <c r="LOK5" s="230"/>
      <c r="LOL5" s="230"/>
      <c r="LOM5" s="230"/>
      <c r="LON5" s="230"/>
      <c r="LOO5" s="230"/>
      <c r="LOP5" s="230"/>
      <c r="LOQ5" s="230"/>
      <c r="LOR5" s="230"/>
      <c r="LOS5" s="230"/>
      <c r="LOT5" s="230"/>
      <c r="LOU5" s="230"/>
      <c r="LOV5" s="230"/>
      <c r="LOW5" s="230"/>
      <c r="LOX5" s="230"/>
      <c r="LOY5" s="230"/>
      <c r="LOZ5" s="230"/>
      <c r="LPA5" s="230"/>
      <c r="LPB5" s="230"/>
      <c r="LPC5" s="230"/>
      <c r="LPD5" s="230"/>
      <c r="LPE5" s="230"/>
      <c r="LPF5" s="230"/>
      <c r="LPG5" s="230"/>
      <c r="LPH5" s="230"/>
      <c r="LPI5" s="230"/>
      <c r="LPJ5" s="230"/>
      <c r="LPK5" s="230"/>
      <c r="LPL5" s="230"/>
      <c r="LPM5" s="230"/>
      <c r="LPN5" s="230"/>
      <c r="LPO5" s="230"/>
      <c r="LPP5" s="230"/>
      <c r="LPQ5" s="230"/>
      <c r="LPR5" s="230"/>
      <c r="LPS5" s="230"/>
      <c r="LPT5" s="230"/>
      <c r="LPU5" s="230"/>
      <c r="LPV5" s="230"/>
      <c r="LPW5" s="230"/>
      <c r="LPX5" s="230"/>
      <c r="LPY5" s="230"/>
      <c r="LPZ5" s="230"/>
      <c r="LQA5" s="230"/>
      <c r="LQB5" s="230"/>
      <c r="LQC5" s="230"/>
      <c r="LQD5" s="230"/>
      <c r="LQE5" s="230"/>
      <c r="LQF5" s="230"/>
      <c r="LQG5" s="230"/>
      <c r="LQH5" s="230"/>
      <c r="LQI5" s="230"/>
      <c r="LQJ5" s="230"/>
      <c r="LQK5" s="230"/>
      <c r="LQL5" s="230"/>
      <c r="LQM5" s="230"/>
      <c r="LQN5" s="230"/>
      <c r="LQO5" s="230"/>
      <c r="LQP5" s="230"/>
      <c r="LQQ5" s="230"/>
      <c r="LQR5" s="230"/>
      <c r="LQS5" s="230"/>
      <c r="LQT5" s="230"/>
      <c r="LQU5" s="230"/>
      <c r="LQV5" s="230"/>
      <c r="LQW5" s="230"/>
      <c r="LQX5" s="230"/>
      <c r="LQY5" s="230"/>
      <c r="LQZ5" s="230"/>
      <c r="LRA5" s="230"/>
      <c r="LRB5" s="230"/>
      <c r="LRC5" s="230"/>
      <c r="LRD5" s="230"/>
      <c r="LRE5" s="230"/>
      <c r="LRF5" s="230"/>
      <c r="LRG5" s="230"/>
      <c r="LRH5" s="230"/>
      <c r="LRI5" s="230"/>
      <c r="LRJ5" s="230"/>
      <c r="LRK5" s="230"/>
      <c r="LRL5" s="230"/>
      <c r="LRM5" s="230"/>
      <c r="LRN5" s="230"/>
      <c r="LRO5" s="230"/>
      <c r="LRP5" s="230"/>
      <c r="LRQ5" s="230"/>
      <c r="LRR5" s="230"/>
      <c r="LRS5" s="230"/>
      <c r="LRT5" s="230"/>
      <c r="LRU5" s="230"/>
      <c r="LRV5" s="230"/>
      <c r="LRW5" s="230"/>
      <c r="LRX5" s="230"/>
      <c r="LRY5" s="230"/>
      <c r="LRZ5" s="230"/>
      <c r="LSA5" s="230"/>
      <c r="LSB5" s="230"/>
      <c r="LSC5" s="230"/>
      <c r="LSD5" s="230"/>
      <c r="LSE5" s="230"/>
      <c r="LSF5" s="230"/>
      <c r="LSG5" s="230"/>
      <c r="LSH5" s="230"/>
      <c r="LSI5" s="230"/>
      <c r="LSJ5" s="230"/>
      <c r="LSK5" s="230"/>
      <c r="LSL5" s="230"/>
      <c r="LSM5" s="230"/>
      <c r="LSN5" s="230"/>
      <c r="LSO5" s="230"/>
      <c r="LSP5" s="230"/>
      <c r="LSQ5" s="230"/>
      <c r="LSR5" s="230"/>
      <c r="LSS5" s="230"/>
      <c r="LST5" s="230"/>
      <c r="LSU5" s="230"/>
      <c r="LSV5" s="230"/>
      <c r="LSW5" s="230"/>
      <c r="LSX5" s="230"/>
      <c r="LSY5" s="230"/>
      <c r="LSZ5" s="230"/>
      <c r="LTA5" s="230"/>
      <c r="LTB5" s="230"/>
      <c r="LTC5" s="230"/>
      <c r="LTD5" s="230"/>
      <c r="LTE5" s="230"/>
      <c r="LTF5" s="230"/>
      <c r="LTG5" s="230"/>
      <c r="LTH5" s="230"/>
      <c r="LTI5" s="230"/>
      <c r="LTJ5" s="230"/>
      <c r="LTK5" s="230"/>
      <c r="LTL5" s="230"/>
      <c r="LTM5" s="230"/>
      <c r="LTN5" s="230"/>
      <c r="LTO5" s="230"/>
      <c r="LTP5" s="230"/>
      <c r="LTQ5" s="230"/>
      <c r="LTR5" s="230"/>
      <c r="LTS5" s="230"/>
      <c r="LTT5" s="230"/>
      <c r="LTU5" s="230"/>
      <c r="LTV5" s="230"/>
      <c r="LTW5" s="230"/>
      <c r="LTX5" s="230"/>
      <c r="LTY5" s="230"/>
      <c r="LTZ5" s="230"/>
      <c r="LUA5" s="230"/>
      <c r="LUB5" s="230"/>
      <c r="LUC5" s="230"/>
      <c r="LUD5" s="230"/>
      <c r="LUE5" s="230"/>
      <c r="LUF5" s="230"/>
      <c r="LUG5" s="230"/>
      <c r="LUH5" s="230"/>
      <c r="LUI5" s="230"/>
      <c r="LUJ5" s="230"/>
      <c r="LUK5" s="230"/>
      <c r="LUL5" s="230"/>
      <c r="LUM5" s="230"/>
      <c r="LUN5" s="230"/>
      <c r="LUO5" s="230"/>
      <c r="LUP5" s="230"/>
      <c r="LUQ5" s="230"/>
      <c r="LUR5" s="230"/>
      <c r="LUS5" s="230"/>
      <c r="LUT5" s="230"/>
      <c r="LUU5" s="230"/>
      <c r="LUV5" s="230"/>
      <c r="LUW5" s="230"/>
      <c r="LUX5" s="230"/>
      <c r="LUY5" s="230"/>
      <c r="LUZ5" s="230"/>
      <c r="LVA5" s="230"/>
      <c r="LVB5" s="230"/>
      <c r="LVC5" s="230"/>
      <c r="LVD5" s="230"/>
      <c r="LVE5" s="230"/>
      <c r="LVF5" s="230"/>
      <c r="LVG5" s="230"/>
      <c r="LVH5" s="230"/>
      <c r="LVI5" s="230"/>
      <c r="LVJ5" s="230"/>
      <c r="LVK5" s="230"/>
      <c r="LVL5" s="230"/>
      <c r="LVM5" s="230"/>
      <c r="LVN5" s="230"/>
      <c r="LVO5" s="230"/>
      <c r="LVP5" s="230"/>
      <c r="LVQ5" s="230"/>
      <c r="LVR5" s="230"/>
      <c r="LVS5" s="230"/>
      <c r="LVT5" s="230"/>
      <c r="LVU5" s="230"/>
      <c r="LVV5" s="230"/>
      <c r="LVW5" s="230"/>
      <c r="LVX5" s="230"/>
      <c r="LVY5" s="230"/>
      <c r="LVZ5" s="230"/>
      <c r="LWA5" s="230"/>
      <c r="LWB5" s="230"/>
      <c r="LWC5" s="230"/>
      <c r="LWD5" s="230"/>
      <c r="LWE5" s="230"/>
      <c r="LWF5" s="230"/>
      <c r="LWG5" s="230"/>
      <c r="LWH5" s="230"/>
      <c r="LWI5" s="230"/>
      <c r="LWJ5" s="230"/>
      <c r="LWK5" s="230"/>
      <c r="LWL5" s="230"/>
      <c r="LWM5" s="230"/>
      <c r="LWN5" s="230"/>
      <c r="LWO5" s="230"/>
      <c r="LWP5" s="230"/>
      <c r="LWQ5" s="230"/>
      <c r="LWR5" s="230"/>
      <c r="LWS5" s="230"/>
      <c r="LWT5" s="230"/>
      <c r="LWU5" s="230"/>
      <c r="LWV5" s="230"/>
      <c r="LWW5" s="230"/>
      <c r="LWX5" s="230"/>
      <c r="LWY5" s="230"/>
      <c r="LWZ5" s="230"/>
      <c r="LXA5" s="230"/>
      <c r="LXB5" s="230"/>
      <c r="LXC5" s="230"/>
      <c r="LXD5" s="230"/>
      <c r="LXE5" s="230"/>
      <c r="LXF5" s="230"/>
      <c r="LXG5" s="230"/>
      <c r="LXH5" s="230"/>
      <c r="LXI5" s="230"/>
      <c r="LXJ5" s="230"/>
      <c r="LXK5" s="230"/>
      <c r="LXL5" s="230"/>
      <c r="LXM5" s="230"/>
      <c r="LXN5" s="230"/>
      <c r="LXO5" s="230"/>
      <c r="LXP5" s="230"/>
      <c r="LXQ5" s="230"/>
      <c r="LXR5" s="230"/>
      <c r="LXS5" s="230"/>
      <c r="LXT5" s="230"/>
      <c r="LXU5" s="230"/>
      <c r="LXV5" s="230"/>
      <c r="LXW5" s="230"/>
      <c r="LXX5" s="230"/>
      <c r="LXY5" s="230"/>
      <c r="LXZ5" s="230"/>
      <c r="LYA5" s="230"/>
      <c r="LYB5" s="230"/>
      <c r="LYC5" s="230"/>
      <c r="LYD5" s="230"/>
      <c r="LYE5" s="230"/>
      <c r="LYF5" s="230"/>
      <c r="LYG5" s="230"/>
      <c r="LYH5" s="230"/>
      <c r="LYI5" s="230"/>
      <c r="LYJ5" s="230"/>
      <c r="LYK5" s="230"/>
      <c r="LYL5" s="230"/>
      <c r="LYM5" s="230"/>
      <c r="LYN5" s="230"/>
      <c r="LYO5" s="230"/>
      <c r="LYP5" s="230"/>
      <c r="LYQ5" s="230"/>
      <c r="LYR5" s="230"/>
      <c r="LYS5" s="230"/>
      <c r="LYT5" s="230"/>
      <c r="LYU5" s="230"/>
      <c r="LYV5" s="230"/>
      <c r="LYW5" s="230"/>
      <c r="LYX5" s="230"/>
      <c r="LYY5" s="230"/>
      <c r="LYZ5" s="230"/>
      <c r="LZA5" s="230"/>
      <c r="LZB5" s="230"/>
      <c r="LZC5" s="230"/>
      <c r="LZD5" s="230"/>
      <c r="LZE5" s="230"/>
      <c r="LZF5" s="230"/>
      <c r="LZG5" s="230"/>
      <c r="LZH5" s="230"/>
      <c r="LZI5" s="230"/>
      <c r="LZJ5" s="230"/>
      <c r="LZK5" s="230"/>
      <c r="LZL5" s="230"/>
      <c r="LZM5" s="230"/>
      <c r="LZN5" s="230"/>
      <c r="LZO5" s="230"/>
      <c r="LZP5" s="230"/>
      <c r="LZQ5" s="230"/>
      <c r="LZR5" s="230"/>
      <c r="LZS5" s="230"/>
      <c r="LZT5" s="230"/>
      <c r="LZU5" s="230"/>
      <c r="LZV5" s="230"/>
      <c r="LZW5" s="230"/>
      <c r="LZX5" s="230"/>
      <c r="LZY5" s="230"/>
      <c r="LZZ5" s="230"/>
      <c r="MAA5" s="230"/>
      <c r="MAB5" s="230"/>
      <c r="MAC5" s="230"/>
      <c r="MAD5" s="230"/>
      <c r="MAE5" s="230"/>
      <c r="MAF5" s="230"/>
      <c r="MAG5" s="230"/>
      <c r="MAH5" s="230"/>
      <c r="MAI5" s="230"/>
      <c r="MAJ5" s="230"/>
      <c r="MAK5" s="230"/>
      <c r="MAL5" s="230"/>
      <c r="MAM5" s="230"/>
      <c r="MAN5" s="230"/>
      <c r="MAO5" s="230"/>
      <c r="MAP5" s="230"/>
      <c r="MAQ5" s="230"/>
      <c r="MAR5" s="230"/>
      <c r="MAS5" s="230"/>
      <c r="MAT5" s="230"/>
      <c r="MAU5" s="230"/>
      <c r="MAV5" s="230"/>
      <c r="MAW5" s="230"/>
      <c r="MAX5" s="230"/>
      <c r="MAY5" s="230"/>
      <c r="MAZ5" s="230"/>
      <c r="MBA5" s="230"/>
      <c r="MBB5" s="230"/>
      <c r="MBC5" s="230"/>
      <c r="MBD5" s="230"/>
      <c r="MBE5" s="230"/>
      <c r="MBF5" s="230"/>
      <c r="MBG5" s="230"/>
      <c r="MBH5" s="230"/>
      <c r="MBI5" s="230"/>
      <c r="MBJ5" s="230"/>
      <c r="MBK5" s="230"/>
      <c r="MBL5" s="230"/>
      <c r="MBM5" s="230"/>
      <c r="MBN5" s="230"/>
      <c r="MBO5" s="230"/>
      <c r="MBP5" s="230"/>
      <c r="MBQ5" s="230"/>
      <c r="MBR5" s="230"/>
      <c r="MBS5" s="230"/>
      <c r="MBT5" s="230"/>
      <c r="MBU5" s="230"/>
      <c r="MBV5" s="230"/>
      <c r="MBW5" s="230"/>
      <c r="MBX5" s="230"/>
      <c r="MBY5" s="230"/>
      <c r="MBZ5" s="230"/>
      <c r="MCA5" s="230"/>
      <c r="MCB5" s="230"/>
      <c r="MCC5" s="230"/>
      <c r="MCD5" s="230"/>
      <c r="MCE5" s="230"/>
      <c r="MCF5" s="230"/>
      <c r="MCG5" s="230"/>
      <c r="MCH5" s="230"/>
      <c r="MCI5" s="230"/>
      <c r="MCJ5" s="230"/>
      <c r="MCK5" s="230"/>
      <c r="MCL5" s="230"/>
      <c r="MCM5" s="230"/>
      <c r="MCN5" s="230"/>
      <c r="MCO5" s="230"/>
      <c r="MCP5" s="230"/>
      <c r="MCQ5" s="230"/>
      <c r="MCR5" s="230"/>
      <c r="MCS5" s="230"/>
      <c r="MCT5" s="230"/>
      <c r="MCU5" s="230"/>
      <c r="MCV5" s="230"/>
      <c r="MCW5" s="230"/>
      <c r="MCX5" s="230"/>
      <c r="MCY5" s="230"/>
      <c r="MCZ5" s="230"/>
      <c r="MDA5" s="230"/>
      <c r="MDB5" s="230"/>
      <c r="MDC5" s="230"/>
      <c r="MDD5" s="230"/>
      <c r="MDE5" s="230"/>
      <c r="MDF5" s="230"/>
      <c r="MDG5" s="230"/>
      <c r="MDH5" s="230"/>
      <c r="MDI5" s="230"/>
      <c r="MDJ5" s="230"/>
      <c r="MDK5" s="230"/>
      <c r="MDL5" s="230"/>
      <c r="MDM5" s="230"/>
      <c r="MDN5" s="230"/>
      <c r="MDO5" s="230"/>
      <c r="MDP5" s="230"/>
      <c r="MDQ5" s="230"/>
      <c r="MDR5" s="230"/>
      <c r="MDS5" s="230"/>
      <c r="MDT5" s="230"/>
      <c r="MDU5" s="230"/>
      <c r="MDV5" s="230"/>
      <c r="MDW5" s="230"/>
      <c r="MDX5" s="230"/>
      <c r="MDY5" s="230"/>
      <c r="MDZ5" s="230"/>
      <c r="MEA5" s="230"/>
      <c r="MEB5" s="230"/>
      <c r="MEC5" s="230"/>
      <c r="MED5" s="230"/>
      <c r="MEE5" s="230"/>
      <c r="MEF5" s="230"/>
      <c r="MEG5" s="230"/>
      <c r="MEH5" s="230"/>
      <c r="MEI5" s="230"/>
      <c r="MEJ5" s="230"/>
      <c r="MEK5" s="230"/>
      <c r="MEL5" s="230"/>
      <c r="MEM5" s="230"/>
      <c r="MEN5" s="230"/>
      <c r="MEO5" s="230"/>
      <c r="MEP5" s="230"/>
      <c r="MEQ5" s="230"/>
      <c r="MER5" s="230"/>
      <c r="MES5" s="230"/>
      <c r="MET5" s="230"/>
      <c r="MEU5" s="230"/>
      <c r="MEV5" s="230"/>
      <c r="MEW5" s="230"/>
      <c r="MEX5" s="230"/>
      <c r="MEY5" s="230"/>
      <c r="MEZ5" s="230"/>
      <c r="MFA5" s="230"/>
      <c r="MFB5" s="230"/>
      <c r="MFC5" s="230"/>
      <c r="MFD5" s="230"/>
      <c r="MFE5" s="230"/>
      <c r="MFF5" s="230"/>
      <c r="MFG5" s="230"/>
      <c r="MFH5" s="230"/>
      <c r="MFI5" s="230"/>
      <c r="MFJ5" s="230"/>
      <c r="MFK5" s="230"/>
      <c r="MFL5" s="230"/>
      <c r="MFM5" s="230"/>
      <c r="MFN5" s="230"/>
      <c r="MFO5" s="230"/>
      <c r="MFP5" s="230"/>
      <c r="MFQ5" s="230"/>
      <c r="MFR5" s="230"/>
      <c r="MFS5" s="230"/>
      <c r="MFT5" s="230"/>
      <c r="MFU5" s="230"/>
      <c r="MFV5" s="230"/>
      <c r="MFW5" s="230"/>
      <c r="MFX5" s="230"/>
      <c r="MFY5" s="230"/>
      <c r="MFZ5" s="230"/>
      <c r="MGA5" s="230"/>
      <c r="MGB5" s="230"/>
      <c r="MGC5" s="230"/>
      <c r="MGD5" s="230"/>
      <c r="MGE5" s="230"/>
      <c r="MGF5" s="230"/>
      <c r="MGG5" s="230"/>
      <c r="MGH5" s="230"/>
      <c r="MGI5" s="230"/>
      <c r="MGJ5" s="230"/>
      <c r="MGK5" s="230"/>
      <c r="MGL5" s="230"/>
      <c r="MGM5" s="230"/>
      <c r="MGN5" s="230"/>
      <c r="MGO5" s="230"/>
      <c r="MGP5" s="230"/>
      <c r="MGQ5" s="230"/>
      <c r="MGR5" s="230"/>
      <c r="MGS5" s="230"/>
      <c r="MGT5" s="230"/>
      <c r="MGU5" s="230"/>
      <c r="MGV5" s="230"/>
      <c r="MGW5" s="230"/>
      <c r="MGX5" s="230"/>
      <c r="MGY5" s="230"/>
      <c r="MGZ5" s="230"/>
      <c r="MHA5" s="230"/>
      <c r="MHB5" s="230"/>
      <c r="MHC5" s="230"/>
      <c r="MHD5" s="230"/>
      <c r="MHE5" s="230"/>
      <c r="MHF5" s="230"/>
      <c r="MHG5" s="230"/>
      <c r="MHH5" s="230"/>
      <c r="MHI5" s="230"/>
      <c r="MHJ5" s="230"/>
      <c r="MHK5" s="230"/>
      <c r="MHL5" s="230"/>
      <c r="MHM5" s="230"/>
      <c r="MHN5" s="230"/>
      <c r="MHO5" s="230"/>
      <c r="MHP5" s="230"/>
      <c r="MHQ5" s="230"/>
      <c r="MHR5" s="230"/>
      <c r="MHS5" s="230"/>
      <c r="MHT5" s="230"/>
      <c r="MHU5" s="230"/>
      <c r="MHV5" s="230"/>
      <c r="MHW5" s="230"/>
      <c r="MHX5" s="230"/>
      <c r="MHY5" s="230"/>
      <c r="MHZ5" s="230"/>
      <c r="MIA5" s="230"/>
      <c r="MIB5" s="230"/>
      <c r="MIC5" s="230"/>
      <c r="MID5" s="230"/>
      <c r="MIE5" s="230"/>
      <c r="MIF5" s="230"/>
      <c r="MIG5" s="230"/>
      <c r="MIH5" s="230"/>
      <c r="MII5" s="230"/>
      <c r="MIJ5" s="230"/>
      <c r="MIK5" s="230"/>
      <c r="MIL5" s="230"/>
      <c r="MIM5" s="230"/>
      <c r="MIN5" s="230"/>
      <c r="MIO5" s="230"/>
      <c r="MIP5" s="230"/>
      <c r="MIQ5" s="230"/>
      <c r="MIR5" s="230"/>
      <c r="MIS5" s="230"/>
      <c r="MIT5" s="230"/>
      <c r="MIU5" s="230"/>
      <c r="MIV5" s="230"/>
      <c r="MIW5" s="230"/>
      <c r="MIX5" s="230"/>
      <c r="MIY5" s="230"/>
      <c r="MIZ5" s="230"/>
      <c r="MJA5" s="230"/>
      <c r="MJB5" s="230"/>
      <c r="MJC5" s="230"/>
      <c r="MJD5" s="230"/>
      <c r="MJE5" s="230"/>
      <c r="MJF5" s="230"/>
      <c r="MJG5" s="230"/>
      <c r="MJH5" s="230"/>
      <c r="MJI5" s="230"/>
      <c r="MJJ5" s="230"/>
      <c r="MJK5" s="230"/>
      <c r="MJL5" s="230"/>
      <c r="MJM5" s="230"/>
      <c r="MJN5" s="230"/>
      <c r="MJO5" s="230"/>
      <c r="MJP5" s="230"/>
      <c r="MJQ5" s="230"/>
      <c r="MJR5" s="230"/>
      <c r="MJS5" s="230"/>
      <c r="MJT5" s="230"/>
      <c r="MJU5" s="230"/>
      <c r="MJV5" s="230"/>
      <c r="MJW5" s="230"/>
      <c r="MJX5" s="230"/>
      <c r="MJY5" s="230"/>
      <c r="MJZ5" s="230"/>
      <c r="MKA5" s="230"/>
      <c r="MKB5" s="230"/>
      <c r="MKC5" s="230"/>
      <c r="MKD5" s="230"/>
      <c r="MKE5" s="230"/>
      <c r="MKF5" s="230"/>
      <c r="MKG5" s="230"/>
      <c r="MKH5" s="230"/>
      <c r="MKI5" s="230"/>
      <c r="MKJ5" s="230"/>
      <c r="MKK5" s="230"/>
      <c r="MKL5" s="230"/>
      <c r="MKM5" s="230"/>
      <c r="MKN5" s="230"/>
      <c r="MKO5" s="230"/>
      <c r="MKP5" s="230"/>
      <c r="MKQ5" s="230"/>
      <c r="MKR5" s="230"/>
      <c r="MKS5" s="230"/>
      <c r="MKT5" s="230"/>
      <c r="MKU5" s="230"/>
      <c r="MKV5" s="230"/>
      <c r="MKW5" s="230"/>
      <c r="MKX5" s="230"/>
      <c r="MKY5" s="230"/>
      <c r="MKZ5" s="230"/>
      <c r="MLA5" s="230"/>
      <c r="MLB5" s="230"/>
      <c r="MLC5" s="230"/>
      <c r="MLD5" s="230"/>
      <c r="MLE5" s="230"/>
      <c r="MLF5" s="230"/>
      <c r="MLG5" s="230"/>
      <c r="MLH5" s="230"/>
      <c r="MLI5" s="230"/>
      <c r="MLJ5" s="230"/>
      <c r="MLK5" s="230"/>
      <c r="MLL5" s="230"/>
      <c r="MLM5" s="230"/>
      <c r="MLN5" s="230"/>
      <c r="MLO5" s="230"/>
      <c r="MLP5" s="230"/>
      <c r="MLQ5" s="230"/>
      <c r="MLR5" s="230"/>
      <c r="MLS5" s="230"/>
      <c r="MLT5" s="230"/>
      <c r="MLU5" s="230"/>
      <c r="MLV5" s="230"/>
      <c r="MLW5" s="230"/>
      <c r="MLX5" s="230"/>
      <c r="MLY5" s="230"/>
      <c r="MLZ5" s="230"/>
      <c r="MMA5" s="230"/>
      <c r="MMB5" s="230"/>
      <c r="MMC5" s="230"/>
      <c r="MMD5" s="230"/>
      <c r="MME5" s="230"/>
      <c r="MMF5" s="230"/>
      <c r="MMG5" s="230"/>
      <c r="MMH5" s="230"/>
      <c r="MMI5" s="230"/>
      <c r="MMJ5" s="230"/>
      <c r="MMK5" s="230"/>
      <c r="MML5" s="230"/>
      <c r="MMM5" s="230"/>
      <c r="MMN5" s="230"/>
      <c r="MMO5" s="230"/>
      <c r="MMP5" s="230"/>
      <c r="MMQ5" s="230"/>
      <c r="MMR5" s="230"/>
      <c r="MMS5" s="230"/>
      <c r="MMT5" s="230"/>
      <c r="MMU5" s="230"/>
      <c r="MMV5" s="230"/>
      <c r="MMW5" s="230"/>
      <c r="MMX5" s="230"/>
      <c r="MMY5" s="230"/>
      <c r="MMZ5" s="230"/>
      <c r="MNA5" s="230"/>
      <c r="MNB5" s="230"/>
      <c r="MNC5" s="230"/>
      <c r="MND5" s="230"/>
      <c r="MNE5" s="230"/>
      <c r="MNF5" s="230"/>
      <c r="MNG5" s="230"/>
      <c r="MNH5" s="230"/>
      <c r="MNI5" s="230"/>
      <c r="MNJ5" s="230"/>
      <c r="MNK5" s="230"/>
      <c r="MNL5" s="230"/>
      <c r="MNM5" s="230"/>
      <c r="MNN5" s="230"/>
      <c r="MNO5" s="230"/>
      <c r="MNP5" s="230"/>
      <c r="MNQ5" s="230"/>
      <c r="MNR5" s="230"/>
      <c r="MNS5" s="230"/>
      <c r="MNT5" s="230"/>
      <c r="MNU5" s="230"/>
      <c r="MNV5" s="230"/>
      <c r="MNW5" s="230"/>
      <c r="MNX5" s="230"/>
      <c r="MNY5" s="230"/>
      <c r="MNZ5" s="230"/>
      <c r="MOA5" s="230"/>
      <c r="MOB5" s="230"/>
      <c r="MOC5" s="230"/>
      <c r="MOD5" s="230"/>
      <c r="MOE5" s="230"/>
      <c r="MOF5" s="230"/>
      <c r="MOG5" s="230"/>
      <c r="MOH5" s="230"/>
      <c r="MOI5" s="230"/>
      <c r="MOJ5" s="230"/>
      <c r="MOK5" s="230"/>
      <c r="MOL5" s="230"/>
      <c r="MOM5" s="230"/>
      <c r="MON5" s="230"/>
      <c r="MOO5" s="230"/>
      <c r="MOP5" s="230"/>
      <c r="MOQ5" s="230"/>
      <c r="MOR5" s="230"/>
      <c r="MOS5" s="230"/>
      <c r="MOT5" s="230"/>
      <c r="MOU5" s="230"/>
      <c r="MOV5" s="230"/>
      <c r="MOW5" s="230"/>
      <c r="MOX5" s="230"/>
      <c r="MOY5" s="230"/>
      <c r="MOZ5" s="230"/>
      <c r="MPA5" s="230"/>
      <c r="MPB5" s="230"/>
      <c r="MPC5" s="230"/>
      <c r="MPD5" s="230"/>
      <c r="MPE5" s="230"/>
      <c r="MPF5" s="230"/>
      <c r="MPG5" s="230"/>
      <c r="MPH5" s="230"/>
      <c r="MPI5" s="230"/>
      <c r="MPJ5" s="230"/>
      <c r="MPK5" s="230"/>
      <c r="MPL5" s="230"/>
      <c r="MPM5" s="230"/>
      <c r="MPN5" s="230"/>
      <c r="MPO5" s="230"/>
      <c r="MPP5" s="230"/>
      <c r="MPQ5" s="230"/>
      <c r="MPR5" s="230"/>
      <c r="MPS5" s="230"/>
      <c r="MPT5" s="230"/>
      <c r="MPU5" s="230"/>
      <c r="MPV5" s="230"/>
      <c r="MPW5" s="230"/>
      <c r="MPX5" s="230"/>
      <c r="MPY5" s="230"/>
      <c r="MPZ5" s="230"/>
      <c r="MQA5" s="230"/>
      <c r="MQB5" s="230"/>
      <c r="MQC5" s="230"/>
      <c r="MQD5" s="230"/>
      <c r="MQE5" s="230"/>
      <c r="MQF5" s="230"/>
      <c r="MQG5" s="230"/>
      <c r="MQH5" s="230"/>
      <c r="MQI5" s="230"/>
      <c r="MQJ5" s="230"/>
      <c r="MQK5" s="230"/>
      <c r="MQL5" s="230"/>
      <c r="MQM5" s="230"/>
      <c r="MQN5" s="230"/>
      <c r="MQO5" s="230"/>
      <c r="MQP5" s="230"/>
      <c r="MQQ5" s="230"/>
      <c r="MQR5" s="230"/>
      <c r="MQS5" s="230"/>
      <c r="MQT5" s="230"/>
      <c r="MQU5" s="230"/>
      <c r="MQV5" s="230"/>
      <c r="MQW5" s="230"/>
      <c r="MQX5" s="230"/>
      <c r="MQY5" s="230"/>
      <c r="MQZ5" s="230"/>
      <c r="MRA5" s="230"/>
      <c r="MRB5" s="230"/>
      <c r="MRC5" s="230"/>
      <c r="MRD5" s="230"/>
      <c r="MRE5" s="230"/>
      <c r="MRF5" s="230"/>
      <c r="MRG5" s="230"/>
      <c r="MRH5" s="230"/>
      <c r="MRI5" s="230"/>
      <c r="MRJ5" s="230"/>
      <c r="MRK5" s="230"/>
      <c r="MRL5" s="230"/>
      <c r="MRM5" s="230"/>
      <c r="MRN5" s="230"/>
      <c r="MRO5" s="230"/>
      <c r="MRP5" s="230"/>
      <c r="MRQ5" s="230"/>
      <c r="MRR5" s="230"/>
      <c r="MRS5" s="230"/>
      <c r="MRT5" s="230"/>
      <c r="MRU5" s="230"/>
      <c r="MRV5" s="230"/>
      <c r="MRW5" s="230"/>
      <c r="MRX5" s="230"/>
      <c r="MRY5" s="230"/>
      <c r="MRZ5" s="230"/>
      <c r="MSA5" s="230"/>
      <c r="MSB5" s="230"/>
      <c r="MSC5" s="230"/>
      <c r="MSD5" s="230"/>
      <c r="MSE5" s="230"/>
      <c r="MSF5" s="230"/>
      <c r="MSG5" s="230"/>
      <c r="MSH5" s="230"/>
      <c r="MSI5" s="230"/>
      <c r="MSJ5" s="230"/>
      <c r="MSK5" s="230"/>
      <c r="MSL5" s="230"/>
      <c r="MSM5" s="230"/>
      <c r="MSN5" s="230"/>
      <c r="MSO5" s="230"/>
      <c r="MSP5" s="230"/>
      <c r="MSQ5" s="230"/>
      <c r="MSR5" s="230"/>
      <c r="MSS5" s="230"/>
      <c r="MST5" s="230"/>
      <c r="MSU5" s="230"/>
      <c r="MSV5" s="230"/>
      <c r="MSW5" s="230"/>
      <c r="MSX5" s="230"/>
      <c r="MSY5" s="230"/>
      <c r="MSZ5" s="230"/>
      <c r="MTA5" s="230"/>
      <c r="MTB5" s="230"/>
      <c r="MTC5" s="230"/>
      <c r="MTD5" s="230"/>
      <c r="MTE5" s="230"/>
      <c r="MTF5" s="230"/>
      <c r="MTG5" s="230"/>
      <c r="MTH5" s="230"/>
      <c r="MTI5" s="230"/>
      <c r="MTJ5" s="230"/>
      <c r="MTK5" s="230"/>
      <c r="MTL5" s="230"/>
      <c r="MTM5" s="230"/>
      <c r="MTN5" s="230"/>
      <c r="MTO5" s="230"/>
      <c r="MTP5" s="230"/>
      <c r="MTQ5" s="230"/>
      <c r="MTR5" s="230"/>
      <c r="MTS5" s="230"/>
      <c r="MTT5" s="230"/>
      <c r="MTU5" s="230"/>
      <c r="MTV5" s="230"/>
      <c r="MTW5" s="230"/>
      <c r="MTX5" s="230"/>
      <c r="MTY5" s="230"/>
      <c r="MTZ5" s="230"/>
      <c r="MUA5" s="230"/>
      <c r="MUB5" s="230"/>
      <c r="MUC5" s="230"/>
      <c r="MUD5" s="230"/>
      <c r="MUE5" s="230"/>
      <c r="MUF5" s="230"/>
      <c r="MUG5" s="230"/>
      <c r="MUH5" s="230"/>
      <c r="MUI5" s="230"/>
      <c r="MUJ5" s="230"/>
      <c r="MUK5" s="230"/>
      <c r="MUL5" s="230"/>
      <c r="MUM5" s="230"/>
      <c r="MUN5" s="230"/>
      <c r="MUO5" s="230"/>
      <c r="MUP5" s="230"/>
      <c r="MUQ5" s="230"/>
      <c r="MUR5" s="230"/>
      <c r="MUS5" s="230"/>
      <c r="MUT5" s="230"/>
      <c r="MUU5" s="230"/>
      <c r="MUV5" s="230"/>
      <c r="MUW5" s="230"/>
      <c r="MUX5" s="230"/>
      <c r="MUY5" s="230"/>
      <c r="MUZ5" s="230"/>
      <c r="MVA5" s="230"/>
      <c r="MVB5" s="230"/>
      <c r="MVC5" s="230"/>
      <c r="MVD5" s="230"/>
      <c r="MVE5" s="230"/>
      <c r="MVF5" s="230"/>
      <c r="MVG5" s="230"/>
      <c r="MVH5" s="230"/>
      <c r="MVI5" s="230"/>
      <c r="MVJ5" s="230"/>
      <c r="MVK5" s="230"/>
      <c r="MVL5" s="230"/>
      <c r="MVM5" s="230"/>
      <c r="MVN5" s="230"/>
      <c r="MVO5" s="230"/>
      <c r="MVP5" s="230"/>
      <c r="MVQ5" s="230"/>
      <c r="MVR5" s="230"/>
      <c r="MVS5" s="230"/>
      <c r="MVT5" s="230"/>
      <c r="MVU5" s="230"/>
      <c r="MVV5" s="230"/>
      <c r="MVW5" s="230"/>
      <c r="MVX5" s="230"/>
      <c r="MVY5" s="230"/>
      <c r="MVZ5" s="230"/>
      <c r="MWA5" s="230"/>
      <c r="MWB5" s="230"/>
      <c r="MWC5" s="230"/>
      <c r="MWD5" s="230"/>
      <c r="MWE5" s="230"/>
      <c r="MWF5" s="230"/>
      <c r="MWG5" s="230"/>
      <c r="MWH5" s="230"/>
      <c r="MWI5" s="230"/>
      <c r="MWJ5" s="230"/>
      <c r="MWK5" s="230"/>
      <c r="MWL5" s="230"/>
      <c r="MWM5" s="230"/>
      <c r="MWN5" s="230"/>
      <c r="MWO5" s="230"/>
      <c r="MWP5" s="230"/>
      <c r="MWQ5" s="230"/>
      <c r="MWR5" s="230"/>
      <c r="MWS5" s="230"/>
      <c r="MWT5" s="230"/>
      <c r="MWU5" s="230"/>
      <c r="MWV5" s="230"/>
      <c r="MWW5" s="230"/>
      <c r="MWX5" s="230"/>
      <c r="MWY5" s="230"/>
      <c r="MWZ5" s="230"/>
      <c r="MXA5" s="230"/>
      <c r="MXB5" s="230"/>
      <c r="MXC5" s="230"/>
      <c r="MXD5" s="230"/>
      <c r="MXE5" s="230"/>
      <c r="MXF5" s="230"/>
      <c r="MXG5" s="230"/>
      <c r="MXH5" s="230"/>
      <c r="MXI5" s="230"/>
      <c r="MXJ5" s="230"/>
      <c r="MXK5" s="230"/>
      <c r="MXL5" s="230"/>
      <c r="MXM5" s="230"/>
      <c r="MXN5" s="230"/>
      <c r="MXO5" s="230"/>
      <c r="MXP5" s="230"/>
      <c r="MXQ5" s="230"/>
      <c r="MXR5" s="230"/>
      <c r="MXS5" s="230"/>
      <c r="MXT5" s="230"/>
      <c r="MXU5" s="230"/>
      <c r="MXV5" s="230"/>
      <c r="MXW5" s="230"/>
      <c r="MXX5" s="230"/>
      <c r="MXY5" s="230"/>
      <c r="MXZ5" s="230"/>
      <c r="MYA5" s="230"/>
      <c r="MYB5" s="230"/>
      <c r="MYC5" s="230"/>
      <c r="MYD5" s="230"/>
      <c r="MYE5" s="230"/>
      <c r="MYF5" s="230"/>
      <c r="MYG5" s="230"/>
      <c r="MYH5" s="230"/>
      <c r="MYI5" s="230"/>
      <c r="MYJ5" s="230"/>
      <c r="MYK5" s="230"/>
      <c r="MYL5" s="230"/>
      <c r="MYM5" s="230"/>
      <c r="MYN5" s="230"/>
      <c r="MYO5" s="230"/>
      <c r="MYP5" s="230"/>
      <c r="MYQ5" s="230"/>
      <c r="MYR5" s="230"/>
      <c r="MYS5" s="230"/>
      <c r="MYT5" s="230"/>
      <c r="MYU5" s="230"/>
      <c r="MYV5" s="230"/>
      <c r="MYW5" s="230"/>
      <c r="MYX5" s="230"/>
      <c r="MYY5" s="230"/>
      <c r="MYZ5" s="230"/>
      <c r="MZA5" s="230"/>
      <c r="MZB5" s="230"/>
      <c r="MZC5" s="230"/>
      <c r="MZD5" s="230"/>
      <c r="MZE5" s="230"/>
      <c r="MZF5" s="230"/>
      <c r="MZG5" s="230"/>
      <c r="MZH5" s="230"/>
      <c r="MZI5" s="230"/>
      <c r="MZJ5" s="230"/>
      <c r="MZK5" s="230"/>
      <c r="MZL5" s="230"/>
      <c r="MZM5" s="230"/>
      <c r="MZN5" s="230"/>
      <c r="MZO5" s="230"/>
      <c r="MZP5" s="230"/>
      <c r="MZQ5" s="230"/>
      <c r="MZR5" s="230"/>
      <c r="MZS5" s="230"/>
      <c r="MZT5" s="230"/>
      <c r="MZU5" s="230"/>
      <c r="MZV5" s="230"/>
      <c r="MZW5" s="230"/>
      <c r="MZX5" s="230"/>
      <c r="MZY5" s="230"/>
      <c r="MZZ5" s="230"/>
      <c r="NAA5" s="230"/>
      <c r="NAB5" s="230"/>
      <c r="NAC5" s="230"/>
      <c r="NAD5" s="230"/>
      <c r="NAE5" s="230"/>
      <c r="NAF5" s="230"/>
      <c r="NAG5" s="230"/>
      <c r="NAH5" s="230"/>
      <c r="NAI5" s="230"/>
      <c r="NAJ5" s="230"/>
      <c r="NAK5" s="230"/>
      <c r="NAL5" s="230"/>
      <c r="NAM5" s="230"/>
      <c r="NAN5" s="230"/>
      <c r="NAO5" s="230"/>
      <c r="NAP5" s="230"/>
      <c r="NAQ5" s="230"/>
      <c r="NAR5" s="230"/>
      <c r="NAS5" s="230"/>
      <c r="NAT5" s="230"/>
      <c r="NAU5" s="230"/>
      <c r="NAV5" s="230"/>
      <c r="NAW5" s="230"/>
      <c r="NAX5" s="230"/>
      <c r="NAY5" s="230"/>
      <c r="NAZ5" s="230"/>
      <c r="NBA5" s="230"/>
      <c r="NBB5" s="230"/>
      <c r="NBC5" s="230"/>
      <c r="NBD5" s="230"/>
      <c r="NBE5" s="230"/>
      <c r="NBF5" s="230"/>
      <c r="NBG5" s="230"/>
      <c r="NBH5" s="230"/>
      <c r="NBI5" s="230"/>
      <c r="NBJ5" s="230"/>
      <c r="NBK5" s="230"/>
      <c r="NBL5" s="230"/>
      <c r="NBM5" s="230"/>
      <c r="NBN5" s="230"/>
      <c r="NBO5" s="230"/>
      <c r="NBP5" s="230"/>
      <c r="NBQ5" s="230"/>
      <c r="NBR5" s="230"/>
      <c r="NBS5" s="230"/>
      <c r="NBT5" s="230"/>
      <c r="NBU5" s="230"/>
      <c r="NBV5" s="230"/>
      <c r="NBW5" s="230"/>
      <c r="NBX5" s="230"/>
      <c r="NBY5" s="230"/>
      <c r="NBZ5" s="230"/>
      <c r="NCA5" s="230"/>
      <c r="NCB5" s="230"/>
      <c r="NCC5" s="230"/>
      <c r="NCD5" s="230"/>
      <c r="NCE5" s="230"/>
      <c r="NCF5" s="230"/>
      <c r="NCG5" s="230"/>
      <c r="NCH5" s="230"/>
      <c r="NCI5" s="230"/>
      <c r="NCJ5" s="230"/>
      <c r="NCK5" s="230"/>
      <c r="NCL5" s="230"/>
      <c r="NCM5" s="230"/>
      <c r="NCN5" s="230"/>
      <c r="NCO5" s="230"/>
      <c r="NCP5" s="230"/>
      <c r="NCQ5" s="230"/>
      <c r="NCR5" s="230"/>
      <c r="NCS5" s="230"/>
      <c r="NCT5" s="230"/>
      <c r="NCU5" s="230"/>
      <c r="NCV5" s="230"/>
      <c r="NCW5" s="230"/>
      <c r="NCX5" s="230"/>
      <c r="NCY5" s="230"/>
      <c r="NCZ5" s="230"/>
      <c r="NDA5" s="230"/>
      <c r="NDB5" s="230"/>
      <c r="NDC5" s="230"/>
      <c r="NDD5" s="230"/>
      <c r="NDE5" s="230"/>
      <c r="NDF5" s="230"/>
      <c r="NDG5" s="230"/>
      <c r="NDH5" s="230"/>
      <c r="NDI5" s="230"/>
      <c r="NDJ5" s="230"/>
      <c r="NDK5" s="230"/>
      <c r="NDL5" s="230"/>
      <c r="NDM5" s="230"/>
      <c r="NDN5" s="230"/>
      <c r="NDO5" s="230"/>
      <c r="NDP5" s="230"/>
      <c r="NDQ5" s="230"/>
      <c r="NDR5" s="230"/>
      <c r="NDS5" s="230"/>
      <c r="NDT5" s="230"/>
      <c r="NDU5" s="230"/>
      <c r="NDV5" s="230"/>
      <c r="NDW5" s="230"/>
      <c r="NDX5" s="230"/>
      <c r="NDY5" s="230"/>
      <c r="NDZ5" s="230"/>
      <c r="NEA5" s="230"/>
      <c r="NEB5" s="230"/>
      <c r="NEC5" s="230"/>
      <c r="NED5" s="230"/>
      <c r="NEE5" s="230"/>
      <c r="NEF5" s="230"/>
      <c r="NEG5" s="230"/>
      <c r="NEH5" s="230"/>
      <c r="NEI5" s="230"/>
      <c r="NEJ5" s="230"/>
      <c r="NEK5" s="230"/>
      <c r="NEL5" s="230"/>
      <c r="NEM5" s="230"/>
      <c r="NEN5" s="230"/>
      <c r="NEO5" s="230"/>
      <c r="NEP5" s="230"/>
      <c r="NEQ5" s="230"/>
      <c r="NER5" s="230"/>
      <c r="NES5" s="230"/>
      <c r="NET5" s="230"/>
      <c r="NEU5" s="230"/>
      <c r="NEV5" s="230"/>
      <c r="NEW5" s="230"/>
      <c r="NEX5" s="230"/>
      <c r="NEY5" s="230"/>
      <c r="NEZ5" s="230"/>
      <c r="NFA5" s="230"/>
      <c r="NFB5" s="230"/>
      <c r="NFC5" s="230"/>
      <c r="NFD5" s="230"/>
      <c r="NFE5" s="230"/>
      <c r="NFF5" s="230"/>
      <c r="NFG5" s="230"/>
      <c r="NFH5" s="230"/>
      <c r="NFI5" s="230"/>
      <c r="NFJ5" s="230"/>
      <c r="NFK5" s="230"/>
      <c r="NFL5" s="230"/>
      <c r="NFM5" s="230"/>
      <c r="NFN5" s="230"/>
      <c r="NFO5" s="230"/>
      <c r="NFP5" s="230"/>
      <c r="NFQ5" s="230"/>
      <c r="NFR5" s="230"/>
      <c r="NFS5" s="230"/>
      <c r="NFT5" s="230"/>
      <c r="NFU5" s="230"/>
      <c r="NFV5" s="230"/>
      <c r="NFW5" s="230"/>
      <c r="NFX5" s="230"/>
      <c r="NFY5" s="230"/>
      <c r="NFZ5" s="230"/>
      <c r="NGA5" s="230"/>
      <c r="NGB5" s="230"/>
      <c r="NGC5" s="230"/>
      <c r="NGD5" s="230"/>
      <c r="NGE5" s="230"/>
      <c r="NGF5" s="230"/>
      <c r="NGG5" s="230"/>
      <c r="NGH5" s="230"/>
      <c r="NGI5" s="230"/>
      <c r="NGJ5" s="230"/>
      <c r="NGK5" s="230"/>
      <c r="NGL5" s="230"/>
      <c r="NGM5" s="230"/>
      <c r="NGN5" s="230"/>
      <c r="NGO5" s="230"/>
      <c r="NGP5" s="230"/>
      <c r="NGQ5" s="230"/>
      <c r="NGR5" s="230"/>
      <c r="NGS5" s="230"/>
      <c r="NGT5" s="230"/>
      <c r="NGU5" s="230"/>
      <c r="NGV5" s="230"/>
      <c r="NGW5" s="230"/>
      <c r="NGX5" s="230"/>
      <c r="NGY5" s="230"/>
      <c r="NGZ5" s="230"/>
      <c r="NHA5" s="230"/>
      <c r="NHB5" s="230"/>
      <c r="NHC5" s="230"/>
      <c r="NHD5" s="230"/>
      <c r="NHE5" s="230"/>
      <c r="NHF5" s="230"/>
      <c r="NHG5" s="230"/>
      <c r="NHH5" s="230"/>
      <c r="NHI5" s="230"/>
      <c r="NHJ5" s="230"/>
      <c r="NHK5" s="230"/>
      <c r="NHL5" s="230"/>
      <c r="NHM5" s="230"/>
      <c r="NHN5" s="230"/>
      <c r="NHO5" s="230"/>
      <c r="NHP5" s="230"/>
      <c r="NHQ5" s="230"/>
      <c r="NHR5" s="230"/>
      <c r="NHS5" s="230"/>
      <c r="NHT5" s="230"/>
      <c r="NHU5" s="230"/>
      <c r="NHV5" s="230"/>
      <c r="NHW5" s="230"/>
      <c r="NHX5" s="230"/>
      <c r="NHY5" s="230"/>
      <c r="NHZ5" s="230"/>
      <c r="NIA5" s="230"/>
      <c r="NIB5" s="230"/>
      <c r="NIC5" s="230"/>
      <c r="NID5" s="230"/>
      <c r="NIE5" s="230"/>
      <c r="NIF5" s="230"/>
      <c r="NIG5" s="230"/>
      <c r="NIH5" s="230"/>
      <c r="NII5" s="230"/>
      <c r="NIJ5" s="230"/>
      <c r="NIK5" s="230"/>
      <c r="NIL5" s="230"/>
      <c r="NIM5" s="230"/>
      <c r="NIN5" s="230"/>
      <c r="NIO5" s="230"/>
      <c r="NIP5" s="230"/>
      <c r="NIQ5" s="230"/>
      <c r="NIR5" s="230"/>
      <c r="NIS5" s="230"/>
      <c r="NIT5" s="230"/>
      <c r="NIU5" s="230"/>
      <c r="NIV5" s="230"/>
      <c r="NIW5" s="230"/>
      <c r="NIX5" s="230"/>
      <c r="NIY5" s="230"/>
      <c r="NIZ5" s="230"/>
      <c r="NJA5" s="230"/>
      <c r="NJB5" s="230"/>
      <c r="NJC5" s="230"/>
      <c r="NJD5" s="230"/>
      <c r="NJE5" s="230"/>
      <c r="NJF5" s="230"/>
      <c r="NJG5" s="230"/>
      <c r="NJH5" s="230"/>
      <c r="NJI5" s="230"/>
      <c r="NJJ5" s="230"/>
      <c r="NJK5" s="230"/>
      <c r="NJL5" s="230"/>
      <c r="NJM5" s="230"/>
      <c r="NJN5" s="230"/>
      <c r="NJO5" s="230"/>
      <c r="NJP5" s="230"/>
      <c r="NJQ5" s="230"/>
      <c r="NJR5" s="230"/>
      <c r="NJS5" s="230"/>
      <c r="NJT5" s="230"/>
      <c r="NJU5" s="230"/>
      <c r="NJV5" s="230"/>
      <c r="NJW5" s="230"/>
      <c r="NJX5" s="230"/>
      <c r="NJY5" s="230"/>
      <c r="NJZ5" s="230"/>
      <c r="NKA5" s="230"/>
      <c r="NKB5" s="230"/>
      <c r="NKC5" s="230"/>
      <c r="NKD5" s="230"/>
      <c r="NKE5" s="230"/>
      <c r="NKF5" s="230"/>
      <c r="NKG5" s="230"/>
      <c r="NKH5" s="230"/>
      <c r="NKI5" s="230"/>
      <c r="NKJ5" s="230"/>
      <c r="NKK5" s="230"/>
      <c r="NKL5" s="230"/>
      <c r="NKM5" s="230"/>
      <c r="NKN5" s="230"/>
      <c r="NKO5" s="230"/>
      <c r="NKP5" s="230"/>
      <c r="NKQ5" s="230"/>
      <c r="NKR5" s="230"/>
      <c r="NKS5" s="230"/>
      <c r="NKT5" s="230"/>
      <c r="NKU5" s="230"/>
      <c r="NKV5" s="230"/>
      <c r="NKW5" s="230"/>
      <c r="NKX5" s="230"/>
      <c r="NKY5" s="230"/>
      <c r="NKZ5" s="230"/>
      <c r="NLA5" s="230"/>
      <c r="NLB5" s="230"/>
      <c r="NLC5" s="230"/>
      <c r="NLD5" s="230"/>
      <c r="NLE5" s="230"/>
      <c r="NLF5" s="230"/>
      <c r="NLG5" s="230"/>
      <c r="NLH5" s="230"/>
      <c r="NLI5" s="230"/>
      <c r="NLJ5" s="230"/>
      <c r="NLK5" s="230"/>
      <c r="NLL5" s="230"/>
      <c r="NLM5" s="230"/>
      <c r="NLN5" s="230"/>
      <c r="NLO5" s="230"/>
      <c r="NLP5" s="230"/>
      <c r="NLQ5" s="230"/>
      <c r="NLR5" s="230"/>
      <c r="NLS5" s="230"/>
      <c r="NLT5" s="230"/>
      <c r="NLU5" s="230"/>
      <c r="NLV5" s="230"/>
      <c r="NLW5" s="230"/>
      <c r="NLX5" s="230"/>
      <c r="NLY5" s="230"/>
      <c r="NLZ5" s="230"/>
      <c r="NMA5" s="230"/>
      <c r="NMB5" s="230"/>
      <c r="NMC5" s="230"/>
      <c r="NMD5" s="230"/>
      <c r="NME5" s="230"/>
      <c r="NMF5" s="230"/>
      <c r="NMG5" s="230"/>
      <c r="NMH5" s="230"/>
      <c r="NMI5" s="230"/>
      <c r="NMJ5" s="230"/>
      <c r="NMK5" s="230"/>
      <c r="NML5" s="230"/>
      <c r="NMM5" s="230"/>
      <c r="NMN5" s="230"/>
      <c r="NMO5" s="230"/>
      <c r="NMP5" s="230"/>
      <c r="NMQ5" s="230"/>
      <c r="NMR5" s="230"/>
      <c r="NMS5" s="230"/>
      <c r="NMT5" s="230"/>
      <c r="NMU5" s="230"/>
      <c r="NMV5" s="230"/>
      <c r="NMW5" s="230"/>
      <c r="NMX5" s="230"/>
      <c r="NMY5" s="230"/>
      <c r="NMZ5" s="230"/>
      <c r="NNA5" s="230"/>
      <c r="NNB5" s="230"/>
      <c r="NNC5" s="230"/>
      <c r="NND5" s="230"/>
      <c r="NNE5" s="230"/>
      <c r="NNF5" s="230"/>
      <c r="NNG5" s="230"/>
      <c r="NNH5" s="230"/>
      <c r="NNI5" s="230"/>
      <c r="NNJ5" s="230"/>
      <c r="NNK5" s="230"/>
      <c r="NNL5" s="230"/>
      <c r="NNM5" s="230"/>
      <c r="NNN5" s="230"/>
      <c r="NNO5" s="230"/>
      <c r="NNP5" s="230"/>
      <c r="NNQ5" s="230"/>
      <c r="NNR5" s="230"/>
      <c r="NNS5" s="230"/>
      <c r="NNT5" s="230"/>
      <c r="NNU5" s="230"/>
      <c r="NNV5" s="230"/>
      <c r="NNW5" s="230"/>
      <c r="NNX5" s="230"/>
      <c r="NNY5" s="230"/>
      <c r="NNZ5" s="230"/>
      <c r="NOA5" s="230"/>
      <c r="NOB5" s="230"/>
      <c r="NOC5" s="230"/>
      <c r="NOD5" s="230"/>
      <c r="NOE5" s="230"/>
      <c r="NOF5" s="230"/>
      <c r="NOG5" s="230"/>
      <c r="NOH5" s="230"/>
      <c r="NOI5" s="230"/>
      <c r="NOJ5" s="230"/>
      <c r="NOK5" s="230"/>
      <c r="NOL5" s="230"/>
      <c r="NOM5" s="230"/>
      <c r="NON5" s="230"/>
      <c r="NOO5" s="230"/>
      <c r="NOP5" s="230"/>
      <c r="NOQ5" s="230"/>
      <c r="NOR5" s="230"/>
      <c r="NOS5" s="230"/>
      <c r="NOT5" s="230"/>
      <c r="NOU5" s="230"/>
      <c r="NOV5" s="230"/>
      <c r="NOW5" s="230"/>
      <c r="NOX5" s="230"/>
      <c r="NOY5" s="230"/>
      <c r="NOZ5" s="230"/>
      <c r="NPA5" s="230"/>
      <c r="NPB5" s="230"/>
      <c r="NPC5" s="230"/>
      <c r="NPD5" s="230"/>
      <c r="NPE5" s="230"/>
      <c r="NPF5" s="230"/>
      <c r="NPG5" s="230"/>
      <c r="NPH5" s="230"/>
      <c r="NPI5" s="230"/>
      <c r="NPJ5" s="230"/>
      <c r="NPK5" s="230"/>
      <c r="NPL5" s="230"/>
      <c r="NPM5" s="230"/>
      <c r="NPN5" s="230"/>
      <c r="NPO5" s="230"/>
      <c r="NPP5" s="230"/>
      <c r="NPQ5" s="230"/>
      <c r="NPR5" s="230"/>
      <c r="NPS5" s="230"/>
      <c r="NPT5" s="230"/>
      <c r="NPU5" s="230"/>
      <c r="NPV5" s="230"/>
      <c r="NPW5" s="230"/>
      <c r="NPX5" s="230"/>
      <c r="NPY5" s="230"/>
      <c r="NPZ5" s="230"/>
      <c r="NQA5" s="230"/>
      <c r="NQB5" s="230"/>
      <c r="NQC5" s="230"/>
      <c r="NQD5" s="230"/>
      <c r="NQE5" s="230"/>
      <c r="NQF5" s="230"/>
      <c r="NQG5" s="230"/>
      <c r="NQH5" s="230"/>
      <c r="NQI5" s="230"/>
      <c r="NQJ5" s="230"/>
      <c r="NQK5" s="230"/>
      <c r="NQL5" s="230"/>
      <c r="NQM5" s="230"/>
      <c r="NQN5" s="230"/>
      <c r="NQO5" s="230"/>
      <c r="NQP5" s="230"/>
      <c r="NQQ5" s="230"/>
      <c r="NQR5" s="230"/>
      <c r="NQS5" s="230"/>
      <c r="NQT5" s="230"/>
      <c r="NQU5" s="230"/>
      <c r="NQV5" s="230"/>
      <c r="NQW5" s="230"/>
      <c r="NQX5" s="230"/>
      <c r="NQY5" s="230"/>
      <c r="NQZ5" s="230"/>
      <c r="NRA5" s="230"/>
      <c r="NRB5" s="230"/>
      <c r="NRC5" s="230"/>
      <c r="NRD5" s="230"/>
      <c r="NRE5" s="230"/>
      <c r="NRF5" s="230"/>
      <c r="NRG5" s="230"/>
      <c r="NRH5" s="230"/>
      <c r="NRI5" s="230"/>
      <c r="NRJ5" s="230"/>
      <c r="NRK5" s="230"/>
      <c r="NRL5" s="230"/>
      <c r="NRM5" s="230"/>
      <c r="NRN5" s="230"/>
      <c r="NRO5" s="230"/>
      <c r="NRP5" s="230"/>
      <c r="NRQ5" s="230"/>
      <c r="NRR5" s="230"/>
      <c r="NRS5" s="230"/>
      <c r="NRT5" s="230"/>
      <c r="NRU5" s="230"/>
      <c r="NRV5" s="230"/>
      <c r="NRW5" s="230"/>
      <c r="NRX5" s="230"/>
      <c r="NRY5" s="230"/>
      <c r="NRZ5" s="230"/>
      <c r="NSA5" s="230"/>
      <c r="NSB5" s="230"/>
      <c r="NSC5" s="230"/>
      <c r="NSD5" s="230"/>
      <c r="NSE5" s="230"/>
      <c r="NSF5" s="230"/>
      <c r="NSG5" s="230"/>
      <c r="NSH5" s="230"/>
      <c r="NSI5" s="230"/>
      <c r="NSJ5" s="230"/>
      <c r="NSK5" s="230"/>
      <c r="NSL5" s="230"/>
      <c r="NSM5" s="230"/>
      <c r="NSN5" s="230"/>
      <c r="NSO5" s="230"/>
      <c r="NSP5" s="230"/>
      <c r="NSQ5" s="230"/>
      <c r="NSR5" s="230"/>
      <c r="NSS5" s="230"/>
      <c r="NST5" s="230"/>
      <c r="NSU5" s="230"/>
      <c r="NSV5" s="230"/>
      <c r="NSW5" s="230"/>
      <c r="NSX5" s="230"/>
      <c r="NSY5" s="230"/>
      <c r="NSZ5" s="230"/>
      <c r="NTA5" s="230"/>
      <c r="NTB5" s="230"/>
      <c r="NTC5" s="230"/>
      <c r="NTD5" s="230"/>
      <c r="NTE5" s="230"/>
      <c r="NTF5" s="230"/>
      <c r="NTG5" s="230"/>
      <c r="NTH5" s="230"/>
      <c r="NTI5" s="230"/>
      <c r="NTJ5" s="230"/>
      <c r="NTK5" s="230"/>
      <c r="NTL5" s="230"/>
      <c r="NTM5" s="230"/>
      <c r="NTN5" s="230"/>
      <c r="NTO5" s="230"/>
      <c r="NTP5" s="230"/>
      <c r="NTQ5" s="230"/>
      <c r="NTR5" s="230"/>
      <c r="NTS5" s="230"/>
      <c r="NTT5" s="230"/>
      <c r="NTU5" s="230"/>
      <c r="NTV5" s="230"/>
      <c r="NTW5" s="230"/>
      <c r="NTX5" s="230"/>
      <c r="NTY5" s="230"/>
      <c r="NTZ5" s="230"/>
      <c r="NUA5" s="230"/>
      <c r="NUB5" s="230"/>
      <c r="NUC5" s="230"/>
      <c r="NUD5" s="230"/>
      <c r="NUE5" s="230"/>
      <c r="NUF5" s="230"/>
      <c r="NUG5" s="230"/>
      <c r="NUH5" s="230"/>
      <c r="NUI5" s="230"/>
      <c r="NUJ5" s="230"/>
      <c r="NUK5" s="230"/>
      <c r="NUL5" s="230"/>
      <c r="NUM5" s="230"/>
      <c r="NUN5" s="230"/>
      <c r="NUO5" s="230"/>
      <c r="NUP5" s="230"/>
      <c r="NUQ5" s="230"/>
      <c r="NUR5" s="230"/>
      <c r="NUS5" s="230"/>
      <c r="NUT5" s="230"/>
      <c r="NUU5" s="230"/>
      <c r="NUV5" s="230"/>
      <c r="NUW5" s="230"/>
      <c r="NUX5" s="230"/>
      <c r="NUY5" s="230"/>
      <c r="NUZ5" s="230"/>
      <c r="NVA5" s="230"/>
      <c r="NVB5" s="230"/>
      <c r="NVC5" s="230"/>
      <c r="NVD5" s="230"/>
      <c r="NVE5" s="230"/>
      <c r="NVF5" s="230"/>
      <c r="NVG5" s="230"/>
      <c r="NVH5" s="230"/>
      <c r="NVI5" s="230"/>
      <c r="NVJ5" s="230"/>
      <c r="NVK5" s="230"/>
      <c r="NVL5" s="230"/>
      <c r="NVM5" s="230"/>
      <c r="NVN5" s="230"/>
      <c r="NVO5" s="230"/>
      <c r="NVP5" s="230"/>
      <c r="NVQ5" s="230"/>
      <c r="NVR5" s="230"/>
      <c r="NVS5" s="230"/>
      <c r="NVT5" s="230"/>
      <c r="NVU5" s="230"/>
      <c r="NVV5" s="230"/>
      <c r="NVW5" s="230"/>
      <c r="NVX5" s="230"/>
      <c r="NVY5" s="230"/>
      <c r="NVZ5" s="230"/>
      <c r="NWA5" s="230"/>
      <c r="NWB5" s="230"/>
      <c r="NWC5" s="230"/>
      <c r="NWD5" s="230"/>
      <c r="NWE5" s="230"/>
      <c r="NWF5" s="230"/>
      <c r="NWG5" s="230"/>
      <c r="NWH5" s="230"/>
      <c r="NWI5" s="230"/>
      <c r="NWJ5" s="230"/>
      <c r="NWK5" s="230"/>
      <c r="NWL5" s="230"/>
      <c r="NWM5" s="230"/>
      <c r="NWN5" s="230"/>
      <c r="NWO5" s="230"/>
      <c r="NWP5" s="230"/>
      <c r="NWQ5" s="230"/>
      <c r="NWR5" s="230"/>
      <c r="NWS5" s="230"/>
      <c r="NWT5" s="230"/>
      <c r="NWU5" s="230"/>
      <c r="NWV5" s="230"/>
      <c r="NWW5" s="230"/>
      <c r="NWX5" s="230"/>
      <c r="NWY5" s="230"/>
      <c r="NWZ5" s="230"/>
      <c r="NXA5" s="230"/>
      <c r="NXB5" s="230"/>
      <c r="NXC5" s="230"/>
      <c r="NXD5" s="230"/>
      <c r="NXE5" s="230"/>
      <c r="NXF5" s="230"/>
      <c r="NXG5" s="230"/>
      <c r="NXH5" s="230"/>
      <c r="NXI5" s="230"/>
      <c r="NXJ5" s="230"/>
      <c r="NXK5" s="230"/>
      <c r="NXL5" s="230"/>
      <c r="NXM5" s="230"/>
      <c r="NXN5" s="230"/>
      <c r="NXO5" s="230"/>
      <c r="NXP5" s="230"/>
      <c r="NXQ5" s="230"/>
      <c r="NXR5" s="230"/>
      <c r="NXS5" s="230"/>
      <c r="NXT5" s="230"/>
      <c r="NXU5" s="230"/>
      <c r="NXV5" s="230"/>
      <c r="NXW5" s="230"/>
      <c r="NXX5" s="230"/>
      <c r="NXY5" s="230"/>
      <c r="NXZ5" s="230"/>
      <c r="NYA5" s="230"/>
      <c r="NYB5" s="230"/>
      <c r="NYC5" s="230"/>
      <c r="NYD5" s="230"/>
      <c r="NYE5" s="230"/>
      <c r="NYF5" s="230"/>
      <c r="NYG5" s="230"/>
      <c r="NYH5" s="230"/>
      <c r="NYI5" s="230"/>
      <c r="NYJ5" s="230"/>
      <c r="NYK5" s="230"/>
      <c r="NYL5" s="230"/>
      <c r="NYM5" s="230"/>
      <c r="NYN5" s="230"/>
      <c r="NYO5" s="230"/>
      <c r="NYP5" s="230"/>
      <c r="NYQ5" s="230"/>
      <c r="NYR5" s="230"/>
      <c r="NYS5" s="230"/>
      <c r="NYT5" s="230"/>
      <c r="NYU5" s="230"/>
      <c r="NYV5" s="230"/>
      <c r="NYW5" s="230"/>
      <c r="NYX5" s="230"/>
      <c r="NYY5" s="230"/>
      <c r="NYZ5" s="230"/>
      <c r="NZA5" s="230"/>
      <c r="NZB5" s="230"/>
      <c r="NZC5" s="230"/>
      <c r="NZD5" s="230"/>
      <c r="NZE5" s="230"/>
      <c r="NZF5" s="230"/>
      <c r="NZG5" s="230"/>
      <c r="NZH5" s="230"/>
      <c r="NZI5" s="230"/>
      <c r="NZJ5" s="230"/>
      <c r="NZK5" s="230"/>
      <c r="NZL5" s="230"/>
      <c r="NZM5" s="230"/>
      <c r="NZN5" s="230"/>
      <c r="NZO5" s="230"/>
      <c r="NZP5" s="230"/>
      <c r="NZQ5" s="230"/>
      <c r="NZR5" s="230"/>
      <c r="NZS5" s="230"/>
      <c r="NZT5" s="230"/>
      <c r="NZU5" s="230"/>
      <c r="NZV5" s="230"/>
      <c r="NZW5" s="230"/>
      <c r="NZX5" s="230"/>
      <c r="NZY5" s="230"/>
      <c r="NZZ5" s="230"/>
      <c r="OAA5" s="230"/>
      <c r="OAB5" s="230"/>
      <c r="OAC5" s="230"/>
      <c r="OAD5" s="230"/>
      <c r="OAE5" s="230"/>
      <c r="OAF5" s="230"/>
      <c r="OAG5" s="230"/>
      <c r="OAH5" s="230"/>
      <c r="OAI5" s="230"/>
      <c r="OAJ5" s="230"/>
      <c r="OAK5" s="230"/>
      <c r="OAL5" s="230"/>
      <c r="OAM5" s="230"/>
      <c r="OAN5" s="230"/>
      <c r="OAO5" s="230"/>
      <c r="OAP5" s="230"/>
      <c r="OAQ5" s="230"/>
      <c r="OAR5" s="230"/>
      <c r="OAS5" s="230"/>
      <c r="OAT5" s="230"/>
      <c r="OAU5" s="230"/>
      <c r="OAV5" s="230"/>
      <c r="OAW5" s="230"/>
      <c r="OAX5" s="230"/>
      <c r="OAY5" s="230"/>
      <c r="OAZ5" s="230"/>
      <c r="OBA5" s="230"/>
      <c r="OBB5" s="230"/>
      <c r="OBC5" s="230"/>
      <c r="OBD5" s="230"/>
      <c r="OBE5" s="230"/>
      <c r="OBF5" s="230"/>
      <c r="OBG5" s="230"/>
      <c r="OBH5" s="230"/>
      <c r="OBI5" s="230"/>
      <c r="OBJ5" s="230"/>
      <c r="OBK5" s="230"/>
      <c r="OBL5" s="230"/>
      <c r="OBM5" s="230"/>
      <c r="OBN5" s="230"/>
      <c r="OBO5" s="230"/>
      <c r="OBP5" s="230"/>
      <c r="OBQ5" s="230"/>
      <c r="OBR5" s="230"/>
      <c r="OBS5" s="230"/>
      <c r="OBT5" s="230"/>
      <c r="OBU5" s="230"/>
      <c r="OBV5" s="230"/>
      <c r="OBW5" s="230"/>
      <c r="OBX5" s="230"/>
      <c r="OBY5" s="230"/>
      <c r="OBZ5" s="230"/>
      <c r="OCA5" s="230"/>
      <c r="OCB5" s="230"/>
      <c r="OCC5" s="230"/>
      <c r="OCD5" s="230"/>
      <c r="OCE5" s="230"/>
      <c r="OCF5" s="230"/>
      <c r="OCG5" s="230"/>
      <c r="OCH5" s="230"/>
      <c r="OCI5" s="230"/>
      <c r="OCJ5" s="230"/>
      <c r="OCK5" s="230"/>
      <c r="OCL5" s="230"/>
      <c r="OCM5" s="230"/>
      <c r="OCN5" s="230"/>
      <c r="OCO5" s="230"/>
      <c r="OCP5" s="230"/>
      <c r="OCQ5" s="230"/>
      <c r="OCR5" s="230"/>
      <c r="OCS5" s="230"/>
      <c r="OCT5" s="230"/>
      <c r="OCU5" s="230"/>
      <c r="OCV5" s="230"/>
      <c r="OCW5" s="230"/>
      <c r="OCX5" s="230"/>
      <c r="OCY5" s="230"/>
      <c r="OCZ5" s="230"/>
      <c r="ODA5" s="230"/>
      <c r="ODB5" s="230"/>
      <c r="ODC5" s="230"/>
      <c r="ODD5" s="230"/>
      <c r="ODE5" s="230"/>
      <c r="ODF5" s="230"/>
      <c r="ODG5" s="230"/>
      <c r="ODH5" s="230"/>
      <c r="ODI5" s="230"/>
      <c r="ODJ5" s="230"/>
      <c r="ODK5" s="230"/>
      <c r="ODL5" s="230"/>
      <c r="ODM5" s="230"/>
      <c r="ODN5" s="230"/>
      <c r="ODO5" s="230"/>
      <c r="ODP5" s="230"/>
      <c r="ODQ5" s="230"/>
      <c r="ODR5" s="230"/>
      <c r="ODS5" s="230"/>
      <c r="ODT5" s="230"/>
      <c r="ODU5" s="230"/>
      <c r="ODV5" s="230"/>
      <c r="ODW5" s="230"/>
      <c r="ODX5" s="230"/>
      <c r="ODY5" s="230"/>
      <c r="ODZ5" s="230"/>
      <c r="OEA5" s="230"/>
      <c r="OEB5" s="230"/>
      <c r="OEC5" s="230"/>
      <c r="OED5" s="230"/>
      <c r="OEE5" s="230"/>
      <c r="OEF5" s="230"/>
      <c r="OEG5" s="230"/>
      <c r="OEH5" s="230"/>
      <c r="OEI5" s="230"/>
      <c r="OEJ5" s="230"/>
      <c r="OEK5" s="230"/>
      <c r="OEL5" s="230"/>
      <c r="OEM5" s="230"/>
      <c r="OEN5" s="230"/>
      <c r="OEO5" s="230"/>
      <c r="OEP5" s="230"/>
      <c r="OEQ5" s="230"/>
      <c r="OER5" s="230"/>
      <c r="OES5" s="230"/>
      <c r="OET5" s="230"/>
      <c r="OEU5" s="230"/>
      <c r="OEV5" s="230"/>
      <c r="OEW5" s="230"/>
      <c r="OEX5" s="230"/>
      <c r="OEY5" s="230"/>
      <c r="OEZ5" s="230"/>
      <c r="OFA5" s="230"/>
      <c r="OFB5" s="230"/>
      <c r="OFC5" s="230"/>
      <c r="OFD5" s="230"/>
      <c r="OFE5" s="230"/>
      <c r="OFF5" s="230"/>
      <c r="OFG5" s="230"/>
      <c r="OFH5" s="230"/>
      <c r="OFI5" s="230"/>
      <c r="OFJ5" s="230"/>
      <c r="OFK5" s="230"/>
      <c r="OFL5" s="230"/>
      <c r="OFM5" s="230"/>
      <c r="OFN5" s="230"/>
      <c r="OFO5" s="230"/>
      <c r="OFP5" s="230"/>
      <c r="OFQ5" s="230"/>
      <c r="OFR5" s="230"/>
      <c r="OFS5" s="230"/>
      <c r="OFT5" s="230"/>
      <c r="OFU5" s="230"/>
      <c r="OFV5" s="230"/>
      <c r="OFW5" s="230"/>
      <c r="OFX5" s="230"/>
      <c r="OFY5" s="230"/>
      <c r="OFZ5" s="230"/>
      <c r="OGA5" s="230"/>
      <c r="OGB5" s="230"/>
      <c r="OGC5" s="230"/>
      <c r="OGD5" s="230"/>
      <c r="OGE5" s="230"/>
      <c r="OGF5" s="230"/>
      <c r="OGG5" s="230"/>
      <c r="OGH5" s="230"/>
      <c r="OGI5" s="230"/>
      <c r="OGJ5" s="230"/>
      <c r="OGK5" s="230"/>
      <c r="OGL5" s="230"/>
      <c r="OGM5" s="230"/>
      <c r="OGN5" s="230"/>
      <c r="OGO5" s="230"/>
      <c r="OGP5" s="230"/>
      <c r="OGQ5" s="230"/>
      <c r="OGR5" s="230"/>
      <c r="OGS5" s="230"/>
      <c r="OGT5" s="230"/>
      <c r="OGU5" s="230"/>
      <c r="OGV5" s="230"/>
      <c r="OGW5" s="230"/>
      <c r="OGX5" s="230"/>
      <c r="OGY5" s="230"/>
      <c r="OGZ5" s="230"/>
      <c r="OHA5" s="230"/>
      <c r="OHB5" s="230"/>
      <c r="OHC5" s="230"/>
      <c r="OHD5" s="230"/>
      <c r="OHE5" s="230"/>
      <c r="OHF5" s="230"/>
      <c r="OHG5" s="230"/>
      <c r="OHH5" s="230"/>
      <c r="OHI5" s="230"/>
      <c r="OHJ5" s="230"/>
      <c r="OHK5" s="230"/>
      <c r="OHL5" s="230"/>
      <c r="OHM5" s="230"/>
      <c r="OHN5" s="230"/>
      <c r="OHO5" s="230"/>
      <c r="OHP5" s="230"/>
      <c r="OHQ5" s="230"/>
      <c r="OHR5" s="230"/>
      <c r="OHS5" s="230"/>
      <c r="OHT5" s="230"/>
      <c r="OHU5" s="230"/>
      <c r="OHV5" s="230"/>
      <c r="OHW5" s="230"/>
      <c r="OHX5" s="230"/>
      <c r="OHY5" s="230"/>
      <c r="OHZ5" s="230"/>
      <c r="OIA5" s="230"/>
      <c r="OIB5" s="230"/>
      <c r="OIC5" s="230"/>
      <c r="OID5" s="230"/>
      <c r="OIE5" s="230"/>
      <c r="OIF5" s="230"/>
      <c r="OIG5" s="230"/>
      <c r="OIH5" s="230"/>
      <c r="OII5" s="230"/>
      <c r="OIJ5" s="230"/>
      <c r="OIK5" s="230"/>
      <c r="OIL5" s="230"/>
      <c r="OIM5" s="230"/>
      <c r="OIN5" s="230"/>
      <c r="OIO5" s="230"/>
      <c r="OIP5" s="230"/>
      <c r="OIQ5" s="230"/>
      <c r="OIR5" s="230"/>
      <c r="OIS5" s="230"/>
      <c r="OIT5" s="230"/>
      <c r="OIU5" s="230"/>
      <c r="OIV5" s="230"/>
      <c r="OIW5" s="230"/>
      <c r="OIX5" s="230"/>
      <c r="OIY5" s="230"/>
      <c r="OIZ5" s="230"/>
      <c r="OJA5" s="230"/>
      <c r="OJB5" s="230"/>
      <c r="OJC5" s="230"/>
      <c r="OJD5" s="230"/>
      <c r="OJE5" s="230"/>
      <c r="OJF5" s="230"/>
      <c r="OJG5" s="230"/>
      <c r="OJH5" s="230"/>
      <c r="OJI5" s="230"/>
      <c r="OJJ5" s="230"/>
      <c r="OJK5" s="230"/>
      <c r="OJL5" s="230"/>
      <c r="OJM5" s="230"/>
      <c r="OJN5" s="230"/>
      <c r="OJO5" s="230"/>
      <c r="OJP5" s="230"/>
      <c r="OJQ5" s="230"/>
      <c r="OJR5" s="230"/>
      <c r="OJS5" s="230"/>
      <c r="OJT5" s="230"/>
      <c r="OJU5" s="230"/>
      <c r="OJV5" s="230"/>
      <c r="OJW5" s="230"/>
      <c r="OJX5" s="230"/>
      <c r="OJY5" s="230"/>
      <c r="OJZ5" s="230"/>
      <c r="OKA5" s="230"/>
      <c r="OKB5" s="230"/>
      <c r="OKC5" s="230"/>
      <c r="OKD5" s="230"/>
      <c r="OKE5" s="230"/>
      <c r="OKF5" s="230"/>
      <c r="OKG5" s="230"/>
      <c r="OKH5" s="230"/>
      <c r="OKI5" s="230"/>
      <c r="OKJ5" s="230"/>
      <c r="OKK5" s="230"/>
      <c r="OKL5" s="230"/>
      <c r="OKM5" s="230"/>
      <c r="OKN5" s="230"/>
      <c r="OKO5" s="230"/>
      <c r="OKP5" s="230"/>
      <c r="OKQ5" s="230"/>
      <c r="OKR5" s="230"/>
      <c r="OKS5" s="230"/>
      <c r="OKT5" s="230"/>
      <c r="OKU5" s="230"/>
      <c r="OKV5" s="230"/>
      <c r="OKW5" s="230"/>
      <c r="OKX5" s="230"/>
      <c r="OKY5" s="230"/>
      <c r="OKZ5" s="230"/>
      <c r="OLA5" s="230"/>
      <c r="OLB5" s="230"/>
      <c r="OLC5" s="230"/>
      <c r="OLD5" s="230"/>
      <c r="OLE5" s="230"/>
      <c r="OLF5" s="230"/>
      <c r="OLG5" s="230"/>
      <c r="OLH5" s="230"/>
      <c r="OLI5" s="230"/>
      <c r="OLJ5" s="230"/>
      <c r="OLK5" s="230"/>
      <c r="OLL5" s="230"/>
      <c r="OLM5" s="230"/>
      <c r="OLN5" s="230"/>
      <c r="OLO5" s="230"/>
      <c r="OLP5" s="230"/>
      <c r="OLQ5" s="230"/>
      <c r="OLR5" s="230"/>
      <c r="OLS5" s="230"/>
      <c r="OLT5" s="230"/>
      <c r="OLU5" s="230"/>
      <c r="OLV5" s="230"/>
      <c r="OLW5" s="230"/>
      <c r="OLX5" s="230"/>
      <c r="OLY5" s="230"/>
      <c r="OLZ5" s="230"/>
      <c r="OMA5" s="230"/>
      <c r="OMB5" s="230"/>
      <c r="OMC5" s="230"/>
      <c r="OMD5" s="230"/>
      <c r="OME5" s="230"/>
      <c r="OMF5" s="230"/>
      <c r="OMG5" s="230"/>
      <c r="OMH5" s="230"/>
      <c r="OMI5" s="230"/>
      <c r="OMJ5" s="230"/>
      <c r="OMK5" s="230"/>
      <c r="OML5" s="230"/>
      <c r="OMM5" s="230"/>
      <c r="OMN5" s="230"/>
      <c r="OMO5" s="230"/>
      <c r="OMP5" s="230"/>
      <c r="OMQ5" s="230"/>
      <c r="OMR5" s="230"/>
      <c r="OMS5" s="230"/>
      <c r="OMT5" s="230"/>
      <c r="OMU5" s="230"/>
      <c r="OMV5" s="230"/>
      <c r="OMW5" s="230"/>
      <c r="OMX5" s="230"/>
      <c r="OMY5" s="230"/>
      <c r="OMZ5" s="230"/>
      <c r="ONA5" s="230"/>
      <c r="ONB5" s="230"/>
      <c r="ONC5" s="230"/>
      <c r="OND5" s="230"/>
      <c r="ONE5" s="230"/>
      <c r="ONF5" s="230"/>
      <c r="ONG5" s="230"/>
      <c r="ONH5" s="230"/>
      <c r="ONI5" s="230"/>
      <c r="ONJ5" s="230"/>
      <c r="ONK5" s="230"/>
      <c r="ONL5" s="230"/>
      <c r="ONM5" s="230"/>
      <c r="ONN5" s="230"/>
      <c r="ONO5" s="230"/>
      <c r="ONP5" s="230"/>
      <c r="ONQ5" s="230"/>
      <c r="ONR5" s="230"/>
      <c r="ONS5" s="230"/>
      <c r="ONT5" s="230"/>
      <c r="ONU5" s="230"/>
      <c r="ONV5" s="230"/>
      <c r="ONW5" s="230"/>
      <c r="ONX5" s="230"/>
      <c r="ONY5" s="230"/>
      <c r="ONZ5" s="230"/>
      <c r="OOA5" s="230"/>
      <c r="OOB5" s="230"/>
      <c r="OOC5" s="230"/>
      <c r="OOD5" s="230"/>
      <c r="OOE5" s="230"/>
      <c r="OOF5" s="230"/>
      <c r="OOG5" s="230"/>
      <c r="OOH5" s="230"/>
      <c r="OOI5" s="230"/>
      <c r="OOJ5" s="230"/>
      <c r="OOK5" s="230"/>
      <c r="OOL5" s="230"/>
      <c r="OOM5" s="230"/>
      <c r="OON5" s="230"/>
      <c r="OOO5" s="230"/>
      <c r="OOP5" s="230"/>
      <c r="OOQ5" s="230"/>
      <c r="OOR5" s="230"/>
      <c r="OOS5" s="230"/>
      <c r="OOT5" s="230"/>
      <c r="OOU5" s="230"/>
      <c r="OOV5" s="230"/>
      <c r="OOW5" s="230"/>
      <c r="OOX5" s="230"/>
      <c r="OOY5" s="230"/>
      <c r="OOZ5" s="230"/>
      <c r="OPA5" s="230"/>
      <c r="OPB5" s="230"/>
      <c r="OPC5" s="230"/>
      <c r="OPD5" s="230"/>
      <c r="OPE5" s="230"/>
      <c r="OPF5" s="230"/>
      <c r="OPG5" s="230"/>
      <c r="OPH5" s="230"/>
      <c r="OPI5" s="230"/>
      <c r="OPJ5" s="230"/>
      <c r="OPK5" s="230"/>
      <c r="OPL5" s="230"/>
      <c r="OPM5" s="230"/>
      <c r="OPN5" s="230"/>
      <c r="OPO5" s="230"/>
      <c r="OPP5" s="230"/>
      <c r="OPQ5" s="230"/>
      <c r="OPR5" s="230"/>
      <c r="OPS5" s="230"/>
      <c r="OPT5" s="230"/>
      <c r="OPU5" s="230"/>
      <c r="OPV5" s="230"/>
      <c r="OPW5" s="230"/>
      <c r="OPX5" s="230"/>
      <c r="OPY5" s="230"/>
      <c r="OPZ5" s="230"/>
      <c r="OQA5" s="230"/>
      <c r="OQB5" s="230"/>
      <c r="OQC5" s="230"/>
      <c r="OQD5" s="230"/>
      <c r="OQE5" s="230"/>
      <c r="OQF5" s="230"/>
      <c r="OQG5" s="230"/>
      <c r="OQH5" s="230"/>
      <c r="OQI5" s="230"/>
      <c r="OQJ5" s="230"/>
      <c r="OQK5" s="230"/>
      <c r="OQL5" s="230"/>
      <c r="OQM5" s="230"/>
      <c r="OQN5" s="230"/>
      <c r="OQO5" s="230"/>
      <c r="OQP5" s="230"/>
      <c r="OQQ5" s="230"/>
      <c r="OQR5" s="230"/>
      <c r="OQS5" s="230"/>
      <c r="OQT5" s="230"/>
      <c r="OQU5" s="230"/>
      <c r="OQV5" s="230"/>
      <c r="OQW5" s="230"/>
      <c r="OQX5" s="230"/>
      <c r="OQY5" s="230"/>
      <c r="OQZ5" s="230"/>
      <c r="ORA5" s="230"/>
      <c r="ORB5" s="230"/>
      <c r="ORC5" s="230"/>
      <c r="ORD5" s="230"/>
      <c r="ORE5" s="230"/>
      <c r="ORF5" s="230"/>
      <c r="ORG5" s="230"/>
      <c r="ORH5" s="230"/>
      <c r="ORI5" s="230"/>
      <c r="ORJ5" s="230"/>
      <c r="ORK5" s="230"/>
      <c r="ORL5" s="230"/>
      <c r="ORM5" s="230"/>
      <c r="ORN5" s="230"/>
      <c r="ORO5" s="230"/>
      <c r="ORP5" s="230"/>
      <c r="ORQ5" s="230"/>
      <c r="ORR5" s="230"/>
      <c r="ORS5" s="230"/>
      <c r="ORT5" s="230"/>
      <c r="ORU5" s="230"/>
      <c r="ORV5" s="230"/>
      <c r="ORW5" s="230"/>
      <c r="ORX5" s="230"/>
      <c r="ORY5" s="230"/>
      <c r="ORZ5" s="230"/>
      <c r="OSA5" s="230"/>
      <c r="OSB5" s="230"/>
      <c r="OSC5" s="230"/>
      <c r="OSD5" s="230"/>
      <c r="OSE5" s="230"/>
      <c r="OSF5" s="230"/>
      <c r="OSG5" s="230"/>
      <c r="OSH5" s="230"/>
      <c r="OSI5" s="230"/>
      <c r="OSJ5" s="230"/>
      <c r="OSK5" s="230"/>
      <c r="OSL5" s="230"/>
      <c r="OSM5" s="230"/>
      <c r="OSN5" s="230"/>
      <c r="OSO5" s="230"/>
      <c r="OSP5" s="230"/>
      <c r="OSQ5" s="230"/>
      <c r="OSR5" s="230"/>
      <c r="OSS5" s="230"/>
      <c r="OST5" s="230"/>
      <c r="OSU5" s="230"/>
      <c r="OSV5" s="230"/>
      <c r="OSW5" s="230"/>
      <c r="OSX5" s="230"/>
      <c r="OSY5" s="230"/>
      <c r="OSZ5" s="230"/>
      <c r="OTA5" s="230"/>
      <c r="OTB5" s="230"/>
      <c r="OTC5" s="230"/>
      <c r="OTD5" s="230"/>
      <c r="OTE5" s="230"/>
      <c r="OTF5" s="230"/>
      <c r="OTG5" s="230"/>
      <c r="OTH5" s="230"/>
      <c r="OTI5" s="230"/>
      <c r="OTJ5" s="230"/>
      <c r="OTK5" s="230"/>
      <c r="OTL5" s="230"/>
      <c r="OTM5" s="230"/>
      <c r="OTN5" s="230"/>
      <c r="OTO5" s="230"/>
      <c r="OTP5" s="230"/>
      <c r="OTQ5" s="230"/>
      <c r="OTR5" s="230"/>
      <c r="OTS5" s="230"/>
      <c r="OTT5" s="230"/>
      <c r="OTU5" s="230"/>
      <c r="OTV5" s="230"/>
      <c r="OTW5" s="230"/>
      <c r="OTX5" s="230"/>
      <c r="OTY5" s="230"/>
      <c r="OTZ5" s="230"/>
      <c r="OUA5" s="230"/>
      <c r="OUB5" s="230"/>
      <c r="OUC5" s="230"/>
      <c r="OUD5" s="230"/>
      <c r="OUE5" s="230"/>
      <c r="OUF5" s="230"/>
      <c r="OUG5" s="230"/>
      <c r="OUH5" s="230"/>
      <c r="OUI5" s="230"/>
      <c r="OUJ5" s="230"/>
      <c r="OUK5" s="230"/>
      <c r="OUL5" s="230"/>
      <c r="OUM5" s="230"/>
      <c r="OUN5" s="230"/>
      <c r="OUO5" s="230"/>
      <c r="OUP5" s="230"/>
      <c r="OUQ5" s="230"/>
      <c r="OUR5" s="230"/>
      <c r="OUS5" s="230"/>
      <c r="OUT5" s="230"/>
      <c r="OUU5" s="230"/>
      <c r="OUV5" s="230"/>
      <c r="OUW5" s="230"/>
      <c r="OUX5" s="230"/>
      <c r="OUY5" s="230"/>
      <c r="OUZ5" s="230"/>
      <c r="OVA5" s="230"/>
      <c r="OVB5" s="230"/>
      <c r="OVC5" s="230"/>
      <c r="OVD5" s="230"/>
      <c r="OVE5" s="230"/>
      <c r="OVF5" s="230"/>
      <c r="OVG5" s="230"/>
      <c r="OVH5" s="230"/>
      <c r="OVI5" s="230"/>
      <c r="OVJ5" s="230"/>
      <c r="OVK5" s="230"/>
      <c r="OVL5" s="230"/>
      <c r="OVM5" s="230"/>
      <c r="OVN5" s="230"/>
      <c r="OVO5" s="230"/>
      <c r="OVP5" s="230"/>
      <c r="OVQ5" s="230"/>
      <c r="OVR5" s="230"/>
      <c r="OVS5" s="230"/>
      <c r="OVT5" s="230"/>
      <c r="OVU5" s="230"/>
      <c r="OVV5" s="230"/>
      <c r="OVW5" s="230"/>
      <c r="OVX5" s="230"/>
      <c r="OVY5" s="230"/>
      <c r="OVZ5" s="230"/>
      <c r="OWA5" s="230"/>
      <c r="OWB5" s="230"/>
      <c r="OWC5" s="230"/>
      <c r="OWD5" s="230"/>
      <c r="OWE5" s="230"/>
      <c r="OWF5" s="230"/>
      <c r="OWG5" s="230"/>
      <c r="OWH5" s="230"/>
      <c r="OWI5" s="230"/>
      <c r="OWJ5" s="230"/>
      <c r="OWK5" s="230"/>
      <c r="OWL5" s="230"/>
      <c r="OWM5" s="230"/>
      <c r="OWN5" s="230"/>
      <c r="OWO5" s="230"/>
      <c r="OWP5" s="230"/>
      <c r="OWQ5" s="230"/>
      <c r="OWR5" s="230"/>
      <c r="OWS5" s="230"/>
      <c r="OWT5" s="230"/>
      <c r="OWU5" s="230"/>
      <c r="OWV5" s="230"/>
      <c r="OWW5" s="230"/>
      <c r="OWX5" s="230"/>
      <c r="OWY5" s="230"/>
      <c r="OWZ5" s="230"/>
      <c r="OXA5" s="230"/>
      <c r="OXB5" s="230"/>
      <c r="OXC5" s="230"/>
      <c r="OXD5" s="230"/>
      <c r="OXE5" s="230"/>
      <c r="OXF5" s="230"/>
      <c r="OXG5" s="230"/>
      <c r="OXH5" s="230"/>
      <c r="OXI5" s="230"/>
      <c r="OXJ5" s="230"/>
      <c r="OXK5" s="230"/>
      <c r="OXL5" s="230"/>
      <c r="OXM5" s="230"/>
      <c r="OXN5" s="230"/>
      <c r="OXO5" s="230"/>
      <c r="OXP5" s="230"/>
      <c r="OXQ5" s="230"/>
      <c r="OXR5" s="230"/>
      <c r="OXS5" s="230"/>
      <c r="OXT5" s="230"/>
      <c r="OXU5" s="230"/>
      <c r="OXV5" s="230"/>
      <c r="OXW5" s="230"/>
      <c r="OXX5" s="230"/>
      <c r="OXY5" s="230"/>
      <c r="OXZ5" s="230"/>
      <c r="OYA5" s="230"/>
      <c r="OYB5" s="230"/>
      <c r="OYC5" s="230"/>
      <c r="OYD5" s="230"/>
      <c r="OYE5" s="230"/>
      <c r="OYF5" s="230"/>
      <c r="OYG5" s="230"/>
      <c r="OYH5" s="230"/>
      <c r="OYI5" s="230"/>
      <c r="OYJ5" s="230"/>
      <c r="OYK5" s="230"/>
      <c r="OYL5" s="230"/>
      <c r="OYM5" s="230"/>
      <c r="OYN5" s="230"/>
      <c r="OYO5" s="230"/>
      <c r="OYP5" s="230"/>
      <c r="OYQ5" s="230"/>
      <c r="OYR5" s="230"/>
      <c r="OYS5" s="230"/>
      <c r="OYT5" s="230"/>
      <c r="OYU5" s="230"/>
      <c r="OYV5" s="230"/>
      <c r="OYW5" s="230"/>
      <c r="OYX5" s="230"/>
      <c r="OYY5" s="230"/>
      <c r="OYZ5" s="230"/>
      <c r="OZA5" s="230"/>
      <c r="OZB5" s="230"/>
      <c r="OZC5" s="230"/>
      <c r="OZD5" s="230"/>
      <c r="OZE5" s="230"/>
      <c r="OZF5" s="230"/>
      <c r="OZG5" s="230"/>
      <c r="OZH5" s="230"/>
      <c r="OZI5" s="230"/>
      <c r="OZJ5" s="230"/>
      <c r="OZK5" s="230"/>
      <c r="OZL5" s="230"/>
      <c r="OZM5" s="230"/>
      <c r="OZN5" s="230"/>
      <c r="OZO5" s="230"/>
      <c r="OZP5" s="230"/>
      <c r="OZQ5" s="230"/>
      <c r="OZR5" s="230"/>
      <c r="OZS5" s="230"/>
      <c r="OZT5" s="230"/>
      <c r="OZU5" s="230"/>
      <c r="OZV5" s="230"/>
      <c r="OZW5" s="230"/>
      <c r="OZX5" s="230"/>
      <c r="OZY5" s="230"/>
      <c r="OZZ5" s="230"/>
      <c r="PAA5" s="230"/>
      <c r="PAB5" s="230"/>
      <c r="PAC5" s="230"/>
      <c r="PAD5" s="230"/>
      <c r="PAE5" s="230"/>
      <c r="PAF5" s="230"/>
      <c r="PAG5" s="230"/>
      <c r="PAH5" s="230"/>
      <c r="PAI5" s="230"/>
      <c r="PAJ5" s="230"/>
      <c r="PAK5" s="230"/>
      <c r="PAL5" s="230"/>
      <c r="PAM5" s="230"/>
      <c r="PAN5" s="230"/>
      <c r="PAO5" s="230"/>
      <c r="PAP5" s="230"/>
      <c r="PAQ5" s="230"/>
      <c r="PAR5" s="230"/>
      <c r="PAS5" s="230"/>
      <c r="PAT5" s="230"/>
      <c r="PAU5" s="230"/>
      <c r="PAV5" s="230"/>
      <c r="PAW5" s="230"/>
      <c r="PAX5" s="230"/>
      <c r="PAY5" s="230"/>
      <c r="PAZ5" s="230"/>
      <c r="PBA5" s="230"/>
      <c r="PBB5" s="230"/>
      <c r="PBC5" s="230"/>
      <c r="PBD5" s="230"/>
      <c r="PBE5" s="230"/>
      <c r="PBF5" s="230"/>
      <c r="PBG5" s="230"/>
      <c r="PBH5" s="230"/>
      <c r="PBI5" s="230"/>
      <c r="PBJ5" s="230"/>
      <c r="PBK5" s="230"/>
      <c r="PBL5" s="230"/>
      <c r="PBM5" s="230"/>
      <c r="PBN5" s="230"/>
      <c r="PBO5" s="230"/>
      <c r="PBP5" s="230"/>
      <c r="PBQ5" s="230"/>
      <c r="PBR5" s="230"/>
      <c r="PBS5" s="230"/>
      <c r="PBT5" s="230"/>
      <c r="PBU5" s="230"/>
      <c r="PBV5" s="230"/>
      <c r="PBW5" s="230"/>
      <c r="PBX5" s="230"/>
      <c r="PBY5" s="230"/>
      <c r="PBZ5" s="230"/>
      <c r="PCA5" s="230"/>
      <c r="PCB5" s="230"/>
      <c r="PCC5" s="230"/>
      <c r="PCD5" s="230"/>
      <c r="PCE5" s="230"/>
      <c r="PCF5" s="230"/>
      <c r="PCG5" s="230"/>
      <c r="PCH5" s="230"/>
      <c r="PCI5" s="230"/>
      <c r="PCJ5" s="230"/>
      <c r="PCK5" s="230"/>
      <c r="PCL5" s="230"/>
      <c r="PCM5" s="230"/>
      <c r="PCN5" s="230"/>
      <c r="PCO5" s="230"/>
      <c r="PCP5" s="230"/>
      <c r="PCQ5" s="230"/>
      <c r="PCR5" s="230"/>
      <c r="PCS5" s="230"/>
      <c r="PCT5" s="230"/>
      <c r="PCU5" s="230"/>
      <c r="PCV5" s="230"/>
      <c r="PCW5" s="230"/>
      <c r="PCX5" s="230"/>
      <c r="PCY5" s="230"/>
      <c r="PCZ5" s="230"/>
      <c r="PDA5" s="230"/>
      <c r="PDB5" s="230"/>
      <c r="PDC5" s="230"/>
      <c r="PDD5" s="230"/>
      <c r="PDE5" s="230"/>
      <c r="PDF5" s="230"/>
      <c r="PDG5" s="230"/>
      <c r="PDH5" s="230"/>
      <c r="PDI5" s="230"/>
      <c r="PDJ5" s="230"/>
      <c r="PDK5" s="230"/>
      <c r="PDL5" s="230"/>
      <c r="PDM5" s="230"/>
      <c r="PDN5" s="230"/>
      <c r="PDO5" s="230"/>
      <c r="PDP5" s="230"/>
      <c r="PDQ5" s="230"/>
      <c r="PDR5" s="230"/>
      <c r="PDS5" s="230"/>
      <c r="PDT5" s="230"/>
      <c r="PDU5" s="230"/>
      <c r="PDV5" s="230"/>
      <c r="PDW5" s="230"/>
      <c r="PDX5" s="230"/>
      <c r="PDY5" s="230"/>
      <c r="PDZ5" s="230"/>
      <c r="PEA5" s="230"/>
      <c r="PEB5" s="230"/>
      <c r="PEC5" s="230"/>
      <c r="PED5" s="230"/>
      <c r="PEE5" s="230"/>
      <c r="PEF5" s="230"/>
      <c r="PEG5" s="230"/>
      <c r="PEH5" s="230"/>
      <c r="PEI5" s="230"/>
      <c r="PEJ5" s="230"/>
      <c r="PEK5" s="230"/>
      <c r="PEL5" s="230"/>
      <c r="PEM5" s="230"/>
      <c r="PEN5" s="230"/>
      <c r="PEO5" s="230"/>
      <c r="PEP5" s="230"/>
      <c r="PEQ5" s="230"/>
      <c r="PER5" s="230"/>
      <c r="PES5" s="230"/>
      <c r="PET5" s="230"/>
      <c r="PEU5" s="230"/>
      <c r="PEV5" s="230"/>
      <c r="PEW5" s="230"/>
      <c r="PEX5" s="230"/>
      <c r="PEY5" s="230"/>
      <c r="PEZ5" s="230"/>
      <c r="PFA5" s="230"/>
      <c r="PFB5" s="230"/>
      <c r="PFC5" s="230"/>
      <c r="PFD5" s="230"/>
      <c r="PFE5" s="230"/>
      <c r="PFF5" s="230"/>
      <c r="PFG5" s="230"/>
      <c r="PFH5" s="230"/>
      <c r="PFI5" s="230"/>
      <c r="PFJ5" s="230"/>
      <c r="PFK5" s="230"/>
      <c r="PFL5" s="230"/>
      <c r="PFM5" s="230"/>
      <c r="PFN5" s="230"/>
      <c r="PFO5" s="230"/>
      <c r="PFP5" s="230"/>
      <c r="PFQ5" s="230"/>
      <c r="PFR5" s="230"/>
      <c r="PFS5" s="230"/>
      <c r="PFT5" s="230"/>
      <c r="PFU5" s="230"/>
      <c r="PFV5" s="230"/>
      <c r="PFW5" s="230"/>
      <c r="PFX5" s="230"/>
      <c r="PFY5" s="230"/>
      <c r="PFZ5" s="230"/>
      <c r="PGA5" s="230"/>
      <c r="PGB5" s="230"/>
      <c r="PGC5" s="230"/>
      <c r="PGD5" s="230"/>
      <c r="PGE5" s="230"/>
      <c r="PGF5" s="230"/>
      <c r="PGG5" s="230"/>
      <c r="PGH5" s="230"/>
      <c r="PGI5" s="230"/>
      <c r="PGJ5" s="230"/>
      <c r="PGK5" s="230"/>
      <c r="PGL5" s="230"/>
      <c r="PGM5" s="230"/>
      <c r="PGN5" s="230"/>
      <c r="PGO5" s="230"/>
      <c r="PGP5" s="230"/>
      <c r="PGQ5" s="230"/>
      <c r="PGR5" s="230"/>
      <c r="PGS5" s="230"/>
      <c r="PGT5" s="230"/>
      <c r="PGU5" s="230"/>
      <c r="PGV5" s="230"/>
      <c r="PGW5" s="230"/>
      <c r="PGX5" s="230"/>
      <c r="PGY5" s="230"/>
      <c r="PGZ5" s="230"/>
      <c r="PHA5" s="230"/>
      <c r="PHB5" s="230"/>
      <c r="PHC5" s="230"/>
      <c r="PHD5" s="230"/>
      <c r="PHE5" s="230"/>
      <c r="PHF5" s="230"/>
      <c r="PHG5" s="230"/>
      <c r="PHH5" s="230"/>
      <c r="PHI5" s="230"/>
      <c r="PHJ5" s="230"/>
      <c r="PHK5" s="230"/>
      <c r="PHL5" s="230"/>
      <c r="PHM5" s="230"/>
      <c r="PHN5" s="230"/>
      <c r="PHO5" s="230"/>
      <c r="PHP5" s="230"/>
      <c r="PHQ5" s="230"/>
      <c r="PHR5" s="230"/>
      <c r="PHS5" s="230"/>
      <c r="PHT5" s="230"/>
      <c r="PHU5" s="230"/>
      <c r="PHV5" s="230"/>
      <c r="PHW5" s="230"/>
      <c r="PHX5" s="230"/>
      <c r="PHY5" s="230"/>
      <c r="PHZ5" s="230"/>
      <c r="PIA5" s="230"/>
      <c r="PIB5" s="230"/>
      <c r="PIC5" s="230"/>
      <c r="PID5" s="230"/>
      <c r="PIE5" s="230"/>
      <c r="PIF5" s="230"/>
      <c r="PIG5" s="230"/>
      <c r="PIH5" s="230"/>
      <c r="PII5" s="230"/>
      <c r="PIJ5" s="230"/>
      <c r="PIK5" s="230"/>
      <c r="PIL5" s="230"/>
      <c r="PIM5" s="230"/>
      <c r="PIN5" s="230"/>
      <c r="PIO5" s="230"/>
      <c r="PIP5" s="230"/>
      <c r="PIQ5" s="230"/>
      <c r="PIR5" s="230"/>
      <c r="PIS5" s="230"/>
      <c r="PIT5" s="230"/>
      <c r="PIU5" s="230"/>
      <c r="PIV5" s="230"/>
      <c r="PIW5" s="230"/>
      <c r="PIX5" s="230"/>
      <c r="PIY5" s="230"/>
      <c r="PIZ5" s="230"/>
      <c r="PJA5" s="230"/>
      <c r="PJB5" s="230"/>
      <c r="PJC5" s="230"/>
      <c r="PJD5" s="230"/>
      <c r="PJE5" s="230"/>
      <c r="PJF5" s="230"/>
      <c r="PJG5" s="230"/>
      <c r="PJH5" s="230"/>
      <c r="PJI5" s="230"/>
      <c r="PJJ5" s="230"/>
      <c r="PJK5" s="230"/>
      <c r="PJL5" s="230"/>
      <c r="PJM5" s="230"/>
      <c r="PJN5" s="230"/>
      <c r="PJO5" s="230"/>
      <c r="PJP5" s="230"/>
      <c r="PJQ5" s="230"/>
      <c r="PJR5" s="230"/>
      <c r="PJS5" s="230"/>
      <c r="PJT5" s="230"/>
      <c r="PJU5" s="230"/>
      <c r="PJV5" s="230"/>
      <c r="PJW5" s="230"/>
      <c r="PJX5" s="230"/>
      <c r="PJY5" s="230"/>
      <c r="PJZ5" s="230"/>
      <c r="PKA5" s="230"/>
      <c r="PKB5" s="230"/>
      <c r="PKC5" s="230"/>
      <c r="PKD5" s="230"/>
      <c r="PKE5" s="230"/>
      <c r="PKF5" s="230"/>
      <c r="PKG5" s="230"/>
      <c r="PKH5" s="230"/>
      <c r="PKI5" s="230"/>
      <c r="PKJ5" s="230"/>
      <c r="PKK5" s="230"/>
      <c r="PKL5" s="230"/>
      <c r="PKM5" s="230"/>
      <c r="PKN5" s="230"/>
      <c r="PKO5" s="230"/>
      <c r="PKP5" s="230"/>
      <c r="PKQ5" s="230"/>
      <c r="PKR5" s="230"/>
      <c r="PKS5" s="230"/>
      <c r="PKT5" s="230"/>
      <c r="PKU5" s="230"/>
      <c r="PKV5" s="230"/>
      <c r="PKW5" s="230"/>
      <c r="PKX5" s="230"/>
      <c r="PKY5" s="230"/>
      <c r="PKZ5" s="230"/>
      <c r="PLA5" s="230"/>
      <c r="PLB5" s="230"/>
      <c r="PLC5" s="230"/>
      <c r="PLD5" s="230"/>
      <c r="PLE5" s="230"/>
      <c r="PLF5" s="230"/>
      <c r="PLG5" s="230"/>
      <c r="PLH5" s="230"/>
      <c r="PLI5" s="230"/>
      <c r="PLJ5" s="230"/>
      <c r="PLK5" s="230"/>
      <c r="PLL5" s="230"/>
      <c r="PLM5" s="230"/>
      <c r="PLN5" s="230"/>
      <c r="PLO5" s="230"/>
      <c r="PLP5" s="230"/>
      <c r="PLQ5" s="230"/>
      <c r="PLR5" s="230"/>
      <c r="PLS5" s="230"/>
      <c r="PLT5" s="230"/>
      <c r="PLU5" s="230"/>
      <c r="PLV5" s="230"/>
      <c r="PLW5" s="230"/>
      <c r="PLX5" s="230"/>
      <c r="PLY5" s="230"/>
      <c r="PLZ5" s="230"/>
      <c r="PMA5" s="230"/>
      <c r="PMB5" s="230"/>
      <c r="PMC5" s="230"/>
      <c r="PMD5" s="230"/>
      <c r="PME5" s="230"/>
      <c r="PMF5" s="230"/>
      <c r="PMG5" s="230"/>
      <c r="PMH5" s="230"/>
      <c r="PMI5" s="230"/>
      <c r="PMJ5" s="230"/>
      <c r="PMK5" s="230"/>
      <c r="PML5" s="230"/>
      <c r="PMM5" s="230"/>
      <c r="PMN5" s="230"/>
      <c r="PMO5" s="230"/>
      <c r="PMP5" s="230"/>
      <c r="PMQ5" s="230"/>
      <c r="PMR5" s="230"/>
      <c r="PMS5" s="230"/>
      <c r="PMT5" s="230"/>
      <c r="PMU5" s="230"/>
      <c r="PMV5" s="230"/>
      <c r="PMW5" s="230"/>
      <c r="PMX5" s="230"/>
      <c r="PMY5" s="230"/>
      <c r="PMZ5" s="230"/>
      <c r="PNA5" s="230"/>
      <c r="PNB5" s="230"/>
      <c r="PNC5" s="230"/>
      <c r="PND5" s="230"/>
      <c r="PNE5" s="230"/>
      <c r="PNF5" s="230"/>
      <c r="PNG5" s="230"/>
      <c r="PNH5" s="230"/>
      <c r="PNI5" s="230"/>
      <c r="PNJ5" s="230"/>
      <c r="PNK5" s="230"/>
      <c r="PNL5" s="230"/>
      <c r="PNM5" s="230"/>
      <c r="PNN5" s="230"/>
      <c r="PNO5" s="230"/>
      <c r="PNP5" s="230"/>
      <c r="PNQ5" s="230"/>
      <c r="PNR5" s="230"/>
      <c r="PNS5" s="230"/>
      <c r="PNT5" s="230"/>
      <c r="PNU5" s="230"/>
      <c r="PNV5" s="230"/>
      <c r="PNW5" s="230"/>
      <c r="PNX5" s="230"/>
      <c r="PNY5" s="230"/>
      <c r="PNZ5" s="230"/>
      <c r="POA5" s="230"/>
      <c r="POB5" s="230"/>
      <c r="POC5" s="230"/>
      <c r="POD5" s="230"/>
      <c r="POE5" s="230"/>
      <c r="POF5" s="230"/>
      <c r="POG5" s="230"/>
      <c r="POH5" s="230"/>
      <c r="POI5" s="230"/>
      <c r="POJ5" s="230"/>
      <c r="POK5" s="230"/>
      <c r="POL5" s="230"/>
      <c r="POM5" s="230"/>
      <c r="PON5" s="230"/>
      <c r="POO5" s="230"/>
      <c r="POP5" s="230"/>
      <c r="POQ5" s="230"/>
      <c r="POR5" s="230"/>
      <c r="POS5" s="230"/>
      <c r="POT5" s="230"/>
      <c r="POU5" s="230"/>
      <c r="POV5" s="230"/>
      <c r="POW5" s="230"/>
      <c r="POX5" s="230"/>
      <c r="POY5" s="230"/>
      <c r="POZ5" s="230"/>
      <c r="PPA5" s="230"/>
      <c r="PPB5" s="230"/>
      <c r="PPC5" s="230"/>
      <c r="PPD5" s="230"/>
      <c r="PPE5" s="230"/>
      <c r="PPF5" s="230"/>
      <c r="PPG5" s="230"/>
      <c r="PPH5" s="230"/>
      <c r="PPI5" s="230"/>
      <c r="PPJ5" s="230"/>
      <c r="PPK5" s="230"/>
      <c r="PPL5" s="230"/>
      <c r="PPM5" s="230"/>
      <c r="PPN5" s="230"/>
      <c r="PPO5" s="230"/>
      <c r="PPP5" s="230"/>
      <c r="PPQ5" s="230"/>
      <c r="PPR5" s="230"/>
      <c r="PPS5" s="230"/>
      <c r="PPT5" s="230"/>
      <c r="PPU5" s="230"/>
      <c r="PPV5" s="230"/>
      <c r="PPW5" s="230"/>
      <c r="PPX5" s="230"/>
      <c r="PPY5" s="230"/>
      <c r="PPZ5" s="230"/>
      <c r="PQA5" s="230"/>
      <c r="PQB5" s="230"/>
      <c r="PQC5" s="230"/>
      <c r="PQD5" s="230"/>
      <c r="PQE5" s="230"/>
      <c r="PQF5" s="230"/>
      <c r="PQG5" s="230"/>
      <c r="PQH5" s="230"/>
      <c r="PQI5" s="230"/>
      <c r="PQJ5" s="230"/>
      <c r="PQK5" s="230"/>
      <c r="PQL5" s="230"/>
      <c r="PQM5" s="230"/>
      <c r="PQN5" s="230"/>
      <c r="PQO5" s="230"/>
      <c r="PQP5" s="230"/>
      <c r="PQQ5" s="230"/>
      <c r="PQR5" s="230"/>
      <c r="PQS5" s="230"/>
      <c r="PQT5" s="230"/>
      <c r="PQU5" s="230"/>
      <c r="PQV5" s="230"/>
      <c r="PQW5" s="230"/>
      <c r="PQX5" s="230"/>
      <c r="PQY5" s="230"/>
      <c r="PQZ5" s="230"/>
      <c r="PRA5" s="230"/>
      <c r="PRB5" s="230"/>
      <c r="PRC5" s="230"/>
      <c r="PRD5" s="230"/>
      <c r="PRE5" s="230"/>
      <c r="PRF5" s="230"/>
      <c r="PRG5" s="230"/>
      <c r="PRH5" s="230"/>
      <c r="PRI5" s="230"/>
      <c r="PRJ5" s="230"/>
      <c r="PRK5" s="230"/>
      <c r="PRL5" s="230"/>
      <c r="PRM5" s="230"/>
      <c r="PRN5" s="230"/>
      <c r="PRO5" s="230"/>
      <c r="PRP5" s="230"/>
      <c r="PRQ5" s="230"/>
      <c r="PRR5" s="230"/>
      <c r="PRS5" s="230"/>
      <c r="PRT5" s="230"/>
      <c r="PRU5" s="230"/>
      <c r="PRV5" s="230"/>
      <c r="PRW5" s="230"/>
      <c r="PRX5" s="230"/>
      <c r="PRY5" s="230"/>
      <c r="PRZ5" s="230"/>
      <c r="PSA5" s="230"/>
      <c r="PSB5" s="230"/>
      <c r="PSC5" s="230"/>
      <c r="PSD5" s="230"/>
      <c r="PSE5" s="230"/>
      <c r="PSF5" s="230"/>
      <c r="PSG5" s="230"/>
      <c r="PSH5" s="230"/>
      <c r="PSI5" s="230"/>
      <c r="PSJ5" s="230"/>
      <c r="PSK5" s="230"/>
      <c r="PSL5" s="230"/>
      <c r="PSM5" s="230"/>
      <c r="PSN5" s="230"/>
      <c r="PSO5" s="230"/>
      <c r="PSP5" s="230"/>
      <c r="PSQ5" s="230"/>
      <c r="PSR5" s="230"/>
      <c r="PSS5" s="230"/>
      <c r="PST5" s="230"/>
      <c r="PSU5" s="230"/>
      <c r="PSV5" s="230"/>
      <c r="PSW5" s="230"/>
      <c r="PSX5" s="230"/>
      <c r="PSY5" s="230"/>
      <c r="PSZ5" s="230"/>
      <c r="PTA5" s="230"/>
      <c r="PTB5" s="230"/>
      <c r="PTC5" s="230"/>
      <c r="PTD5" s="230"/>
      <c r="PTE5" s="230"/>
      <c r="PTF5" s="230"/>
      <c r="PTG5" s="230"/>
      <c r="PTH5" s="230"/>
      <c r="PTI5" s="230"/>
      <c r="PTJ5" s="230"/>
      <c r="PTK5" s="230"/>
      <c r="PTL5" s="230"/>
      <c r="PTM5" s="230"/>
      <c r="PTN5" s="230"/>
      <c r="PTO5" s="230"/>
      <c r="PTP5" s="230"/>
      <c r="PTQ5" s="230"/>
      <c r="PTR5" s="230"/>
      <c r="PTS5" s="230"/>
      <c r="PTT5" s="230"/>
      <c r="PTU5" s="230"/>
      <c r="PTV5" s="230"/>
      <c r="PTW5" s="230"/>
      <c r="PTX5" s="230"/>
      <c r="PTY5" s="230"/>
      <c r="PTZ5" s="230"/>
      <c r="PUA5" s="230"/>
      <c r="PUB5" s="230"/>
      <c r="PUC5" s="230"/>
      <c r="PUD5" s="230"/>
      <c r="PUE5" s="230"/>
      <c r="PUF5" s="230"/>
      <c r="PUG5" s="230"/>
      <c r="PUH5" s="230"/>
      <c r="PUI5" s="230"/>
      <c r="PUJ5" s="230"/>
      <c r="PUK5" s="230"/>
      <c r="PUL5" s="230"/>
      <c r="PUM5" s="230"/>
      <c r="PUN5" s="230"/>
      <c r="PUO5" s="230"/>
      <c r="PUP5" s="230"/>
      <c r="PUQ5" s="230"/>
      <c r="PUR5" s="230"/>
      <c r="PUS5" s="230"/>
      <c r="PUT5" s="230"/>
      <c r="PUU5" s="230"/>
      <c r="PUV5" s="230"/>
      <c r="PUW5" s="230"/>
      <c r="PUX5" s="230"/>
      <c r="PUY5" s="230"/>
      <c r="PUZ5" s="230"/>
      <c r="PVA5" s="230"/>
      <c r="PVB5" s="230"/>
      <c r="PVC5" s="230"/>
      <c r="PVD5" s="230"/>
      <c r="PVE5" s="230"/>
      <c r="PVF5" s="230"/>
      <c r="PVG5" s="230"/>
      <c r="PVH5" s="230"/>
      <c r="PVI5" s="230"/>
      <c r="PVJ5" s="230"/>
      <c r="PVK5" s="230"/>
      <c r="PVL5" s="230"/>
      <c r="PVM5" s="230"/>
      <c r="PVN5" s="230"/>
      <c r="PVO5" s="230"/>
      <c r="PVP5" s="230"/>
      <c r="PVQ5" s="230"/>
      <c r="PVR5" s="230"/>
      <c r="PVS5" s="230"/>
      <c r="PVT5" s="230"/>
      <c r="PVU5" s="230"/>
      <c r="PVV5" s="230"/>
      <c r="PVW5" s="230"/>
      <c r="PVX5" s="230"/>
      <c r="PVY5" s="230"/>
      <c r="PVZ5" s="230"/>
      <c r="PWA5" s="230"/>
      <c r="PWB5" s="230"/>
      <c r="PWC5" s="230"/>
      <c r="PWD5" s="230"/>
      <c r="PWE5" s="230"/>
      <c r="PWF5" s="230"/>
      <c r="PWG5" s="230"/>
      <c r="PWH5" s="230"/>
      <c r="PWI5" s="230"/>
      <c r="PWJ5" s="230"/>
      <c r="PWK5" s="230"/>
      <c r="PWL5" s="230"/>
      <c r="PWM5" s="230"/>
      <c r="PWN5" s="230"/>
      <c r="PWO5" s="230"/>
      <c r="PWP5" s="230"/>
      <c r="PWQ5" s="230"/>
      <c r="PWR5" s="230"/>
      <c r="PWS5" s="230"/>
      <c r="PWT5" s="230"/>
      <c r="PWU5" s="230"/>
      <c r="PWV5" s="230"/>
      <c r="PWW5" s="230"/>
      <c r="PWX5" s="230"/>
      <c r="PWY5" s="230"/>
      <c r="PWZ5" s="230"/>
      <c r="PXA5" s="230"/>
      <c r="PXB5" s="230"/>
      <c r="PXC5" s="230"/>
      <c r="PXD5" s="230"/>
      <c r="PXE5" s="230"/>
      <c r="PXF5" s="230"/>
      <c r="PXG5" s="230"/>
      <c r="PXH5" s="230"/>
      <c r="PXI5" s="230"/>
      <c r="PXJ5" s="230"/>
      <c r="PXK5" s="230"/>
      <c r="PXL5" s="230"/>
      <c r="PXM5" s="230"/>
      <c r="PXN5" s="230"/>
      <c r="PXO5" s="230"/>
      <c r="PXP5" s="230"/>
      <c r="PXQ5" s="230"/>
      <c r="PXR5" s="230"/>
      <c r="PXS5" s="230"/>
      <c r="PXT5" s="230"/>
      <c r="PXU5" s="230"/>
      <c r="PXV5" s="230"/>
      <c r="PXW5" s="230"/>
      <c r="PXX5" s="230"/>
      <c r="PXY5" s="230"/>
      <c r="PXZ5" s="230"/>
      <c r="PYA5" s="230"/>
      <c r="PYB5" s="230"/>
      <c r="PYC5" s="230"/>
      <c r="PYD5" s="230"/>
      <c r="PYE5" s="230"/>
      <c r="PYF5" s="230"/>
      <c r="PYG5" s="230"/>
      <c r="PYH5" s="230"/>
      <c r="PYI5" s="230"/>
      <c r="PYJ5" s="230"/>
      <c r="PYK5" s="230"/>
      <c r="PYL5" s="230"/>
      <c r="PYM5" s="230"/>
      <c r="PYN5" s="230"/>
      <c r="PYO5" s="230"/>
      <c r="PYP5" s="230"/>
      <c r="PYQ5" s="230"/>
      <c r="PYR5" s="230"/>
      <c r="PYS5" s="230"/>
      <c r="PYT5" s="230"/>
      <c r="PYU5" s="230"/>
      <c r="PYV5" s="230"/>
      <c r="PYW5" s="230"/>
      <c r="PYX5" s="230"/>
      <c r="PYY5" s="230"/>
      <c r="PYZ5" s="230"/>
      <c r="PZA5" s="230"/>
      <c r="PZB5" s="230"/>
      <c r="PZC5" s="230"/>
      <c r="PZD5" s="230"/>
      <c r="PZE5" s="230"/>
      <c r="PZF5" s="230"/>
      <c r="PZG5" s="230"/>
      <c r="PZH5" s="230"/>
      <c r="PZI5" s="230"/>
      <c r="PZJ5" s="230"/>
      <c r="PZK5" s="230"/>
      <c r="PZL5" s="230"/>
      <c r="PZM5" s="230"/>
      <c r="PZN5" s="230"/>
      <c r="PZO5" s="230"/>
      <c r="PZP5" s="230"/>
      <c r="PZQ5" s="230"/>
      <c r="PZR5" s="230"/>
      <c r="PZS5" s="230"/>
      <c r="PZT5" s="230"/>
      <c r="PZU5" s="230"/>
      <c r="PZV5" s="230"/>
      <c r="PZW5" s="230"/>
      <c r="PZX5" s="230"/>
      <c r="PZY5" s="230"/>
      <c r="PZZ5" s="230"/>
      <c r="QAA5" s="230"/>
      <c r="QAB5" s="230"/>
      <c r="QAC5" s="230"/>
      <c r="QAD5" s="230"/>
      <c r="QAE5" s="230"/>
      <c r="QAF5" s="230"/>
      <c r="QAG5" s="230"/>
      <c r="QAH5" s="230"/>
      <c r="QAI5" s="230"/>
      <c r="QAJ5" s="230"/>
      <c r="QAK5" s="230"/>
      <c r="QAL5" s="230"/>
      <c r="QAM5" s="230"/>
      <c r="QAN5" s="230"/>
      <c r="QAO5" s="230"/>
      <c r="QAP5" s="230"/>
      <c r="QAQ5" s="230"/>
      <c r="QAR5" s="230"/>
      <c r="QAS5" s="230"/>
      <c r="QAT5" s="230"/>
      <c r="QAU5" s="230"/>
      <c r="QAV5" s="230"/>
      <c r="QAW5" s="230"/>
      <c r="QAX5" s="230"/>
      <c r="QAY5" s="230"/>
      <c r="QAZ5" s="230"/>
      <c r="QBA5" s="230"/>
      <c r="QBB5" s="230"/>
      <c r="QBC5" s="230"/>
      <c r="QBD5" s="230"/>
      <c r="QBE5" s="230"/>
      <c r="QBF5" s="230"/>
      <c r="QBG5" s="230"/>
      <c r="QBH5" s="230"/>
      <c r="QBI5" s="230"/>
      <c r="QBJ5" s="230"/>
      <c r="QBK5" s="230"/>
      <c r="QBL5" s="230"/>
      <c r="QBM5" s="230"/>
      <c r="QBN5" s="230"/>
      <c r="QBO5" s="230"/>
      <c r="QBP5" s="230"/>
      <c r="QBQ5" s="230"/>
      <c r="QBR5" s="230"/>
      <c r="QBS5" s="230"/>
      <c r="QBT5" s="230"/>
      <c r="QBU5" s="230"/>
      <c r="QBV5" s="230"/>
      <c r="QBW5" s="230"/>
      <c r="QBX5" s="230"/>
      <c r="QBY5" s="230"/>
      <c r="QBZ5" s="230"/>
      <c r="QCA5" s="230"/>
      <c r="QCB5" s="230"/>
      <c r="QCC5" s="230"/>
      <c r="QCD5" s="230"/>
      <c r="QCE5" s="230"/>
      <c r="QCF5" s="230"/>
      <c r="QCG5" s="230"/>
      <c r="QCH5" s="230"/>
      <c r="QCI5" s="230"/>
      <c r="QCJ5" s="230"/>
      <c r="QCK5" s="230"/>
      <c r="QCL5" s="230"/>
      <c r="QCM5" s="230"/>
      <c r="QCN5" s="230"/>
      <c r="QCO5" s="230"/>
      <c r="QCP5" s="230"/>
      <c r="QCQ5" s="230"/>
      <c r="QCR5" s="230"/>
      <c r="QCS5" s="230"/>
      <c r="QCT5" s="230"/>
      <c r="QCU5" s="230"/>
      <c r="QCV5" s="230"/>
      <c r="QCW5" s="230"/>
      <c r="QCX5" s="230"/>
      <c r="QCY5" s="230"/>
      <c r="QCZ5" s="230"/>
      <c r="QDA5" s="230"/>
      <c r="QDB5" s="230"/>
      <c r="QDC5" s="230"/>
      <c r="QDD5" s="230"/>
      <c r="QDE5" s="230"/>
      <c r="QDF5" s="230"/>
      <c r="QDG5" s="230"/>
      <c r="QDH5" s="230"/>
      <c r="QDI5" s="230"/>
      <c r="QDJ5" s="230"/>
      <c r="QDK5" s="230"/>
      <c r="QDL5" s="230"/>
      <c r="QDM5" s="230"/>
      <c r="QDN5" s="230"/>
      <c r="QDO5" s="230"/>
      <c r="QDP5" s="230"/>
      <c r="QDQ5" s="230"/>
      <c r="QDR5" s="230"/>
      <c r="QDS5" s="230"/>
      <c r="QDT5" s="230"/>
      <c r="QDU5" s="230"/>
      <c r="QDV5" s="230"/>
      <c r="QDW5" s="230"/>
      <c r="QDX5" s="230"/>
      <c r="QDY5" s="230"/>
      <c r="QDZ5" s="230"/>
      <c r="QEA5" s="230"/>
      <c r="QEB5" s="230"/>
      <c r="QEC5" s="230"/>
      <c r="QED5" s="230"/>
      <c r="QEE5" s="230"/>
      <c r="QEF5" s="230"/>
      <c r="QEG5" s="230"/>
      <c r="QEH5" s="230"/>
      <c r="QEI5" s="230"/>
      <c r="QEJ5" s="230"/>
      <c r="QEK5" s="230"/>
      <c r="QEL5" s="230"/>
      <c r="QEM5" s="230"/>
      <c r="QEN5" s="230"/>
      <c r="QEO5" s="230"/>
      <c r="QEP5" s="230"/>
      <c r="QEQ5" s="230"/>
      <c r="QER5" s="230"/>
      <c r="QES5" s="230"/>
      <c r="QET5" s="230"/>
      <c r="QEU5" s="230"/>
      <c r="QEV5" s="230"/>
      <c r="QEW5" s="230"/>
      <c r="QEX5" s="230"/>
      <c r="QEY5" s="230"/>
      <c r="QEZ5" s="230"/>
      <c r="QFA5" s="230"/>
      <c r="QFB5" s="230"/>
      <c r="QFC5" s="230"/>
      <c r="QFD5" s="230"/>
      <c r="QFE5" s="230"/>
      <c r="QFF5" s="230"/>
      <c r="QFG5" s="230"/>
      <c r="QFH5" s="230"/>
      <c r="QFI5" s="230"/>
      <c r="QFJ5" s="230"/>
      <c r="QFK5" s="230"/>
      <c r="QFL5" s="230"/>
      <c r="QFM5" s="230"/>
      <c r="QFN5" s="230"/>
      <c r="QFO5" s="230"/>
      <c r="QFP5" s="230"/>
      <c r="QFQ5" s="230"/>
      <c r="QFR5" s="230"/>
      <c r="QFS5" s="230"/>
      <c r="QFT5" s="230"/>
      <c r="QFU5" s="230"/>
      <c r="QFV5" s="230"/>
      <c r="QFW5" s="230"/>
      <c r="QFX5" s="230"/>
      <c r="QFY5" s="230"/>
      <c r="QFZ5" s="230"/>
      <c r="QGA5" s="230"/>
      <c r="QGB5" s="230"/>
      <c r="QGC5" s="230"/>
      <c r="QGD5" s="230"/>
      <c r="QGE5" s="230"/>
      <c r="QGF5" s="230"/>
      <c r="QGG5" s="230"/>
      <c r="QGH5" s="230"/>
      <c r="QGI5" s="230"/>
      <c r="QGJ5" s="230"/>
      <c r="QGK5" s="230"/>
      <c r="QGL5" s="230"/>
      <c r="QGM5" s="230"/>
      <c r="QGN5" s="230"/>
      <c r="QGO5" s="230"/>
      <c r="QGP5" s="230"/>
      <c r="QGQ5" s="230"/>
      <c r="QGR5" s="230"/>
      <c r="QGS5" s="230"/>
      <c r="QGT5" s="230"/>
      <c r="QGU5" s="230"/>
      <c r="QGV5" s="230"/>
      <c r="QGW5" s="230"/>
      <c r="QGX5" s="230"/>
      <c r="QGY5" s="230"/>
      <c r="QGZ5" s="230"/>
      <c r="QHA5" s="230"/>
      <c r="QHB5" s="230"/>
      <c r="QHC5" s="230"/>
      <c r="QHD5" s="230"/>
      <c r="QHE5" s="230"/>
      <c r="QHF5" s="230"/>
      <c r="QHG5" s="230"/>
      <c r="QHH5" s="230"/>
      <c r="QHI5" s="230"/>
      <c r="QHJ5" s="230"/>
      <c r="QHK5" s="230"/>
      <c r="QHL5" s="230"/>
      <c r="QHM5" s="230"/>
      <c r="QHN5" s="230"/>
      <c r="QHO5" s="230"/>
      <c r="QHP5" s="230"/>
      <c r="QHQ5" s="230"/>
      <c r="QHR5" s="230"/>
      <c r="QHS5" s="230"/>
      <c r="QHT5" s="230"/>
      <c r="QHU5" s="230"/>
      <c r="QHV5" s="230"/>
      <c r="QHW5" s="230"/>
      <c r="QHX5" s="230"/>
      <c r="QHY5" s="230"/>
      <c r="QHZ5" s="230"/>
      <c r="QIA5" s="230"/>
      <c r="QIB5" s="230"/>
      <c r="QIC5" s="230"/>
      <c r="QID5" s="230"/>
      <c r="QIE5" s="230"/>
      <c r="QIF5" s="230"/>
      <c r="QIG5" s="230"/>
      <c r="QIH5" s="230"/>
      <c r="QII5" s="230"/>
      <c r="QIJ5" s="230"/>
      <c r="QIK5" s="230"/>
      <c r="QIL5" s="230"/>
      <c r="QIM5" s="230"/>
      <c r="QIN5" s="230"/>
      <c r="QIO5" s="230"/>
      <c r="QIP5" s="230"/>
      <c r="QIQ5" s="230"/>
      <c r="QIR5" s="230"/>
      <c r="QIS5" s="230"/>
      <c r="QIT5" s="230"/>
      <c r="QIU5" s="230"/>
      <c r="QIV5" s="230"/>
      <c r="QIW5" s="230"/>
      <c r="QIX5" s="230"/>
      <c r="QIY5" s="230"/>
      <c r="QIZ5" s="230"/>
      <c r="QJA5" s="230"/>
      <c r="QJB5" s="230"/>
      <c r="QJC5" s="230"/>
      <c r="QJD5" s="230"/>
      <c r="QJE5" s="230"/>
      <c r="QJF5" s="230"/>
      <c r="QJG5" s="230"/>
      <c r="QJH5" s="230"/>
      <c r="QJI5" s="230"/>
      <c r="QJJ5" s="230"/>
      <c r="QJK5" s="230"/>
      <c r="QJL5" s="230"/>
      <c r="QJM5" s="230"/>
      <c r="QJN5" s="230"/>
      <c r="QJO5" s="230"/>
      <c r="QJP5" s="230"/>
      <c r="QJQ5" s="230"/>
      <c r="QJR5" s="230"/>
      <c r="QJS5" s="230"/>
      <c r="QJT5" s="230"/>
      <c r="QJU5" s="230"/>
      <c r="QJV5" s="230"/>
      <c r="QJW5" s="230"/>
      <c r="QJX5" s="230"/>
      <c r="QJY5" s="230"/>
      <c r="QJZ5" s="230"/>
      <c r="QKA5" s="230"/>
      <c r="QKB5" s="230"/>
      <c r="QKC5" s="230"/>
      <c r="QKD5" s="230"/>
      <c r="QKE5" s="230"/>
      <c r="QKF5" s="230"/>
      <c r="QKG5" s="230"/>
      <c r="QKH5" s="230"/>
      <c r="QKI5" s="230"/>
      <c r="QKJ5" s="230"/>
      <c r="QKK5" s="230"/>
      <c r="QKL5" s="230"/>
      <c r="QKM5" s="230"/>
      <c r="QKN5" s="230"/>
      <c r="QKO5" s="230"/>
      <c r="QKP5" s="230"/>
      <c r="QKQ5" s="230"/>
      <c r="QKR5" s="230"/>
      <c r="QKS5" s="230"/>
      <c r="QKT5" s="230"/>
      <c r="QKU5" s="230"/>
      <c r="QKV5" s="230"/>
      <c r="QKW5" s="230"/>
      <c r="QKX5" s="230"/>
      <c r="QKY5" s="230"/>
      <c r="QKZ5" s="230"/>
      <c r="QLA5" s="230"/>
      <c r="QLB5" s="230"/>
      <c r="QLC5" s="230"/>
      <c r="QLD5" s="230"/>
      <c r="QLE5" s="230"/>
      <c r="QLF5" s="230"/>
      <c r="QLG5" s="230"/>
      <c r="QLH5" s="230"/>
      <c r="QLI5" s="230"/>
      <c r="QLJ5" s="230"/>
      <c r="QLK5" s="230"/>
      <c r="QLL5" s="230"/>
      <c r="QLM5" s="230"/>
      <c r="QLN5" s="230"/>
      <c r="QLO5" s="230"/>
      <c r="QLP5" s="230"/>
      <c r="QLQ5" s="230"/>
      <c r="QLR5" s="230"/>
      <c r="QLS5" s="230"/>
      <c r="QLT5" s="230"/>
      <c r="QLU5" s="230"/>
      <c r="QLV5" s="230"/>
      <c r="QLW5" s="230"/>
      <c r="QLX5" s="230"/>
      <c r="QLY5" s="230"/>
      <c r="QLZ5" s="230"/>
      <c r="QMA5" s="230"/>
      <c r="QMB5" s="230"/>
      <c r="QMC5" s="230"/>
      <c r="QMD5" s="230"/>
      <c r="QME5" s="230"/>
      <c r="QMF5" s="230"/>
      <c r="QMG5" s="230"/>
      <c r="QMH5" s="230"/>
      <c r="QMI5" s="230"/>
      <c r="QMJ5" s="230"/>
      <c r="QMK5" s="230"/>
      <c r="QML5" s="230"/>
      <c r="QMM5" s="230"/>
      <c r="QMN5" s="230"/>
      <c r="QMO5" s="230"/>
      <c r="QMP5" s="230"/>
      <c r="QMQ5" s="230"/>
      <c r="QMR5" s="230"/>
      <c r="QMS5" s="230"/>
      <c r="QMT5" s="230"/>
      <c r="QMU5" s="230"/>
      <c r="QMV5" s="230"/>
      <c r="QMW5" s="230"/>
      <c r="QMX5" s="230"/>
      <c r="QMY5" s="230"/>
      <c r="QMZ5" s="230"/>
      <c r="QNA5" s="230"/>
      <c r="QNB5" s="230"/>
      <c r="QNC5" s="230"/>
      <c r="QND5" s="230"/>
      <c r="QNE5" s="230"/>
      <c r="QNF5" s="230"/>
      <c r="QNG5" s="230"/>
      <c r="QNH5" s="230"/>
      <c r="QNI5" s="230"/>
      <c r="QNJ5" s="230"/>
      <c r="QNK5" s="230"/>
      <c r="QNL5" s="230"/>
      <c r="QNM5" s="230"/>
      <c r="QNN5" s="230"/>
      <c r="QNO5" s="230"/>
      <c r="QNP5" s="230"/>
      <c r="QNQ5" s="230"/>
      <c r="QNR5" s="230"/>
      <c r="QNS5" s="230"/>
      <c r="QNT5" s="230"/>
      <c r="QNU5" s="230"/>
      <c r="QNV5" s="230"/>
      <c r="QNW5" s="230"/>
      <c r="QNX5" s="230"/>
      <c r="QNY5" s="230"/>
      <c r="QNZ5" s="230"/>
      <c r="QOA5" s="230"/>
      <c r="QOB5" s="230"/>
      <c r="QOC5" s="230"/>
      <c r="QOD5" s="230"/>
      <c r="QOE5" s="230"/>
      <c r="QOF5" s="230"/>
      <c r="QOG5" s="230"/>
      <c r="QOH5" s="230"/>
      <c r="QOI5" s="230"/>
      <c r="QOJ5" s="230"/>
      <c r="QOK5" s="230"/>
      <c r="QOL5" s="230"/>
      <c r="QOM5" s="230"/>
      <c r="QON5" s="230"/>
      <c r="QOO5" s="230"/>
      <c r="QOP5" s="230"/>
      <c r="QOQ5" s="230"/>
      <c r="QOR5" s="230"/>
      <c r="QOS5" s="230"/>
      <c r="QOT5" s="230"/>
      <c r="QOU5" s="230"/>
      <c r="QOV5" s="230"/>
      <c r="QOW5" s="230"/>
      <c r="QOX5" s="230"/>
      <c r="QOY5" s="230"/>
      <c r="QOZ5" s="230"/>
      <c r="QPA5" s="230"/>
      <c r="QPB5" s="230"/>
      <c r="QPC5" s="230"/>
      <c r="QPD5" s="230"/>
      <c r="QPE5" s="230"/>
      <c r="QPF5" s="230"/>
      <c r="QPG5" s="230"/>
      <c r="QPH5" s="230"/>
      <c r="QPI5" s="230"/>
      <c r="QPJ5" s="230"/>
      <c r="QPK5" s="230"/>
      <c r="QPL5" s="230"/>
      <c r="QPM5" s="230"/>
      <c r="QPN5" s="230"/>
      <c r="QPO5" s="230"/>
      <c r="QPP5" s="230"/>
      <c r="QPQ5" s="230"/>
      <c r="QPR5" s="230"/>
      <c r="QPS5" s="230"/>
      <c r="QPT5" s="230"/>
      <c r="QPU5" s="230"/>
      <c r="QPV5" s="230"/>
      <c r="QPW5" s="230"/>
      <c r="QPX5" s="230"/>
      <c r="QPY5" s="230"/>
      <c r="QPZ5" s="230"/>
      <c r="QQA5" s="230"/>
      <c r="QQB5" s="230"/>
      <c r="QQC5" s="230"/>
      <c r="QQD5" s="230"/>
      <c r="QQE5" s="230"/>
      <c r="QQF5" s="230"/>
      <c r="QQG5" s="230"/>
      <c r="QQH5" s="230"/>
      <c r="QQI5" s="230"/>
      <c r="QQJ5" s="230"/>
      <c r="QQK5" s="230"/>
      <c r="QQL5" s="230"/>
      <c r="QQM5" s="230"/>
      <c r="QQN5" s="230"/>
      <c r="QQO5" s="230"/>
      <c r="QQP5" s="230"/>
      <c r="QQQ5" s="230"/>
      <c r="QQR5" s="230"/>
      <c r="QQS5" s="230"/>
      <c r="QQT5" s="230"/>
      <c r="QQU5" s="230"/>
      <c r="QQV5" s="230"/>
      <c r="QQW5" s="230"/>
      <c r="QQX5" s="230"/>
      <c r="QQY5" s="230"/>
      <c r="QQZ5" s="230"/>
      <c r="QRA5" s="230"/>
      <c r="QRB5" s="230"/>
      <c r="QRC5" s="230"/>
      <c r="QRD5" s="230"/>
      <c r="QRE5" s="230"/>
      <c r="QRF5" s="230"/>
      <c r="QRG5" s="230"/>
      <c r="QRH5" s="230"/>
      <c r="QRI5" s="230"/>
      <c r="QRJ5" s="230"/>
      <c r="QRK5" s="230"/>
      <c r="QRL5" s="230"/>
      <c r="QRM5" s="230"/>
      <c r="QRN5" s="230"/>
      <c r="QRO5" s="230"/>
      <c r="QRP5" s="230"/>
      <c r="QRQ5" s="230"/>
      <c r="QRR5" s="230"/>
      <c r="QRS5" s="230"/>
      <c r="QRT5" s="230"/>
      <c r="QRU5" s="230"/>
      <c r="QRV5" s="230"/>
      <c r="QRW5" s="230"/>
      <c r="QRX5" s="230"/>
      <c r="QRY5" s="230"/>
      <c r="QRZ5" s="230"/>
      <c r="QSA5" s="230"/>
      <c r="QSB5" s="230"/>
      <c r="QSC5" s="230"/>
      <c r="QSD5" s="230"/>
      <c r="QSE5" s="230"/>
      <c r="QSF5" s="230"/>
      <c r="QSG5" s="230"/>
      <c r="QSH5" s="230"/>
      <c r="QSI5" s="230"/>
      <c r="QSJ5" s="230"/>
      <c r="QSK5" s="230"/>
      <c r="QSL5" s="230"/>
      <c r="QSM5" s="230"/>
      <c r="QSN5" s="230"/>
      <c r="QSO5" s="230"/>
      <c r="QSP5" s="230"/>
      <c r="QSQ5" s="230"/>
      <c r="QSR5" s="230"/>
      <c r="QSS5" s="230"/>
      <c r="QST5" s="230"/>
      <c r="QSU5" s="230"/>
      <c r="QSV5" s="230"/>
      <c r="QSW5" s="230"/>
      <c r="QSX5" s="230"/>
      <c r="QSY5" s="230"/>
      <c r="QSZ5" s="230"/>
      <c r="QTA5" s="230"/>
      <c r="QTB5" s="230"/>
      <c r="QTC5" s="230"/>
      <c r="QTD5" s="230"/>
      <c r="QTE5" s="230"/>
      <c r="QTF5" s="230"/>
      <c r="QTG5" s="230"/>
      <c r="QTH5" s="230"/>
      <c r="QTI5" s="230"/>
      <c r="QTJ5" s="230"/>
      <c r="QTK5" s="230"/>
      <c r="QTL5" s="230"/>
      <c r="QTM5" s="230"/>
      <c r="QTN5" s="230"/>
      <c r="QTO5" s="230"/>
      <c r="QTP5" s="230"/>
      <c r="QTQ5" s="230"/>
      <c r="QTR5" s="230"/>
      <c r="QTS5" s="230"/>
      <c r="QTT5" s="230"/>
      <c r="QTU5" s="230"/>
      <c r="QTV5" s="230"/>
      <c r="QTW5" s="230"/>
      <c r="QTX5" s="230"/>
      <c r="QTY5" s="230"/>
      <c r="QTZ5" s="230"/>
      <c r="QUA5" s="230"/>
      <c r="QUB5" s="230"/>
      <c r="QUC5" s="230"/>
      <c r="QUD5" s="230"/>
      <c r="QUE5" s="230"/>
      <c r="QUF5" s="230"/>
      <c r="QUG5" s="230"/>
      <c r="QUH5" s="230"/>
      <c r="QUI5" s="230"/>
      <c r="QUJ5" s="230"/>
      <c r="QUK5" s="230"/>
      <c r="QUL5" s="230"/>
      <c r="QUM5" s="230"/>
      <c r="QUN5" s="230"/>
      <c r="QUO5" s="230"/>
      <c r="QUP5" s="230"/>
      <c r="QUQ5" s="230"/>
      <c r="QUR5" s="230"/>
      <c r="QUS5" s="230"/>
      <c r="QUT5" s="230"/>
      <c r="QUU5" s="230"/>
      <c r="QUV5" s="230"/>
      <c r="QUW5" s="230"/>
      <c r="QUX5" s="230"/>
      <c r="QUY5" s="230"/>
      <c r="QUZ5" s="230"/>
      <c r="QVA5" s="230"/>
      <c r="QVB5" s="230"/>
      <c r="QVC5" s="230"/>
      <c r="QVD5" s="230"/>
      <c r="QVE5" s="230"/>
      <c r="QVF5" s="230"/>
      <c r="QVG5" s="230"/>
      <c r="QVH5" s="230"/>
      <c r="QVI5" s="230"/>
      <c r="QVJ5" s="230"/>
      <c r="QVK5" s="230"/>
      <c r="QVL5" s="230"/>
      <c r="QVM5" s="230"/>
      <c r="QVN5" s="230"/>
      <c r="QVO5" s="230"/>
      <c r="QVP5" s="230"/>
      <c r="QVQ5" s="230"/>
      <c r="QVR5" s="230"/>
      <c r="QVS5" s="230"/>
      <c r="QVT5" s="230"/>
      <c r="QVU5" s="230"/>
      <c r="QVV5" s="230"/>
      <c r="QVW5" s="230"/>
      <c r="QVX5" s="230"/>
      <c r="QVY5" s="230"/>
      <c r="QVZ5" s="230"/>
      <c r="QWA5" s="230"/>
      <c r="QWB5" s="230"/>
      <c r="QWC5" s="230"/>
      <c r="QWD5" s="230"/>
      <c r="QWE5" s="230"/>
      <c r="QWF5" s="230"/>
      <c r="QWG5" s="230"/>
      <c r="QWH5" s="230"/>
      <c r="QWI5" s="230"/>
      <c r="QWJ5" s="230"/>
      <c r="QWK5" s="230"/>
      <c r="QWL5" s="230"/>
      <c r="QWM5" s="230"/>
      <c r="QWN5" s="230"/>
      <c r="QWO5" s="230"/>
      <c r="QWP5" s="230"/>
      <c r="QWQ5" s="230"/>
      <c r="QWR5" s="230"/>
      <c r="QWS5" s="230"/>
      <c r="QWT5" s="230"/>
      <c r="QWU5" s="230"/>
      <c r="QWV5" s="230"/>
      <c r="QWW5" s="230"/>
      <c r="QWX5" s="230"/>
      <c r="QWY5" s="230"/>
      <c r="QWZ5" s="230"/>
      <c r="QXA5" s="230"/>
      <c r="QXB5" s="230"/>
      <c r="QXC5" s="230"/>
      <c r="QXD5" s="230"/>
      <c r="QXE5" s="230"/>
      <c r="QXF5" s="230"/>
      <c r="QXG5" s="230"/>
      <c r="QXH5" s="230"/>
      <c r="QXI5" s="230"/>
      <c r="QXJ5" s="230"/>
      <c r="QXK5" s="230"/>
      <c r="QXL5" s="230"/>
      <c r="QXM5" s="230"/>
      <c r="QXN5" s="230"/>
      <c r="QXO5" s="230"/>
      <c r="QXP5" s="230"/>
      <c r="QXQ5" s="230"/>
      <c r="QXR5" s="230"/>
      <c r="QXS5" s="230"/>
      <c r="QXT5" s="230"/>
      <c r="QXU5" s="230"/>
      <c r="QXV5" s="230"/>
      <c r="QXW5" s="230"/>
      <c r="QXX5" s="230"/>
      <c r="QXY5" s="230"/>
      <c r="QXZ5" s="230"/>
      <c r="QYA5" s="230"/>
      <c r="QYB5" s="230"/>
      <c r="QYC5" s="230"/>
      <c r="QYD5" s="230"/>
      <c r="QYE5" s="230"/>
      <c r="QYF5" s="230"/>
      <c r="QYG5" s="230"/>
      <c r="QYH5" s="230"/>
      <c r="QYI5" s="230"/>
      <c r="QYJ5" s="230"/>
      <c r="QYK5" s="230"/>
      <c r="QYL5" s="230"/>
      <c r="QYM5" s="230"/>
      <c r="QYN5" s="230"/>
      <c r="QYO5" s="230"/>
      <c r="QYP5" s="230"/>
      <c r="QYQ5" s="230"/>
      <c r="QYR5" s="230"/>
      <c r="QYS5" s="230"/>
      <c r="QYT5" s="230"/>
      <c r="QYU5" s="230"/>
      <c r="QYV5" s="230"/>
      <c r="QYW5" s="230"/>
      <c r="QYX5" s="230"/>
      <c r="QYY5" s="230"/>
      <c r="QYZ5" s="230"/>
      <c r="QZA5" s="230"/>
      <c r="QZB5" s="230"/>
      <c r="QZC5" s="230"/>
      <c r="QZD5" s="230"/>
      <c r="QZE5" s="230"/>
      <c r="QZF5" s="230"/>
      <c r="QZG5" s="230"/>
      <c r="QZH5" s="230"/>
      <c r="QZI5" s="230"/>
      <c r="QZJ5" s="230"/>
      <c r="QZK5" s="230"/>
      <c r="QZL5" s="230"/>
      <c r="QZM5" s="230"/>
      <c r="QZN5" s="230"/>
      <c r="QZO5" s="230"/>
      <c r="QZP5" s="230"/>
      <c r="QZQ5" s="230"/>
      <c r="QZR5" s="230"/>
      <c r="QZS5" s="230"/>
      <c r="QZT5" s="230"/>
      <c r="QZU5" s="230"/>
      <c r="QZV5" s="230"/>
      <c r="QZW5" s="230"/>
      <c r="QZX5" s="230"/>
      <c r="QZY5" s="230"/>
      <c r="QZZ5" s="230"/>
      <c r="RAA5" s="230"/>
      <c r="RAB5" s="230"/>
      <c r="RAC5" s="230"/>
      <c r="RAD5" s="230"/>
      <c r="RAE5" s="230"/>
      <c r="RAF5" s="230"/>
      <c r="RAG5" s="230"/>
      <c r="RAH5" s="230"/>
      <c r="RAI5" s="230"/>
      <c r="RAJ5" s="230"/>
      <c r="RAK5" s="230"/>
      <c r="RAL5" s="230"/>
      <c r="RAM5" s="230"/>
      <c r="RAN5" s="230"/>
      <c r="RAO5" s="230"/>
      <c r="RAP5" s="230"/>
      <c r="RAQ5" s="230"/>
      <c r="RAR5" s="230"/>
      <c r="RAS5" s="230"/>
      <c r="RAT5" s="230"/>
      <c r="RAU5" s="230"/>
      <c r="RAV5" s="230"/>
      <c r="RAW5" s="230"/>
      <c r="RAX5" s="230"/>
      <c r="RAY5" s="230"/>
      <c r="RAZ5" s="230"/>
      <c r="RBA5" s="230"/>
      <c r="RBB5" s="230"/>
      <c r="RBC5" s="230"/>
      <c r="RBD5" s="230"/>
      <c r="RBE5" s="230"/>
      <c r="RBF5" s="230"/>
      <c r="RBG5" s="230"/>
      <c r="RBH5" s="230"/>
      <c r="RBI5" s="230"/>
      <c r="RBJ5" s="230"/>
      <c r="RBK5" s="230"/>
      <c r="RBL5" s="230"/>
      <c r="RBM5" s="230"/>
      <c r="RBN5" s="230"/>
      <c r="RBO5" s="230"/>
      <c r="RBP5" s="230"/>
      <c r="RBQ5" s="230"/>
      <c r="RBR5" s="230"/>
      <c r="RBS5" s="230"/>
      <c r="RBT5" s="230"/>
      <c r="RBU5" s="230"/>
      <c r="RBV5" s="230"/>
      <c r="RBW5" s="230"/>
      <c r="RBX5" s="230"/>
      <c r="RBY5" s="230"/>
      <c r="RBZ5" s="230"/>
      <c r="RCA5" s="230"/>
      <c r="RCB5" s="230"/>
      <c r="RCC5" s="230"/>
      <c r="RCD5" s="230"/>
      <c r="RCE5" s="230"/>
      <c r="RCF5" s="230"/>
      <c r="RCG5" s="230"/>
      <c r="RCH5" s="230"/>
      <c r="RCI5" s="230"/>
      <c r="RCJ5" s="230"/>
      <c r="RCK5" s="230"/>
      <c r="RCL5" s="230"/>
      <c r="RCM5" s="230"/>
      <c r="RCN5" s="230"/>
      <c r="RCO5" s="230"/>
      <c r="RCP5" s="230"/>
      <c r="RCQ5" s="230"/>
      <c r="RCR5" s="230"/>
      <c r="RCS5" s="230"/>
      <c r="RCT5" s="230"/>
      <c r="RCU5" s="230"/>
      <c r="RCV5" s="230"/>
      <c r="RCW5" s="230"/>
      <c r="RCX5" s="230"/>
      <c r="RCY5" s="230"/>
      <c r="RCZ5" s="230"/>
      <c r="RDA5" s="230"/>
      <c r="RDB5" s="230"/>
      <c r="RDC5" s="230"/>
      <c r="RDD5" s="230"/>
      <c r="RDE5" s="230"/>
      <c r="RDF5" s="230"/>
      <c r="RDG5" s="230"/>
      <c r="RDH5" s="230"/>
      <c r="RDI5" s="230"/>
      <c r="RDJ5" s="230"/>
      <c r="RDK5" s="230"/>
      <c r="RDL5" s="230"/>
      <c r="RDM5" s="230"/>
      <c r="RDN5" s="230"/>
      <c r="RDO5" s="230"/>
      <c r="RDP5" s="230"/>
      <c r="RDQ5" s="230"/>
      <c r="RDR5" s="230"/>
      <c r="RDS5" s="230"/>
      <c r="RDT5" s="230"/>
      <c r="RDU5" s="230"/>
      <c r="RDV5" s="230"/>
      <c r="RDW5" s="230"/>
      <c r="RDX5" s="230"/>
      <c r="RDY5" s="230"/>
      <c r="RDZ5" s="230"/>
      <c r="REA5" s="230"/>
      <c r="REB5" s="230"/>
      <c r="REC5" s="230"/>
      <c r="RED5" s="230"/>
      <c r="REE5" s="230"/>
      <c r="REF5" s="230"/>
      <c r="REG5" s="230"/>
      <c r="REH5" s="230"/>
      <c r="REI5" s="230"/>
      <c r="REJ5" s="230"/>
      <c r="REK5" s="230"/>
      <c r="REL5" s="230"/>
      <c r="REM5" s="230"/>
      <c r="REN5" s="230"/>
      <c r="REO5" s="230"/>
      <c r="REP5" s="230"/>
      <c r="REQ5" s="230"/>
      <c r="RER5" s="230"/>
      <c r="RES5" s="230"/>
      <c r="RET5" s="230"/>
      <c r="REU5" s="230"/>
      <c r="REV5" s="230"/>
      <c r="REW5" s="230"/>
      <c r="REX5" s="230"/>
      <c r="REY5" s="230"/>
      <c r="REZ5" s="230"/>
      <c r="RFA5" s="230"/>
      <c r="RFB5" s="230"/>
      <c r="RFC5" s="230"/>
      <c r="RFD5" s="230"/>
      <c r="RFE5" s="230"/>
      <c r="RFF5" s="230"/>
      <c r="RFG5" s="230"/>
      <c r="RFH5" s="230"/>
      <c r="RFI5" s="230"/>
      <c r="RFJ5" s="230"/>
      <c r="RFK5" s="230"/>
      <c r="RFL5" s="230"/>
      <c r="RFM5" s="230"/>
      <c r="RFN5" s="230"/>
      <c r="RFO5" s="230"/>
      <c r="RFP5" s="230"/>
      <c r="RFQ5" s="230"/>
      <c r="RFR5" s="230"/>
      <c r="RFS5" s="230"/>
      <c r="RFT5" s="230"/>
      <c r="RFU5" s="230"/>
      <c r="RFV5" s="230"/>
      <c r="RFW5" s="230"/>
      <c r="RFX5" s="230"/>
      <c r="RFY5" s="230"/>
      <c r="RFZ5" s="230"/>
      <c r="RGA5" s="230"/>
      <c r="RGB5" s="230"/>
      <c r="RGC5" s="230"/>
      <c r="RGD5" s="230"/>
      <c r="RGE5" s="230"/>
      <c r="RGF5" s="230"/>
      <c r="RGG5" s="230"/>
      <c r="RGH5" s="230"/>
      <c r="RGI5" s="230"/>
      <c r="RGJ5" s="230"/>
      <c r="RGK5" s="230"/>
      <c r="RGL5" s="230"/>
      <c r="RGM5" s="230"/>
      <c r="RGN5" s="230"/>
      <c r="RGO5" s="230"/>
      <c r="RGP5" s="230"/>
      <c r="RGQ5" s="230"/>
      <c r="RGR5" s="230"/>
      <c r="RGS5" s="230"/>
      <c r="RGT5" s="230"/>
      <c r="RGU5" s="230"/>
      <c r="RGV5" s="230"/>
      <c r="RGW5" s="230"/>
      <c r="RGX5" s="230"/>
      <c r="RGY5" s="230"/>
      <c r="RGZ5" s="230"/>
      <c r="RHA5" s="230"/>
      <c r="RHB5" s="230"/>
      <c r="RHC5" s="230"/>
      <c r="RHD5" s="230"/>
      <c r="RHE5" s="230"/>
      <c r="RHF5" s="230"/>
      <c r="RHG5" s="230"/>
      <c r="RHH5" s="230"/>
      <c r="RHI5" s="230"/>
      <c r="RHJ5" s="230"/>
      <c r="RHK5" s="230"/>
      <c r="RHL5" s="230"/>
      <c r="RHM5" s="230"/>
      <c r="RHN5" s="230"/>
      <c r="RHO5" s="230"/>
      <c r="RHP5" s="230"/>
      <c r="RHQ5" s="230"/>
      <c r="RHR5" s="230"/>
      <c r="RHS5" s="230"/>
      <c r="RHT5" s="230"/>
      <c r="RHU5" s="230"/>
      <c r="RHV5" s="230"/>
      <c r="RHW5" s="230"/>
      <c r="RHX5" s="230"/>
      <c r="RHY5" s="230"/>
      <c r="RHZ5" s="230"/>
      <c r="RIA5" s="230"/>
      <c r="RIB5" s="230"/>
      <c r="RIC5" s="230"/>
      <c r="RID5" s="230"/>
      <c r="RIE5" s="230"/>
      <c r="RIF5" s="230"/>
      <c r="RIG5" s="230"/>
      <c r="RIH5" s="230"/>
      <c r="RII5" s="230"/>
      <c r="RIJ5" s="230"/>
      <c r="RIK5" s="230"/>
      <c r="RIL5" s="230"/>
      <c r="RIM5" s="230"/>
      <c r="RIN5" s="230"/>
      <c r="RIO5" s="230"/>
      <c r="RIP5" s="230"/>
      <c r="RIQ5" s="230"/>
      <c r="RIR5" s="230"/>
      <c r="RIS5" s="230"/>
      <c r="RIT5" s="230"/>
      <c r="RIU5" s="230"/>
      <c r="RIV5" s="230"/>
      <c r="RIW5" s="230"/>
      <c r="RIX5" s="230"/>
      <c r="RIY5" s="230"/>
      <c r="RIZ5" s="230"/>
      <c r="RJA5" s="230"/>
      <c r="RJB5" s="230"/>
      <c r="RJC5" s="230"/>
      <c r="RJD5" s="230"/>
      <c r="RJE5" s="230"/>
      <c r="RJF5" s="230"/>
      <c r="RJG5" s="230"/>
      <c r="RJH5" s="230"/>
      <c r="RJI5" s="230"/>
      <c r="RJJ5" s="230"/>
      <c r="RJK5" s="230"/>
      <c r="RJL5" s="230"/>
      <c r="RJM5" s="230"/>
      <c r="RJN5" s="230"/>
      <c r="RJO5" s="230"/>
      <c r="RJP5" s="230"/>
      <c r="RJQ5" s="230"/>
      <c r="RJR5" s="230"/>
      <c r="RJS5" s="230"/>
      <c r="RJT5" s="230"/>
      <c r="RJU5" s="230"/>
      <c r="RJV5" s="230"/>
      <c r="RJW5" s="230"/>
      <c r="RJX5" s="230"/>
      <c r="RJY5" s="230"/>
      <c r="RJZ5" s="230"/>
      <c r="RKA5" s="230"/>
      <c r="RKB5" s="230"/>
      <c r="RKC5" s="230"/>
      <c r="RKD5" s="230"/>
      <c r="RKE5" s="230"/>
      <c r="RKF5" s="230"/>
      <c r="RKG5" s="230"/>
      <c r="RKH5" s="230"/>
      <c r="RKI5" s="230"/>
      <c r="RKJ5" s="230"/>
      <c r="RKK5" s="230"/>
      <c r="RKL5" s="230"/>
      <c r="RKM5" s="230"/>
      <c r="RKN5" s="230"/>
      <c r="RKO5" s="230"/>
      <c r="RKP5" s="230"/>
      <c r="RKQ5" s="230"/>
      <c r="RKR5" s="230"/>
      <c r="RKS5" s="230"/>
      <c r="RKT5" s="230"/>
      <c r="RKU5" s="230"/>
      <c r="RKV5" s="230"/>
      <c r="RKW5" s="230"/>
      <c r="RKX5" s="230"/>
      <c r="RKY5" s="230"/>
      <c r="RKZ5" s="230"/>
      <c r="RLA5" s="230"/>
      <c r="RLB5" s="230"/>
      <c r="RLC5" s="230"/>
      <c r="RLD5" s="230"/>
      <c r="RLE5" s="230"/>
      <c r="RLF5" s="230"/>
      <c r="RLG5" s="230"/>
      <c r="RLH5" s="230"/>
      <c r="RLI5" s="230"/>
      <c r="RLJ5" s="230"/>
      <c r="RLK5" s="230"/>
      <c r="RLL5" s="230"/>
      <c r="RLM5" s="230"/>
      <c r="RLN5" s="230"/>
      <c r="RLO5" s="230"/>
      <c r="RLP5" s="230"/>
      <c r="RLQ5" s="230"/>
      <c r="RLR5" s="230"/>
      <c r="RLS5" s="230"/>
      <c r="RLT5" s="230"/>
      <c r="RLU5" s="230"/>
      <c r="RLV5" s="230"/>
      <c r="RLW5" s="230"/>
      <c r="RLX5" s="230"/>
      <c r="RLY5" s="230"/>
      <c r="RLZ5" s="230"/>
      <c r="RMA5" s="230"/>
      <c r="RMB5" s="230"/>
      <c r="RMC5" s="230"/>
      <c r="RMD5" s="230"/>
      <c r="RME5" s="230"/>
      <c r="RMF5" s="230"/>
      <c r="RMG5" s="230"/>
      <c r="RMH5" s="230"/>
      <c r="RMI5" s="230"/>
      <c r="RMJ5" s="230"/>
      <c r="RMK5" s="230"/>
      <c r="RML5" s="230"/>
      <c r="RMM5" s="230"/>
      <c r="RMN5" s="230"/>
      <c r="RMO5" s="230"/>
      <c r="RMP5" s="230"/>
      <c r="RMQ5" s="230"/>
      <c r="RMR5" s="230"/>
      <c r="RMS5" s="230"/>
      <c r="RMT5" s="230"/>
      <c r="RMU5" s="230"/>
      <c r="RMV5" s="230"/>
      <c r="RMW5" s="230"/>
      <c r="RMX5" s="230"/>
      <c r="RMY5" s="230"/>
      <c r="RMZ5" s="230"/>
      <c r="RNA5" s="230"/>
      <c r="RNB5" s="230"/>
      <c r="RNC5" s="230"/>
      <c r="RND5" s="230"/>
      <c r="RNE5" s="230"/>
      <c r="RNF5" s="230"/>
      <c r="RNG5" s="230"/>
      <c r="RNH5" s="230"/>
      <c r="RNI5" s="230"/>
      <c r="RNJ5" s="230"/>
      <c r="RNK5" s="230"/>
      <c r="RNL5" s="230"/>
      <c r="RNM5" s="230"/>
      <c r="RNN5" s="230"/>
      <c r="RNO5" s="230"/>
      <c r="RNP5" s="230"/>
      <c r="RNQ5" s="230"/>
      <c r="RNR5" s="230"/>
      <c r="RNS5" s="230"/>
      <c r="RNT5" s="230"/>
      <c r="RNU5" s="230"/>
      <c r="RNV5" s="230"/>
      <c r="RNW5" s="230"/>
      <c r="RNX5" s="230"/>
      <c r="RNY5" s="230"/>
      <c r="RNZ5" s="230"/>
      <c r="ROA5" s="230"/>
      <c r="ROB5" s="230"/>
      <c r="ROC5" s="230"/>
      <c r="ROD5" s="230"/>
      <c r="ROE5" s="230"/>
      <c r="ROF5" s="230"/>
      <c r="ROG5" s="230"/>
      <c r="ROH5" s="230"/>
      <c r="ROI5" s="230"/>
      <c r="ROJ5" s="230"/>
      <c r="ROK5" s="230"/>
      <c r="ROL5" s="230"/>
      <c r="ROM5" s="230"/>
      <c r="RON5" s="230"/>
      <c r="ROO5" s="230"/>
      <c r="ROP5" s="230"/>
      <c r="ROQ5" s="230"/>
      <c r="ROR5" s="230"/>
      <c r="ROS5" s="230"/>
      <c r="ROT5" s="230"/>
      <c r="ROU5" s="230"/>
      <c r="ROV5" s="230"/>
      <c r="ROW5" s="230"/>
      <c r="ROX5" s="230"/>
      <c r="ROY5" s="230"/>
      <c r="ROZ5" s="230"/>
      <c r="RPA5" s="230"/>
      <c r="RPB5" s="230"/>
      <c r="RPC5" s="230"/>
      <c r="RPD5" s="230"/>
      <c r="RPE5" s="230"/>
      <c r="RPF5" s="230"/>
      <c r="RPG5" s="230"/>
      <c r="RPH5" s="230"/>
      <c r="RPI5" s="230"/>
      <c r="RPJ5" s="230"/>
      <c r="RPK5" s="230"/>
      <c r="RPL5" s="230"/>
      <c r="RPM5" s="230"/>
      <c r="RPN5" s="230"/>
      <c r="RPO5" s="230"/>
      <c r="RPP5" s="230"/>
      <c r="RPQ5" s="230"/>
      <c r="RPR5" s="230"/>
      <c r="RPS5" s="230"/>
      <c r="RPT5" s="230"/>
      <c r="RPU5" s="230"/>
      <c r="RPV5" s="230"/>
      <c r="RPW5" s="230"/>
      <c r="RPX5" s="230"/>
      <c r="RPY5" s="230"/>
      <c r="RPZ5" s="230"/>
      <c r="RQA5" s="230"/>
      <c r="RQB5" s="230"/>
      <c r="RQC5" s="230"/>
      <c r="RQD5" s="230"/>
      <c r="RQE5" s="230"/>
      <c r="RQF5" s="230"/>
      <c r="RQG5" s="230"/>
      <c r="RQH5" s="230"/>
      <c r="RQI5" s="230"/>
      <c r="RQJ5" s="230"/>
      <c r="RQK5" s="230"/>
      <c r="RQL5" s="230"/>
      <c r="RQM5" s="230"/>
      <c r="RQN5" s="230"/>
      <c r="RQO5" s="230"/>
      <c r="RQP5" s="230"/>
      <c r="RQQ5" s="230"/>
      <c r="RQR5" s="230"/>
      <c r="RQS5" s="230"/>
      <c r="RQT5" s="230"/>
      <c r="RQU5" s="230"/>
      <c r="RQV5" s="230"/>
      <c r="RQW5" s="230"/>
      <c r="RQX5" s="230"/>
      <c r="RQY5" s="230"/>
      <c r="RQZ5" s="230"/>
      <c r="RRA5" s="230"/>
      <c r="RRB5" s="230"/>
      <c r="RRC5" s="230"/>
      <c r="RRD5" s="230"/>
      <c r="RRE5" s="230"/>
      <c r="RRF5" s="230"/>
      <c r="RRG5" s="230"/>
      <c r="RRH5" s="230"/>
      <c r="RRI5" s="230"/>
      <c r="RRJ5" s="230"/>
      <c r="RRK5" s="230"/>
      <c r="RRL5" s="230"/>
      <c r="RRM5" s="230"/>
      <c r="RRN5" s="230"/>
      <c r="RRO5" s="230"/>
      <c r="RRP5" s="230"/>
      <c r="RRQ5" s="230"/>
      <c r="RRR5" s="230"/>
      <c r="RRS5" s="230"/>
      <c r="RRT5" s="230"/>
      <c r="RRU5" s="230"/>
      <c r="RRV5" s="230"/>
      <c r="RRW5" s="230"/>
      <c r="RRX5" s="230"/>
      <c r="RRY5" s="230"/>
      <c r="RRZ5" s="230"/>
      <c r="RSA5" s="230"/>
      <c r="RSB5" s="230"/>
      <c r="RSC5" s="230"/>
      <c r="RSD5" s="230"/>
      <c r="RSE5" s="230"/>
      <c r="RSF5" s="230"/>
      <c r="RSG5" s="230"/>
      <c r="RSH5" s="230"/>
      <c r="RSI5" s="230"/>
      <c r="RSJ5" s="230"/>
      <c r="RSK5" s="230"/>
      <c r="RSL5" s="230"/>
      <c r="RSM5" s="230"/>
      <c r="RSN5" s="230"/>
      <c r="RSO5" s="230"/>
      <c r="RSP5" s="230"/>
      <c r="RSQ5" s="230"/>
      <c r="RSR5" s="230"/>
      <c r="RSS5" s="230"/>
      <c r="RST5" s="230"/>
      <c r="RSU5" s="230"/>
      <c r="RSV5" s="230"/>
      <c r="RSW5" s="230"/>
      <c r="RSX5" s="230"/>
      <c r="RSY5" s="230"/>
      <c r="RSZ5" s="230"/>
      <c r="RTA5" s="230"/>
      <c r="RTB5" s="230"/>
      <c r="RTC5" s="230"/>
      <c r="RTD5" s="230"/>
      <c r="RTE5" s="230"/>
      <c r="RTF5" s="230"/>
      <c r="RTG5" s="230"/>
      <c r="RTH5" s="230"/>
      <c r="RTI5" s="230"/>
      <c r="RTJ5" s="230"/>
      <c r="RTK5" s="230"/>
      <c r="RTL5" s="230"/>
      <c r="RTM5" s="230"/>
      <c r="RTN5" s="230"/>
      <c r="RTO5" s="230"/>
      <c r="RTP5" s="230"/>
      <c r="RTQ5" s="230"/>
      <c r="RTR5" s="230"/>
      <c r="RTS5" s="230"/>
      <c r="RTT5" s="230"/>
      <c r="RTU5" s="230"/>
      <c r="RTV5" s="230"/>
      <c r="RTW5" s="230"/>
      <c r="RTX5" s="230"/>
      <c r="RTY5" s="230"/>
      <c r="RTZ5" s="230"/>
      <c r="RUA5" s="230"/>
      <c r="RUB5" s="230"/>
      <c r="RUC5" s="230"/>
      <c r="RUD5" s="230"/>
      <c r="RUE5" s="230"/>
      <c r="RUF5" s="230"/>
      <c r="RUG5" s="230"/>
      <c r="RUH5" s="230"/>
      <c r="RUI5" s="230"/>
      <c r="RUJ5" s="230"/>
      <c r="RUK5" s="230"/>
      <c r="RUL5" s="230"/>
      <c r="RUM5" s="230"/>
      <c r="RUN5" s="230"/>
      <c r="RUO5" s="230"/>
      <c r="RUP5" s="230"/>
      <c r="RUQ5" s="230"/>
      <c r="RUR5" s="230"/>
      <c r="RUS5" s="230"/>
      <c r="RUT5" s="230"/>
      <c r="RUU5" s="230"/>
      <c r="RUV5" s="230"/>
      <c r="RUW5" s="230"/>
      <c r="RUX5" s="230"/>
      <c r="RUY5" s="230"/>
      <c r="RUZ5" s="230"/>
      <c r="RVA5" s="230"/>
      <c r="RVB5" s="230"/>
      <c r="RVC5" s="230"/>
      <c r="RVD5" s="230"/>
      <c r="RVE5" s="230"/>
      <c r="RVF5" s="230"/>
      <c r="RVG5" s="230"/>
      <c r="RVH5" s="230"/>
      <c r="RVI5" s="230"/>
      <c r="RVJ5" s="230"/>
      <c r="RVK5" s="230"/>
      <c r="RVL5" s="230"/>
      <c r="RVM5" s="230"/>
      <c r="RVN5" s="230"/>
      <c r="RVO5" s="230"/>
      <c r="RVP5" s="230"/>
      <c r="RVQ5" s="230"/>
      <c r="RVR5" s="230"/>
      <c r="RVS5" s="230"/>
      <c r="RVT5" s="230"/>
      <c r="RVU5" s="230"/>
      <c r="RVV5" s="230"/>
      <c r="RVW5" s="230"/>
      <c r="RVX5" s="230"/>
      <c r="RVY5" s="230"/>
      <c r="RVZ5" s="230"/>
      <c r="RWA5" s="230"/>
      <c r="RWB5" s="230"/>
      <c r="RWC5" s="230"/>
      <c r="RWD5" s="230"/>
      <c r="RWE5" s="230"/>
      <c r="RWF5" s="230"/>
      <c r="RWG5" s="230"/>
      <c r="RWH5" s="230"/>
      <c r="RWI5" s="230"/>
      <c r="RWJ5" s="230"/>
      <c r="RWK5" s="230"/>
      <c r="RWL5" s="230"/>
      <c r="RWM5" s="230"/>
      <c r="RWN5" s="230"/>
      <c r="RWO5" s="230"/>
      <c r="RWP5" s="230"/>
      <c r="RWQ5" s="230"/>
      <c r="RWR5" s="230"/>
      <c r="RWS5" s="230"/>
      <c r="RWT5" s="230"/>
      <c r="RWU5" s="230"/>
      <c r="RWV5" s="230"/>
      <c r="RWW5" s="230"/>
      <c r="RWX5" s="230"/>
      <c r="RWY5" s="230"/>
      <c r="RWZ5" s="230"/>
      <c r="RXA5" s="230"/>
      <c r="RXB5" s="230"/>
      <c r="RXC5" s="230"/>
      <c r="RXD5" s="230"/>
      <c r="RXE5" s="230"/>
      <c r="RXF5" s="230"/>
      <c r="RXG5" s="230"/>
      <c r="RXH5" s="230"/>
      <c r="RXI5" s="230"/>
      <c r="RXJ5" s="230"/>
      <c r="RXK5" s="230"/>
      <c r="RXL5" s="230"/>
      <c r="RXM5" s="230"/>
      <c r="RXN5" s="230"/>
      <c r="RXO5" s="230"/>
      <c r="RXP5" s="230"/>
      <c r="RXQ5" s="230"/>
      <c r="RXR5" s="230"/>
      <c r="RXS5" s="230"/>
      <c r="RXT5" s="230"/>
      <c r="RXU5" s="230"/>
      <c r="RXV5" s="230"/>
      <c r="RXW5" s="230"/>
      <c r="RXX5" s="230"/>
      <c r="RXY5" s="230"/>
      <c r="RXZ5" s="230"/>
      <c r="RYA5" s="230"/>
      <c r="RYB5" s="230"/>
      <c r="RYC5" s="230"/>
      <c r="RYD5" s="230"/>
      <c r="RYE5" s="230"/>
      <c r="RYF5" s="230"/>
      <c r="RYG5" s="230"/>
      <c r="RYH5" s="230"/>
      <c r="RYI5" s="230"/>
      <c r="RYJ5" s="230"/>
      <c r="RYK5" s="230"/>
      <c r="RYL5" s="230"/>
      <c r="RYM5" s="230"/>
      <c r="RYN5" s="230"/>
      <c r="RYO5" s="230"/>
      <c r="RYP5" s="230"/>
      <c r="RYQ5" s="230"/>
      <c r="RYR5" s="230"/>
      <c r="RYS5" s="230"/>
      <c r="RYT5" s="230"/>
      <c r="RYU5" s="230"/>
      <c r="RYV5" s="230"/>
      <c r="RYW5" s="230"/>
      <c r="RYX5" s="230"/>
      <c r="RYY5" s="230"/>
      <c r="RYZ5" s="230"/>
      <c r="RZA5" s="230"/>
      <c r="RZB5" s="230"/>
      <c r="RZC5" s="230"/>
      <c r="RZD5" s="230"/>
      <c r="RZE5" s="230"/>
      <c r="RZF5" s="230"/>
      <c r="RZG5" s="230"/>
      <c r="RZH5" s="230"/>
      <c r="RZI5" s="230"/>
      <c r="RZJ5" s="230"/>
      <c r="RZK5" s="230"/>
      <c r="RZL5" s="230"/>
      <c r="RZM5" s="230"/>
      <c r="RZN5" s="230"/>
      <c r="RZO5" s="230"/>
      <c r="RZP5" s="230"/>
      <c r="RZQ5" s="230"/>
      <c r="RZR5" s="230"/>
      <c r="RZS5" s="230"/>
      <c r="RZT5" s="230"/>
      <c r="RZU5" s="230"/>
      <c r="RZV5" s="230"/>
      <c r="RZW5" s="230"/>
      <c r="RZX5" s="230"/>
      <c r="RZY5" s="230"/>
      <c r="RZZ5" s="230"/>
      <c r="SAA5" s="230"/>
      <c r="SAB5" s="230"/>
      <c r="SAC5" s="230"/>
      <c r="SAD5" s="230"/>
      <c r="SAE5" s="230"/>
      <c r="SAF5" s="230"/>
      <c r="SAG5" s="230"/>
      <c r="SAH5" s="230"/>
      <c r="SAI5" s="230"/>
      <c r="SAJ5" s="230"/>
      <c r="SAK5" s="230"/>
      <c r="SAL5" s="230"/>
      <c r="SAM5" s="230"/>
      <c r="SAN5" s="230"/>
      <c r="SAO5" s="230"/>
      <c r="SAP5" s="230"/>
      <c r="SAQ5" s="230"/>
      <c r="SAR5" s="230"/>
      <c r="SAS5" s="230"/>
      <c r="SAT5" s="230"/>
      <c r="SAU5" s="230"/>
      <c r="SAV5" s="230"/>
      <c r="SAW5" s="230"/>
      <c r="SAX5" s="230"/>
      <c r="SAY5" s="230"/>
      <c r="SAZ5" s="230"/>
      <c r="SBA5" s="230"/>
      <c r="SBB5" s="230"/>
      <c r="SBC5" s="230"/>
      <c r="SBD5" s="230"/>
      <c r="SBE5" s="230"/>
      <c r="SBF5" s="230"/>
      <c r="SBG5" s="230"/>
      <c r="SBH5" s="230"/>
      <c r="SBI5" s="230"/>
      <c r="SBJ5" s="230"/>
      <c r="SBK5" s="230"/>
      <c r="SBL5" s="230"/>
      <c r="SBM5" s="230"/>
      <c r="SBN5" s="230"/>
      <c r="SBO5" s="230"/>
      <c r="SBP5" s="230"/>
      <c r="SBQ5" s="230"/>
      <c r="SBR5" s="230"/>
      <c r="SBS5" s="230"/>
      <c r="SBT5" s="230"/>
      <c r="SBU5" s="230"/>
      <c r="SBV5" s="230"/>
      <c r="SBW5" s="230"/>
      <c r="SBX5" s="230"/>
      <c r="SBY5" s="230"/>
      <c r="SBZ5" s="230"/>
      <c r="SCA5" s="230"/>
      <c r="SCB5" s="230"/>
      <c r="SCC5" s="230"/>
      <c r="SCD5" s="230"/>
      <c r="SCE5" s="230"/>
      <c r="SCF5" s="230"/>
      <c r="SCG5" s="230"/>
      <c r="SCH5" s="230"/>
      <c r="SCI5" s="230"/>
      <c r="SCJ5" s="230"/>
      <c r="SCK5" s="230"/>
      <c r="SCL5" s="230"/>
      <c r="SCM5" s="230"/>
      <c r="SCN5" s="230"/>
      <c r="SCO5" s="230"/>
      <c r="SCP5" s="230"/>
      <c r="SCQ5" s="230"/>
      <c r="SCR5" s="230"/>
      <c r="SCS5" s="230"/>
      <c r="SCT5" s="230"/>
      <c r="SCU5" s="230"/>
      <c r="SCV5" s="230"/>
      <c r="SCW5" s="230"/>
      <c r="SCX5" s="230"/>
      <c r="SCY5" s="230"/>
      <c r="SCZ5" s="230"/>
      <c r="SDA5" s="230"/>
      <c r="SDB5" s="230"/>
      <c r="SDC5" s="230"/>
      <c r="SDD5" s="230"/>
      <c r="SDE5" s="230"/>
      <c r="SDF5" s="230"/>
      <c r="SDG5" s="230"/>
      <c r="SDH5" s="230"/>
      <c r="SDI5" s="230"/>
      <c r="SDJ5" s="230"/>
      <c r="SDK5" s="230"/>
      <c r="SDL5" s="230"/>
      <c r="SDM5" s="230"/>
      <c r="SDN5" s="230"/>
      <c r="SDO5" s="230"/>
      <c r="SDP5" s="230"/>
      <c r="SDQ5" s="230"/>
      <c r="SDR5" s="230"/>
      <c r="SDS5" s="230"/>
      <c r="SDT5" s="230"/>
      <c r="SDU5" s="230"/>
      <c r="SDV5" s="230"/>
      <c r="SDW5" s="230"/>
      <c r="SDX5" s="230"/>
      <c r="SDY5" s="230"/>
      <c r="SDZ5" s="230"/>
      <c r="SEA5" s="230"/>
      <c r="SEB5" s="230"/>
      <c r="SEC5" s="230"/>
      <c r="SED5" s="230"/>
      <c r="SEE5" s="230"/>
      <c r="SEF5" s="230"/>
      <c r="SEG5" s="230"/>
      <c r="SEH5" s="230"/>
      <c r="SEI5" s="230"/>
      <c r="SEJ5" s="230"/>
      <c r="SEK5" s="230"/>
      <c r="SEL5" s="230"/>
      <c r="SEM5" s="230"/>
      <c r="SEN5" s="230"/>
      <c r="SEO5" s="230"/>
      <c r="SEP5" s="230"/>
      <c r="SEQ5" s="230"/>
      <c r="SER5" s="230"/>
      <c r="SES5" s="230"/>
      <c r="SET5" s="230"/>
      <c r="SEU5" s="230"/>
      <c r="SEV5" s="230"/>
      <c r="SEW5" s="230"/>
      <c r="SEX5" s="230"/>
      <c r="SEY5" s="230"/>
      <c r="SEZ5" s="230"/>
      <c r="SFA5" s="230"/>
      <c r="SFB5" s="230"/>
      <c r="SFC5" s="230"/>
      <c r="SFD5" s="230"/>
      <c r="SFE5" s="230"/>
      <c r="SFF5" s="230"/>
      <c r="SFG5" s="230"/>
      <c r="SFH5" s="230"/>
      <c r="SFI5" s="230"/>
      <c r="SFJ5" s="230"/>
      <c r="SFK5" s="230"/>
      <c r="SFL5" s="230"/>
      <c r="SFM5" s="230"/>
      <c r="SFN5" s="230"/>
      <c r="SFO5" s="230"/>
      <c r="SFP5" s="230"/>
      <c r="SFQ5" s="230"/>
      <c r="SFR5" s="230"/>
      <c r="SFS5" s="230"/>
      <c r="SFT5" s="230"/>
      <c r="SFU5" s="230"/>
      <c r="SFV5" s="230"/>
      <c r="SFW5" s="230"/>
      <c r="SFX5" s="230"/>
      <c r="SFY5" s="230"/>
      <c r="SFZ5" s="230"/>
      <c r="SGA5" s="230"/>
      <c r="SGB5" s="230"/>
      <c r="SGC5" s="230"/>
      <c r="SGD5" s="230"/>
      <c r="SGE5" s="230"/>
      <c r="SGF5" s="230"/>
      <c r="SGG5" s="230"/>
      <c r="SGH5" s="230"/>
      <c r="SGI5" s="230"/>
      <c r="SGJ5" s="230"/>
      <c r="SGK5" s="230"/>
      <c r="SGL5" s="230"/>
      <c r="SGM5" s="230"/>
      <c r="SGN5" s="230"/>
      <c r="SGO5" s="230"/>
      <c r="SGP5" s="230"/>
      <c r="SGQ5" s="230"/>
      <c r="SGR5" s="230"/>
      <c r="SGS5" s="230"/>
      <c r="SGT5" s="230"/>
      <c r="SGU5" s="230"/>
      <c r="SGV5" s="230"/>
      <c r="SGW5" s="230"/>
      <c r="SGX5" s="230"/>
      <c r="SGY5" s="230"/>
      <c r="SGZ5" s="230"/>
      <c r="SHA5" s="230"/>
      <c r="SHB5" s="230"/>
      <c r="SHC5" s="230"/>
      <c r="SHD5" s="230"/>
      <c r="SHE5" s="230"/>
      <c r="SHF5" s="230"/>
      <c r="SHG5" s="230"/>
      <c r="SHH5" s="230"/>
      <c r="SHI5" s="230"/>
      <c r="SHJ5" s="230"/>
      <c r="SHK5" s="230"/>
      <c r="SHL5" s="230"/>
      <c r="SHM5" s="230"/>
      <c r="SHN5" s="230"/>
      <c r="SHO5" s="230"/>
      <c r="SHP5" s="230"/>
      <c r="SHQ5" s="230"/>
      <c r="SHR5" s="230"/>
      <c r="SHS5" s="230"/>
      <c r="SHT5" s="230"/>
      <c r="SHU5" s="230"/>
      <c r="SHV5" s="230"/>
      <c r="SHW5" s="230"/>
      <c r="SHX5" s="230"/>
      <c r="SHY5" s="230"/>
      <c r="SHZ5" s="230"/>
      <c r="SIA5" s="230"/>
      <c r="SIB5" s="230"/>
      <c r="SIC5" s="230"/>
      <c r="SID5" s="230"/>
      <c r="SIE5" s="230"/>
      <c r="SIF5" s="230"/>
      <c r="SIG5" s="230"/>
      <c r="SIH5" s="230"/>
      <c r="SII5" s="230"/>
      <c r="SIJ5" s="230"/>
      <c r="SIK5" s="230"/>
      <c r="SIL5" s="230"/>
      <c r="SIM5" s="230"/>
      <c r="SIN5" s="230"/>
      <c r="SIO5" s="230"/>
      <c r="SIP5" s="230"/>
      <c r="SIQ5" s="230"/>
      <c r="SIR5" s="230"/>
      <c r="SIS5" s="230"/>
      <c r="SIT5" s="230"/>
      <c r="SIU5" s="230"/>
      <c r="SIV5" s="230"/>
      <c r="SIW5" s="230"/>
      <c r="SIX5" s="230"/>
      <c r="SIY5" s="230"/>
      <c r="SIZ5" s="230"/>
      <c r="SJA5" s="230"/>
      <c r="SJB5" s="230"/>
      <c r="SJC5" s="230"/>
      <c r="SJD5" s="230"/>
      <c r="SJE5" s="230"/>
      <c r="SJF5" s="230"/>
      <c r="SJG5" s="230"/>
      <c r="SJH5" s="230"/>
      <c r="SJI5" s="230"/>
      <c r="SJJ5" s="230"/>
      <c r="SJK5" s="230"/>
      <c r="SJL5" s="230"/>
      <c r="SJM5" s="230"/>
      <c r="SJN5" s="230"/>
      <c r="SJO5" s="230"/>
      <c r="SJP5" s="230"/>
      <c r="SJQ5" s="230"/>
      <c r="SJR5" s="230"/>
      <c r="SJS5" s="230"/>
      <c r="SJT5" s="230"/>
      <c r="SJU5" s="230"/>
      <c r="SJV5" s="230"/>
      <c r="SJW5" s="230"/>
      <c r="SJX5" s="230"/>
      <c r="SJY5" s="230"/>
      <c r="SJZ5" s="230"/>
      <c r="SKA5" s="230"/>
      <c r="SKB5" s="230"/>
      <c r="SKC5" s="230"/>
      <c r="SKD5" s="230"/>
      <c r="SKE5" s="230"/>
      <c r="SKF5" s="230"/>
      <c r="SKG5" s="230"/>
      <c r="SKH5" s="230"/>
      <c r="SKI5" s="230"/>
      <c r="SKJ5" s="230"/>
      <c r="SKK5" s="230"/>
      <c r="SKL5" s="230"/>
      <c r="SKM5" s="230"/>
      <c r="SKN5" s="230"/>
      <c r="SKO5" s="230"/>
      <c r="SKP5" s="230"/>
      <c r="SKQ5" s="230"/>
      <c r="SKR5" s="230"/>
      <c r="SKS5" s="230"/>
      <c r="SKT5" s="230"/>
      <c r="SKU5" s="230"/>
      <c r="SKV5" s="230"/>
      <c r="SKW5" s="230"/>
      <c r="SKX5" s="230"/>
      <c r="SKY5" s="230"/>
      <c r="SKZ5" s="230"/>
      <c r="SLA5" s="230"/>
      <c r="SLB5" s="230"/>
      <c r="SLC5" s="230"/>
      <c r="SLD5" s="230"/>
      <c r="SLE5" s="230"/>
      <c r="SLF5" s="230"/>
      <c r="SLG5" s="230"/>
      <c r="SLH5" s="230"/>
      <c r="SLI5" s="230"/>
      <c r="SLJ5" s="230"/>
      <c r="SLK5" s="230"/>
      <c r="SLL5" s="230"/>
      <c r="SLM5" s="230"/>
      <c r="SLN5" s="230"/>
      <c r="SLO5" s="230"/>
      <c r="SLP5" s="230"/>
      <c r="SLQ5" s="230"/>
      <c r="SLR5" s="230"/>
      <c r="SLS5" s="230"/>
      <c r="SLT5" s="230"/>
      <c r="SLU5" s="230"/>
      <c r="SLV5" s="230"/>
      <c r="SLW5" s="230"/>
      <c r="SLX5" s="230"/>
      <c r="SLY5" s="230"/>
      <c r="SLZ5" s="230"/>
      <c r="SMA5" s="230"/>
      <c r="SMB5" s="230"/>
      <c r="SMC5" s="230"/>
      <c r="SMD5" s="230"/>
      <c r="SME5" s="230"/>
      <c r="SMF5" s="230"/>
      <c r="SMG5" s="230"/>
      <c r="SMH5" s="230"/>
      <c r="SMI5" s="230"/>
      <c r="SMJ5" s="230"/>
      <c r="SMK5" s="230"/>
      <c r="SML5" s="230"/>
      <c r="SMM5" s="230"/>
      <c r="SMN5" s="230"/>
      <c r="SMO5" s="230"/>
      <c r="SMP5" s="230"/>
      <c r="SMQ5" s="230"/>
      <c r="SMR5" s="230"/>
      <c r="SMS5" s="230"/>
      <c r="SMT5" s="230"/>
      <c r="SMU5" s="230"/>
      <c r="SMV5" s="230"/>
      <c r="SMW5" s="230"/>
      <c r="SMX5" s="230"/>
      <c r="SMY5" s="230"/>
      <c r="SMZ5" s="230"/>
      <c r="SNA5" s="230"/>
      <c r="SNB5" s="230"/>
      <c r="SNC5" s="230"/>
      <c r="SND5" s="230"/>
      <c r="SNE5" s="230"/>
      <c r="SNF5" s="230"/>
      <c r="SNG5" s="230"/>
      <c r="SNH5" s="230"/>
      <c r="SNI5" s="230"/>
      <c r="SNJ5" s="230"/>
      <c r="SNK5" s="230"/>
      <c r="SNL5" s="230"/>
      <c r="SNM5" s="230"/>
      <c r="SNN5" s="230"/>
      <c r="SNO5" s="230"/>
      <c r="SNP5" s="230"/>
      <c r="SNQ5" s="230"/>
      <c r="SNR5" s="230"/>
      <c r="SNS5" s="230"/>
      <c r="SNT5" s="230"/>
      <c r="SNU5" s="230"/>
      <c r="SNV5" s="230"/>
      <c r="SNW5" s="230"/>
      <c r="SNX5" s="230"/>
      <c r="SNY5" s="230"/>
      <c r="SNZ5" s="230"/>
      <c r="SOA5" s="230"/>
      <c r="SOB5" s="230"/>
      <c r="SOC5" s="230"/>
      <c r="SOD5" s="230"/>
      <c r="SOE5" s="230"/>
      <c r="SOF5" s="230"/>
      <c r="SOG5" s="230"/>
      <c r="SOH5" s="230"/>
      <c r="SOI5" s="230"/>
      <c r="SOJ5" s="230"/>
      <c r="SOK5" s="230"/>
      <c r="SOL5" s="230"/>
      <c r="SOM5" s="230"/>
      <c r="SON5" s="230"/>
      <c r="SOO5" s="230"/>
      <c r="SOP5" s="230"/>
      <c r="SOQ5" s="230"/>
      <c r="SOR5" s="230"/>
      <c r="SOS5" s="230"/>
      <c r="SOT5" s="230"/>
      <c r="SOU5" s="230"/>
      <c r="SOV5" s="230"/>
      <c r="SOW5" s="230"/>
      <c r="SOX5" s="230"/>
      <c r="SOY5" s="230"/>
      <c r="SOZ5" s="230"/>
      <c r="SPA5" s="230"/>
      <c r="SPB5" s="230"/>
      <c r="SPC5" s="230"/>
      <c r="SPD5" s="230"/>
      <c r="SPE5" s="230"/>
      <c r="SPF5" s="230"/>
      <c r="SPG5" s="230"/>
      <c r="SPH5" s="230"/>
      <c r="SPI5" s="230"/>
      <c r="SPJ5" s="230"/>
      <c r="SPK5" s="230"/>
      <c r="SPL5" s="230"/>
      <c r="SPM5" s="230"/>
      <c r="SPN5" s="230"/>
      <c r="SPO5" s="230"/>
      <c r="SPP5" s="230"/>
      <c r="SPQ5" s="230"/>
      <c r="SPR5" s="230"/>
      <c r="SPS5" s="230"/>
      <c r="SPT5" s="230"/>
      <c r="SPU5" s="230"/>
      <c r="SPV5" s="230"/>
      <c r="SPW5" s="230"/>
      <c r="SPX5" s="230"/>
      <c r="SPY5" s="230"/>
      <c r="SPZ5" s="230"/>
      <c r="SQA5" s="230"/>
      <c r="SQB5" s="230"/>
      <c r="SQC5" s="230"/>
      <c r="SQD5" s="230"/>
      <c r="SQE5" s="230"/>
      <c r="SQF5" s="230"/>
      <c r="SQG5" s="230"/>
      <c r="SQH5" s="230"/>
      <c r="SQI5" s="230"/>
      <c r="SQJ5" s="230"/>
      <c r="SQK5" s="230"/>
      <c r="SQL5" s="230"/>
      <c r="SQM5" s="230"/>
      <c r="SQN5" s="230"/>
      <c r="SQO5" s="230"/>
      <c r="SQP5" s="230"/>
      <c r="SQQ5" s="230"/>
      <c r="SQR5" s="230"/>
      <c r="SQS5" s="230"/>
      <c r="SQT5" s="230"/>
      <c r="SQU5" s="230"/>
      <c r="SQV5" s="230"/>
      <c r="SQW5" s="230"/>
      <c r="SQX5" s="230"/>
      <c r="SQY5" s="230"/>
      <c r="SQZ5" s="230"/>
      <c r="SRA5" s="230"/>
      <c r="SRB5" s="230"/>
      <c r="SRC5" s="230"/>
      <c r="SRD5" s="230"/>
      <c r="SRE5" s="230"/>
      <c r="SRF5" s="230"/>
      <c r="SRG5" s="230"/>
      <c r="SRH5" s="230"/>
      <c r="SRI5" s="230"/>
      <c r="SRJ5" s="230"/>
      <c r="SRK5" s="230"/>
      <c r="SRL5" s="230"/>
      <c r="SRM5" s="230"/>
      <c r="SRN5" s="230"/>
      <c r="SRO5" s="230"/>
      <c r="SRP5" s="230"/>
      <c r="SRQ5" s="230"/>
      <c r="SRR5" s="230"/>
      <c r="SRS5" s="230"/>
      <c r="SRT5" s="230"/>
      <c r="SRU5" s="230"/>
      <c r="SRV5" s="230"/>
      <c r="SRW5" s="230"/>
      <c r="SRX5" s="230"/>
      <c r="SRY5" s="230"/>
      <c r="SRZ5" s="230"/>
      <c r="SSA5" s="230"/>
      <c r="SSB5" s="230"/>
      <c r="SSC5" s="230"/>
      <c r="SSD5" s="230"/>
      <c r="SSE5" s="230"/>
      <c r="SSF5" s="230"/>
      <c r="SSG5" s="230"/>
      <c r="SSH5" s="230"/>
      <c r="SSI5" s="230"/>
      <c r="SSJ5" s="230"/>
      <c r="SSK5" s="230"/>
      <c r="SSL5" s="230"/>
      <c r="SSM5" s="230"/>
      <c r="SSN5" s="230"/>
      <c r="SSO5" s="230"/>
      <c r="SSP5" s="230"/>
      <c r="SSQ5" s="230"/>
      <c r="SSR5" s="230"/>
      <c r="SSS5" s="230"/>
      <c r="SST5" s="230"/>
      <c r="SSU5" s="230"/>
      <c r="SSV5" s="230"/>
      <c r="SSW5" s="230"/>
      <c r="SSX5" s="230"/>
      <c r="SSY5" s="230"/>
      <c r="SSZ5" s="230"/>
      <c r="STA5" s="230"/>
      <c r="STB5" s="230"/>
      <c r="STC5" s="230"/>
      <c r="STD5" s="230"/>
      <c r="STE5" s="230"/>
      <c r="STF5" s="230"/>
      <c r="STG5" s="230"/>
      <c r="STH5" s="230"/>
      <c r="STI5" s="230"/>
      <c r="STJ5" s="230"/>
      <c r="STK5" s="230"/>
      <c r="STL5" s="230"/>
      <c r="STM5" s="230"/>
      <c r="STN5" s="230"/>
      <c r="STO5" s="230"/>
      <c r="STP5" s="230"/>
      <c r="STQ5" s="230"/>
      <c r="STR5" s="230"/>
      <c r="STS5" s="230"/>
      <c r="STT5" s="230"/>
      <c r="STU5" s="230"/>
      <c r="STV5" s="230"/>
      <c r="STW5" s="230"/>
      <c r="STX5" s="230"/>
      <c r="STY5" s="230"/>
      <c r="STZ5" s="230"/>
      <c r="SUA5" s="230"/>
      <c r="SUB5" s="230"/>
      <c r="SUC5" s="230"/>
      <c r="SUD5" s="230"/>
      <c r="SUE5" s="230"/>
      <c r="SUF5" s="230"/>
      <c r="SUG5" s="230"/>
      <c r="SUH5" s="230"/>
      <c r="SUI5" s="230"/>
      <c r="SUJ5" s="230"/>
      <c r="SUK5" s="230"/>
      <c r="SUL5" s="230"/>
      <c r="SUM5" s="230"/>
      <c r="SUN5" s="230"/>
      <c r="SUO5" s="230"/>
      <c r="SUP5" s="230"/>
      <c r="SUQ5" s="230"/>
      <c r="SUR5" s="230"/>
      <c r="SUS5" s="230"/>
      <c r="SUT5" s="230"/>
      <c r="SUU5" s="230"/>
      <c r="SUV5" s="230"/>
      <c r="SUW5" s="230"/>
      <c r="SUX5" s="230"/>
      <c r="SUY5" s="230"/>
      <c r="SUZ5" s="230"/>
      <c r="SVA5" s="230"/>
      <c r="SVB5" s="230"/>
      <c r="SVC5" s="230"/>
      <c r="SVD5" s="230"/>
      <c r="SVE5" s="230"/>
      <c r="SVF5" s="230"/>
      <c r="SVG5" s="230"/>
      <c r="SVH5" s="230"/>
      <c r="SVI5" s="230"/>
      <c r="SVJ5" s="230"/>
      <c r="SVK5" s="230"/>
      <c r="SVL5" s="230"/>
      <c r="SVM5" s="230"/>
      <c r="SVN5" s="230"/>
      <c r="SVO5" s="230"/>
      <c r="SVP5" s="230"/>
      <c r="SVQ5" s="230"/>
      <c r="SVR5" s="230"/>
      <c r="SVS5" s="230"/>
      <c r="SVT5" s="230"/>
      <c r="SVU5" s="230"/>
      <c r="SVV5" s="230"/>
      <c r="SVW5" s="230"/>
      <c r="SVX5" s="230"/>
      <c r="SVY5" s="230"/>
      <c r="SVZ5" s="230"/>
      <c r="SWA5" s="230"/>
      <c r="SWB5" s="230"/>
      <c r="SWC5" s="230"/>
      <c r="SWD5" s="230"/>
      <c r="SWE5" s="230"/>
      <c r="SWF5" s="230"/>
      <c r="SWG5" s="230"/>
      <c r="SWH5" s="230"/>
      <c r="SWI5" s="230"/>
      <c r="SWJ5" s="230"/>
      <c r="SWK5" s="230"/>
      <c r="SWL5" s="230"/>
      <c r="SWM5" s="230"/>
      <c r="SWN5" s="230"/>
      <c r="SWO5" s="230"/>
      <c r="SWP5" s="230"/>
      <c r="SWQ5" s="230"/>
      <c r="SWR5" s="230"/>
      <c r="SWS5" s="230"/>
      <c r="SWT5" s="230"/>
      <c r="SWU5" s="230"/>
      <c r="SWV5" s="230"/>
      <c r="SWW5" s="230"/>
      <c r="SWX5" s="230"/>
      <c r="SWY5" s="230"/>
      <c r="SWZ5" s="230"/>
      <c r="SXA5" s="230"/>
      <c r="SXB5" s="230"/>
      <c r="SXC5" s="230"/>
      <c r="SXD5" s="230"/>
      <c r="SXE5" s="230"/>
      <c r="SXF5" s="230"/>
      <c r="SXG5" s="230"/>
      <c r="SXH5" s="230"/>
      <c r="SXI5" s="230"/>
      <c r="SXJ5" s="230"/>
      <c r="SXK5" s="230"/>
      <c r="SXL5" s="230"/>
      <c r="SXM5" s="230"/>
      <c r="SXN5" s="230"/>
      <c r="SXO5" s="230"/>
      <c r="SXP5" s="230"/>
      <c r="SXQ5" s="230"/>
      <c r="SXR5" s="230"/>
      <c r="SXS5" s="230"/>
      <c r="SXT5" s="230"/>
      <c r="SXU5" s="230"/>
      <c r="SXV5" s="230"/>
      <c r="SXW5" s="230"/>
      <c r="SXX5" s="230"/>
      <c r="SXY5" s="230"/>
      <c r="SXZ5" s="230"/>
      <c r="SYA5" s="230"/>
      <c r="SYB5" s="230"/>
      <c r="SYC5" s="230"/>
      <c r="SYD5" s="230"/>
      <c r="SYE5" s="230"/>
      <c r="SYF5" s="230"/>
      <c r="SYG5" s="230"/>
      <c r="SYH5" s="230"/>
      <c r="SYI5" s="230"/>
      <c r="SYJ5" s="230"/>
      <c r="SYK5" s="230"/>
      <c r="SYL5" s="230"/>
      <c r="SYM5" s="230"/>
      <c r="SYN5" s="230"/>
      <c r="SYO5" s="230"/>
      <c r="SYP5" s="230"/>
      <c r="SYQ5" s="230"/>
      <c r="SYR5" s="230"/>
      <c r="SYS5" s="230"/>
      <c r="SYT5" s="230"/>
      <c r="SYU5" s="230"/>
      <c r="SYV5" s="230"/>
      <c r="SYW5" s="230"/>
      <c r="SYX5" s="230"/>
      <c r="SYY5" s="230"/>
      <c r="SYZ5" s="230"/>
      <c r="SZA5" s="230"/>
      <c r="SZB5" s="230"/>
      <c r="SZC5" s="230"/>
      <c r="SZD5" s="230"/>
      <c r="SZE5" s="230"/>
      <c r="SZF5" s="230"/>
      <c r="SZG5" s="230"/>
      <c r="SZH5" s="230"/>
      <c r="SZI5" s="230"/>
      <c r="SZJ5" s="230"/>
      <c r="SZK5" s="230"/>
      <c r="SZL5" s="230"/>
      <c r="SZM5" s="230"/>
      <c r="SZN5" s="230"/>
      <c r="SZO5" s="230"/>
      <c r="SZP5" s="230"/>
      <c r="SZQ5" s="230"/>
      <c r="SZR5" s="230"/>
      <c r="SZS5" s="230"/>
      <c r="SZT5" s="230"/>
      <c r="SZU5" s="230"/>
      <c r="SZV5" s="230"/>
      <c r="SZW5" s="230"/>
      <c r="SZX5" s="230"/>
      <c r="SZY5" s="230"/>
      <c r="SZZ5" s="230"/>
      <c r="TAA5" s="230"/>
      <c r="TAB5" s="230"/>
      <c r="TAC5" s="230"/>
      <c r="TAD5" s="230"/>
      <c r="TAE5" s="230"/>
      <c r="TAF5" s="230"/>
      <c r="TAG5" s="230"/>
      <c r="TAH5" s="230"/>
      <c r="TAI5" s="230"/>
      <c r="TAJ5" s="230"/>
      <c r="TAK5" s="230"/>
      <c r="TAL5" s="230"/>
      <c r="TAM5" s="230"/>
      <c r="TAN5" s="230"/>
      <c r="TAO5" s="230"/>
      <c r="TAP5" s="230"/>
      <c r="TAQ5" s="230"/>
      <c r="TAR5" s="230"/>
      <c r="TAS5" s="230"/>
      <c r="TAT5" s="230"/>
      <c r="TAU5" s="230"/>
      <c r="TAV5" s="230"/>
      <c r="TAW5" s="230"/>
      <c r="TAX5" s="230"/>
      <c r="TAY5" s="230"/>
      <c r="TAZ5" s="230"/>
      <c r="TBA5" s="230"/>
      <c r="TBB5" s="230"/>
      <c r="TBC5" s="230"/>
      <c r="TBD5" s="230"/>
      <c r="TBE5" s="230"/>
      <c r="TBF5" s="230"/>
      <c r="TBG5" s="230"/>
      <c r="TBH5" s="230"/>
      <c r="TBI5" s="230"/>
      <c r="TBJ5" s="230"/>
      <c r="TBK5" s="230"/>
      <c r="TBL5" s="230"/>
      <c r="TBM5" s="230"/>
      <c r="TBN5" s="230"/>
      <c r="TBO5" s="230"/>
      <c r="TBP5" s="230"/>
      <c r="TBQ5" s="230"/>
      <c r="TBR5" s="230"/>
      <c r="TBS5" s="230"/>
      <c r="TBT5" s="230"/>
      <c r="TBU5" s="230"/>
      <c r="TBV5" s="230"/>
      <c r="TBW5" s="230"/>
      <c r="TBX5" s="230"/>
      <c r="TBY5" s="230"/>
      <c r="TBZ5" s="230"/>
      <c r="TCA5" s="230"/>
      <c r="TCB5" s="230"/>
      <c r="TCC5" s="230"/>
      <c r="TCD5" s="230"/>
      <c r="TCE5" s="230"/>
      <c r="TCF5" s="230"/>
      <c r="TCG5" s="230"/>
      <c r="TCH5" s="230"/>
      <c r="TCI5" s="230"/>
      <c r="TCJ5" s="230"/>
      <c r="TCK5" s="230"/>
      <c r="TCL5" s="230"/>
      <c r="TCM5" s="230"/>
      <c r="TCN5" s="230"/>
      <c r="TCO5" s="230"/>
      <c r="TCP5" s="230"/>
      <c r="TCQ5" s="230"/>
      <c r="TCR5" s="230"/>
      <c r="TCS5" s="230"/>
      <c r="TCT5" s="230"/>
      <c r="TCU5" s="230"/>
      <c r="TCV5" s="230"/>
      <c r="TCW5" s="230"/>
      <c r="TCX5" s="230"/>
      <c r="TCY5" s="230"/>
      <c r="TCZ5" s="230"/>
      <c r="TDA5" s="230"/>
      <c r="TDB5" s="230"/>
      <c r="TDC5" s="230"/>
      <c r="TDD5" s="230"/>
      <c r="TDE5" s="230"/>
      <c r="TDF5" s="230"/>
      <c r="TDG5" s="230"/>
      <c r="TDH5" s="230"/>
      <c r="TDI5" s="230"/>
      <c r="TDJ5" s="230"/>
      <c r="TDK5" s="230"/>
      <c r="TDL5" s="230"/>
      <c r="TDM5" s="230"/>
      <c r="TDN5" s="230"/>
      <c r="TDO5" s="230"/>
      <c r="TDP5" s="230"/>
      <c r="TDQ5" s="230"/>
      <c r="TDR5" s="230"/>
      <c r="TDS5" s="230"/>
      <c r="TDT5" s="230"/>
      <c r="TDU5" s="230"/>
      <c r="TDV5" s="230"/>
      <c r="TDW5" s="230"/>
      <c r="TDX5" s="230"/>
      <c r="TDY5" s="230"/>
      <c r="TDZ5" s="230"/>
      <c r="TEA5" s="230"/>
      <c r="TEB5" s="230"/>
      <c r="TEC5" s="230"/>
      <c r="TED5" s="230"/>
      <c r="TEE5" s="230"/>
      <c r="TEF5" s="230"/>
      <c r="TEG5" s="230"/>
      <c r="TEH5" s="230"/>
      <c r="TEI5" s="230"/>
      <c r="TEJ5" s="230"/>
      <c r="TEK5" s="230"/>
      <c r="TEL5" s="230"/>
      <c r="TEM5" s="230"/>
      <c r="TEN5" s="230"/>
      <c r="TEO5" s="230"/>
      <c r="TEP5" s="230"/>
      <c r="TEQ5" s="230"/>
      <c r="TER5" s="230"/>
      <c r="TES5" s="230"/>
      <c r="TET5" s="230"/>
      <c r="TEU5" s="230"/>
      <c r="TEV5" s="230"/>
      <c r="TEW5" s="230"/>
      <c r="TEX5" s="230"/>
      <c r="TEY5" s="230"/>
      <c r="TEZ5" s="230"/>
      <c r="TFA5" s="230"/>
      <c r="TFB5" s="230"/>
      <c r="TFC5" s="230"/>
      <c r="TFD5" s="230"/>
      <c r="TFE5" s="230"/>
      <c r="TFF5" s="230"/>
      <c r="TFG5" s="230"/>
      <c r="TFH5" s="230"/>
      <c r="TFI5" s="230"/>
      <c r="TFJ5" s="230"/>
      <c r="TFK5" s="230"/>
      <c r="TFL5" s="230"/>
      <c r="TFM5" s="230"/>
      <c r="TFN5" s="230"/>
      <c r="TFO5" s="230"/>
      <c r="TFP5" s="230"/>
      <c r="TFQ5" s="230"/>
      <c r="TFR5" s="230"/>
      <c r="TFS5" s="230"/>
      <c r="TFT5" s="230"/>
      <c r="TFU5" s="230"/>
      <c r="TFV5" s="230"/>
      <c r="TFW5" s="230"/>
      <c r="TFX5" s="230"/>
      <c r="TFY5" s="230"/>
      <c r="TFZ5" s="230"/>
      <c r="TGA5" s="230"/>
      <c r="TGB5" s="230"/>
      <c r="TGC5" s="230"/>
      <c r="TGD5" s="230"/>
      <c r="TGE5" s="230"/>
      <c r="TGF5" s="230"/>
      <c r="TGG5" s="230"/>
      <c r="TGH5" s="230"/>
      <c r="TGI5" s="230"/>
      <c r="TGJ5" s="230"/>
      <c r="TGK5" s="230"/>
      <c r="TGL5" s="230"/>
      <c r="TGM5" s="230"/>
      <c r="TGN5" s="230"/>
      <c r="TGO5" s="230"/>
      <c r="TGP5" s="230"/>
      <c r="TGQ5" s="230"/>
      <c r="TGR5" s="230"/>
      <c r="TGS5" s="230"/>
      <c r="TGT5" s="230"/>
      <c r="TGU5" s="230"/>
      <c r="TGV5" s="230"/>
      <c r="TGW5" s="230"/>
      <c r="TGX5" s="230"/>
      <c r="TGY5" s="230"/>
      <c r="TGZ5" s="230"/>
      <c r="THA5" s="230"/>
      <c r="THB5" s="230"/>
      <c r="THC5" s="230"/>
      <c r="THD5" s="230"/>
      <c r="THE5" s="230"/>
      <c r="THF5" s="230"/>
      <c r="THG5" s="230"/>
      <c r="THH5" s="230"/>
      <c r="THI5" s="230"/>
      <c r="THJ5" s="230"/>
      <c r="THK5" s="230"/>
      <c r="THL5" s="230"/>
      <c r="THM5" s="230"/>
      <c r="THN5" s="230"/>
      <c r="THO5" s="230"/>
      <c r="THP5" s="230"/>
      <c r="THQ5" s="230"/>
      <c r="THR5" s="230"/>
      <c r="THS5" s="230"/>
      <c r="THT5" s="230"/>
      <c r="THU5" s="230"/>
      <c r="THV5" s="230"/>
      <c r="THW5" s="230"/>
      <c r="THX5" s="230"/>
      <c r="THY5" s="230"/>
      <c r="THZ5" s="230"/>
      <c r="TIA5" s="230"/>
      <c r="TIB5" s="230"/>
      <c r="TIC5" s="230"/>
      <c r="TID5" s="230"/>
      <c r="TIE5" s="230"/>
      <c r="TIF5" s="230"/>
      <c r="TIG5" s="230"/>
      <c r="TIH5" s="230"/>
      <c r="TII5" s="230"/>
      <c r="TIJ5" s="230"/>
      <c r="TIK5" s="230"/>
      <c r="TIL5" s="230"/>
      <c r="TIM5" s="230"/>
      <c r="TIN5" s="230"/>
      <c r="TIO5" s="230"/>
      <c r="TIP5" s="230"/>
      <c r="TIQ5" s="230"/>
      <c r="TIR5" s="230"/>
      <c r="TIS5" s="230"/>
      <c r="TIT5" s="230"/>
      <c r="TIU5" s="230"/>
      <c r="TIV5" s="230"/>
      <c r="TIW5" s="230"/>
      <c r="TIX5" s="230"/>
      <c r="TIY5" s="230"/>
      <c r="TIZ5" s="230"/>
      <c r="TJA5" s="230"/>
      <c r="TJB5" s="230"/>
      <c r="TJC5" s="230"/>
      <c r="TJD5" s="230"/>
      <c r="TJE5" s="230"/>
      <c r="TJF5" s="230"/>
      <c r="TJG5" s="230"/>
      <c r="TJH5" s="230"/>
      <c r="TJI5" s="230"/>
      <c r="TJJ5" s="230"/>
      <c r="TJK5" s="230"/>
      <c r="TJL5" s="230"/>
      <c r="TJM5" s="230"/>
      <c r="TJN5" s="230"/>
      <c r="TJO5" s="230"/>
      <c r="TJP5" s="230"/>
      <c r="TJQ5" s="230"/>
      <c r="TJR5" s="230"/>
      <c r="TJS5" s="230"/>
      <c r="TJT5" s="230"/>
      <c r="TJU5" s="230"/>
      <c r="TJV5" s="230"/>
      <c r="TJW5" s="230"/>
      <c r="TJX5" s="230"/>
      <c r="TJY5" s="230"/>
      <c r="TJZ5" s="230"/>
      <c r="TKA5" s="230"/>
      <c r="TKB5" s="230"/>
      <c r="TKC5" s="230"/>
      <c r="TKD5" s="230"/>
      <c r="TKE5" s="230"/>
      <c r="TKF5" s="230"/>
      <c r="TKG5" s="230"/>
      <c r="TKH5" s="230"/>
      <c r="TKI5" s="230"/>
      <c r="TKJ5" s="230"/>
      <c r="TKK5" s="230"/>
      <c r="TKL5" s="230"/>
      <c r="TKM5" s="230"/>
      <c r="TKN5" s="230"/>
      <c r="TKO5" s="230"/>
      <c r="TKP5" s="230"/>
      <c r="TKQ5" s="230"/>
      <c r="TKR5" s="230"/>
      <c r="TKS5" s="230"/>
      <c r="TKT5" s="230"/>
      <c r="TKU5" s="230"/>
      <c r="TKV5" s="230"/>
      <c r="TKW5" s="230"/>
      <c r="TKX5" s="230"/>
      <c r="TKY5" s="230"/>
      <c r="TKZ5" s="230"/>
      <c r="TLA5" s="230"/>
      <c r="TLB5" s="230"/>
      <c r="TLC5" s="230"/>
      <c r="TLD5" s="230"/>
      <c r="TLE5" s="230"/>
      <c r="TLF5" s="230"/>
      <c r="TLG5" s="230"/>
      <c r="TLH5" s="230"/>
      <c r="TLI5" s="230"/>
      <c r="TLJ5" s="230"/>
      <c r="TLK5" s="230"/>
      <c r="TLL5" s="230"/>
      <c r="TLM5" s="230"/>
      <c r="TLN5" s="230"/>
      <c r="TLO5" s="230"/>
      <c r="TLP5" s="230"/>
      <c r="TLQ5" s="230"/>
      <c r="TLR5" s="230"/>
      <c r="TLS5" s="230"/>
      <c r="TLT5" s="230"/>
      <c r="TLU5" s="230"/>
      <c r="TLV5" s="230"/>
      <c r="TLW5" s="230"/>
      <c r="TLX5" s="230"/>
      <c r="TLY5" s="230"/>
      <c r="TLZ5" s="230"/>
      <c r="TMA5" s="230"/>
      <c r="TMB5" s="230"/>
      <c r="TMC5" s="230"/>
      <c r="TMD5" s="230"/>
      <c r="TME5" s="230"/>
      <c r="TMF5" s="230"/>
      <c r="TMG5" s="230"/>
      <c r="TMH5" s="230"/>
      <c r="TMI5" s="230"/>
      <c r="TMJ5" s="230"/>
      <c r="TMK5" s="230"/>
      <c r="TML5" s="230"/>
      <c r="TMM5" s="230"/>
      <c r="TMN5" s="230"/>
      <c r="TMO5" s="230"/>
      <c r="TMP5" s="230"/>
      <c r="TMQ5" s="230"/>
      <c r="TMR5" s="230"/>
      <c r="TMS5" s="230"/>
      <c r="TMT5" s="230"/>
      <c r="TMU5" s="230"/>
      <c r="TMV5" s="230"/>
      <c r="TMW5" s="230"/>
      <c r="TMX5" s="230"/>
      <c r="TMY5" s="230"/>
      <c r="TMZ5" s="230"/>
      <c r="TNA5" s="230"/>
      <c r="TNB5" s="230"/>
      <c r="TNC5" s="230"/>
      <c r="TND5" s="230"/>
      <c r="TNE5" s="230"/>
      <c r="TNF5" s="230"/>
      <c r="TNG5" s="230"/>
      <c r="TNH5" s="230"/>
      <c r="TNI5" s="230"/>
      <c r="TNJ5" s="230"/>
      <c r="TNK5" s="230"/>
      <c r="TNL5" s="230"/>
      <c r="TNM5" s="230"/>
      <c r="TNN5" s="230"/>
      <c r="TNO5" s="230"/>
      <c r="TNP5" s="230"/>
      <c r="TNQ5" s="230"/>
      <c r="TNR5" s="230"/>
      <c r="TNS5" s="230"/>
      <c r="TNT5" s="230"/>
      <c r="TNU5" s="230"/>
      <c r="TNV5" s="230"/>
      <c r="TNW5" s="230"/>
      <c r="TNX5" s="230"/>
      <c r="TNY5" s="230"/>
      <c r="TNZ5" s="230"/>
      <c r="TOA5" s="230"/>
      <c r="TOB5" s="230"/>
      <c r="TOC5" s="230"/>
      <c r="TOD5" s="230"/>
      <c r="TOE5" s="230"/>
      <c r="TOF5" s="230"/>
      <c r="TOG5" s="230"/>
      <c r="TOH5" s="230"/>
      <c r="TOI5" s="230"/>
      <c r="TOJ5" s="230"/>
      <c r="TOK5" s="230"/>
      <c r="TOL5" s="230"/>
      <c r="TOM5" s="230"/>
      <c r="TON5" s="230"/>
      <c r="TOO5" s="230"/>
      <c r="TOP5" s="230"/>
      <c r="TOQ5" s="230"/>
      <c r="TOR5" s="230"/>
      <c r="TOS5" s="230"/>
      <c r="TOT5" s="230"/>
      <c r="TOU5" s="230"/>
      <c r="TOV5" s="230"/>
      <c r="TOW5" s="230"/>
      <c r="TOX5" s="230"/>
      <c r="TOY5" s="230"/>
      <c r="TOZ5" s="230"/>
      <c r="TPA5" s="230"/>
      <c r="TPB5" s="230"/>
      <c r="TPC5" s="230"/>
      <c r="TPD5" s="230"/>
      <c r="TPE5" s="230"/>
      <c r="TPF5" s="230"/>
      <c r="TPG5" s="230"/>
      <c r="TPH5" s="230"/>
      <c r="TPI5" s="230"/>
      <c r="TPJ5" s="230"/>
      <c r="TPK5" s="230"/>
      <c r="TPL5" s="230"/>
      <c r="TPM5" s="230"/>
      <c r="TPN5" s="230"/>
      <c r="TPO5" s="230"/>
      <c r="TPP5" s="230"/>
      <c r="TPQ5" s="230"/>
      <c r="TPR5" s="230"/>
      <c r="TPS5" s="230"/>
      <c r="TPT5" s="230"/>
      <c r="TPU5" s="230"/>
      <c r="TPV5" s="230"/>
      <c r="TPW5" s="230"/>
      <c r="TPX5" s="230"/>
      <c r="TPY5" s="230"/>
      <c r="TPZ5" s="230"/>
      <c r="TQA5" s="230"/>
      <c r="TQB5" s="230"/>
      <c r="TQC5" s="230"/>
      <c r="TQD5" s="230"/>
      <c r="TQE5" s="230"/>
      <c r="TQF5" s="230"/>
      <c r="TQG5" s="230"/>
      <c r="TQH5" s="230"/>
      <c r="TQI5" s="230"/>
      <c r="TQJ5" s="230"/>
      <c r="TQK5" s="230"/>
      <c r="TQL5" s="230"/>
      <c r="TQM5" s="230"/>
      <c r="TQN5" s="230"/>
      <c r="TQO5" s="230"/>
      <c r="TQP5" s="230"/>
      <c r="TQQ5" s="230"/>
      <c r="TQR5" s="230"/>
      <c r="TQS5" s="230"/>
      <c r="TQT5" s="230"/>
      <c r="TQU5" s="230"/>
      <c r="TQV5" s="230"/>
      <c r="TQW5" s="230"/>
      <c r="TQX5" s="230"/>
      <c r="TQY5" s="230"/>
      <c r="TQZ5" s="230"/>
      <c r="TRA5" s="230"/>
      <c r="TRB5" s="230"/>
      <c r="TRC5" s="230"/>
      <c r="TRD5" s="230"/>
      <c r="TRE5" s="230"/>
      <c r="TRF5" s="230"/>
      <c r="TRG5" s="230"/>
      <c r="TRH5" s="230"/>
      <c r="TRI5" s="230"/>
      <c r="TRJ5" s="230"/>
      <c r="TRK5" s="230"/>
      <c r="TRL5" s="230"/>
      <c r="TRM5" s="230"/>
      <c r="TRN5" s="230"/>
      <c r="TRO5" s="230"/>
      <c r="TRP5" s="230"/>
      <c r="TRQ5" s="230"/>
      <c r="TRR5" s="230"/>
      <c r="TRS5" s="230"/>
      <c r="TRT5" s="230"/>
      <c r="TRU5" s="230"/>
      <c r="TRV5" s="230"/>
      <c r="TRW5" s="230"/>
      <c r="TRX5" s="230"/>
      <c r="TRY5" s="230"/>
      <c r="TRZ5" s="230"/>
      <c r="TSA5" s="230"/>
      <c r="TSB5" s="230"/>
      <c r="TSC5" s="230"/>
      <c r="TSD5" s="230"/>
      <c r="TSE5" s="230"/>
      <c r="TSF5" s="230"/>
      <c r="TSG5" s="230"/>
      <c r="TSH5" s="230"/>
      <c r="TSI5" s="230"/>
      <c r="TSJ5" s="230"/>
      <c r="TSK5" s="230"/>
      <c r="TSL5" s="230"/>
      <c r="TSM5" s="230"/>
      <c r="TSN5" s="230"/>
      <c r="TSO5" s="230"/>
      <c r="TSP5" s="230"/>
      <c r="TSQ5" s="230"/>
      <c r="TSR5" s="230"/>
      <c r="TSS5" s="230"/>
      <c r="TST5" s="230"/>
      <c r="TSU5" s="230"/>
      <c r="TSV5" s="230"/>
      <c r="TSW5" s="230"/>
      <c r="TSX5" s="230"/>
      <c r="TSY5" s="230"/>
      <c r="TSZ5" s="230"/>
      <c r="TTA5" s="230"/>
      <c r="TTB5" s="230"/>
      <c r="TTC5" s="230"/>
      <c r="TTD5" s="230"/>
      <c r="TTE5" s="230"/>
      <c r="TTF5" s="230"/>
      <c r="TTG5" s="230"/>
      <c r="TTH5" s="230"/>
      <c r="TTI5" s="230"/>
      <c r="TTJ5" s="230"/>
      <c r="TTK5" s="230"/>
      <c r="TTL5" s="230"/>
      <c r="TTM5" s="230"/>
      <c r="TTN5" s="230"/>
      <c r="TTO5" s="230"/>
      <c r="TTP5" s="230"/>
      <c r="TTQ5" s="230"/>
      <c r="TTR5" s="230"/>
      <c r="TTS5" s="230"/>
      <c r="TTT5" s="230"/>
      <c r="TTU5" s="230"/>
      <c r="TTV5" s="230"/>
      <c r="TTW5" s="230"/>
      <c r="TTX5" s="230"/>
      <c r="TTY5" s="230"/>
      <c r="TTZ5" s="230"/>
      <c r="TUA5" s="230"/>
      <c r="TUB5" s="230"/>
      <c r="TUC5" s="230"/>
      <c r="TUD5" s="230"/>
      <c r="TUE5" s="230"/>
      <c r="TUF5" s="230"/>
      <c r="TUG5" s="230"/>
      <c r="TUH5" s="230"/>
      <c r="TUI5" s="230"/>
      <c r="TUJ5" s="230"/>
      <c r="TUK5" s="230"/>
      <c r="TUL5" s="230"/>
      <c r="TUM5" s="230"/>
      <c r="TUN5" s="230"/>
      <c r="TUO5" s="230"/>
      <c r="TUP5" s="230"/>
      <c r="TUQ5" s="230"/>
      <c r="TUR5" s="230"/>
      <c r="TUS5" s="230"/>
      <c r="TUT5" s="230"/>
      <c r="TUU5" s="230"/>
      <c r="TUV5" s="230"/>
      <c r="TUW5" s="230"/>
      <c r="TUX5" s="230"/>
      <c r="TUY5" s="230"/>
      <c r="TUZ5" s="230"/>
      <c r="TVA5" s="230"/>
      <c r="TVB5" s="230"/>
      <c r="TVC5" s="230"/>
      <c r="TVD5" s="230"/>
      <c r="TVE5" s="230"/>
      <c r="TVF5" s="230"/>
      <c r="TVG5" s="230"/>
      <c r="TVH5" s="230"/>
      <c r="TVI5" s="230"/>
      <c r="TVJ5" s="230"/>
      <c r="TVK5" s="230"/>
      <c r="TVL5" s="230"/>
      <c r="TVM5" s="230"/>
      <c r="TVN5" s="230"/>
      <c r="TVO5" s="230"/>
      <c r="TVP5" s="230"/>
      <c r="TVQ5" s="230"/>
      <c r="TVR5" s="230"/>
      <c r="TVS5" s="230"/>
      <c r="TVT5" s="230"/>
      <c r="TVU5" s="230"/>
      <c r="TVV5" s="230"/>
      <c r="TVW5" s="230"/>
      <c r="TVX5" s="230"/>
      <c r="TVY5" s="230"/>
      <c r="TVZ5" s="230"/>
      <c r="TWA5" s="230"/>
      <c r="TWB5" s="230"/>
      <c r="TWC5" s="230"/>
      <c r="TWD5" s="230"/>
      <c r="TWE5" s="230"/>
      <c r="TWF5" s="230"/>
      <c r="TWG5" s="230"/>
      <c r="TWH5" s="230"/>
      <c r="TWI5" s="230"/>
      <c r="TWJ5" s="230"/>
      <c r="TWK5" s="230"/>
      <c r="TWL5" s="230"/>
      <c r="TWM5" s="230"/>
      <c r="TWN5" s="230"/>
      <c r="TWO5" s="230"/>
      <c r="TWP5" s="230"/>
      <c r="TWQ5" s="230"/>
      <c r="TWR5" s="230"/>
      <c r="TWS5" s="230"/>
      <c r="TWT5" s="230"/>
      <c r="TWU5" s="230"/>
      <c r="TWV5" s="230"/>
      <c r="TWW5" s="230"/>
      <c r="TWX5" s="230"/>
      <c r="TWY5" s="230"/>
      <c r="TWZ5" s="230"/>
      <c r="TXA5" s="230"/>
      <c r="TXB5" s="230"/>
      <c r="TXC5" s="230"/>
      <c r="TXD5" s="230"/>
      <c r="TXE5" s="230"/>
      <c r="TXF5" s="230"/>
      <c r="TXG5" s="230"/>
      <c r="TXH5" s="230"/>
      <c r="TXI5" s="230"/>
      <c r="TXJ5" s="230"/>
      <c r="TXK5" s="230"/>
      <c r="TXL5" s="230"/>
      <c r="TXM5" s="230"/>
      <c r="TXN5" s="230"/>
      <c r="TXO5" s="230"/>
      <c r="TXP5" s="230"/>
      <c r="TXQ5" s="230"/>
      <c r="TXR5" s="230"/>
      <c r="TXS5" s="230"/>
      <c r="TXT5" s="230"/>
      <c r="TXU5" s="230"/>
      <c r="TXV5" s="230"/>
      <c r="TXW5" s="230"/>
      <c r="TXX5" s="230"/>
      <c r="TXY5" s="230"/>
      <c r="TXZ5" s="230"/>
      <c r="TYA5" s="230"/>
      <c r="TYB5" s="230"/>
      <c r="TYC5" s="230"/>
      <c r="TYD5" s="230"/>
      <c r="TYE5" s="230"/>
      <c r="TYF5" s="230"/>
      <c r="TYG5" s="230"/>
      <c r="TYH5" s="230"/>
      <c r="TYI5" s="230"/>
      <c r="TYJ5" s="230"/>
      <c r="TYK5" s="230"/>
      <c r="TYL5" s="230"/>
      <c r="TYM5" s="230"/>
      <c r="TYN5" s="230"/>
      <c r="TYO5" s="230"/>
      <c r="TYP5" s="230"/>
      <c r="TYQ5" s="230"/>
      <c r="TYR5" s="230"/>
      <c r="TYS5" s="230"/>
      <c r="TYT5" s="230"/>
      <c r="TYU5" s="230"/>
      <c r="TYV5" s="230"/>
      <c r="TYW5" s="230"/>
      <c r="TYX5" s="230"/>
      <c r="TYY5" s="230"/>
      <c r="TYZ5" s="230"/>
      <c r="TZA5" s="230"/>
      <c r="TZB5" s="230"/>
      <c r="TZC5" s="230"/>
      <c r="TZD5" s="230"/>
      <c r="TZE5" s="230"/>
      <c r="TZF5" s="230"/>
      <c r="TZG5" s="230"/>
      <c r="TZH5" s="230"/>
      <c r="TZI5" s="230"/>
      <c r="TZJ5" s="230"/>
      <c r="TZK5" s="230"/>
      <c r="TZL5" s="230"/>
      <c r="TZM5" s="230"/>
      <c r="TZN5" s="230"/>
      <c r="TZO5" s="230"/>
      <c r="TZP5" s="230"/>
      <c r="TZQ5" s="230"/>
      <c r="TZR5" s="230"/>
      <c r="TZS5" s="230"/>
      <c r="TZT5" s="230"/>
      <c r="TZU5" s="230"/>
      <c r="TZV5" s="230"/>
      <c r="TZW5" s="230"/>
      <c r="TZX5" s="230"/>
      <c r="TZY5" s="230"/>
      <c r="TZZ5" s="230"/>
      <c r="UAA5" s="230"/>
      <c r="UAB5" s="230"/>
      <c r="UAC5" s="230"/>
      <c r="UAD5" s="230"/>
      <c r="UAE5" s="230"/>
      <c r="UAF5" s="230"/>
      <c r="UAG5" s="230"/>
      <c r="UAH5" s="230"/>
      <c r="UAI5" s="230"/>
      <c r="UAJ5" s="230"/>
      <c r="UAK5" s="230"/>
      <c r="UAL5" s="230"/>
      <c r="UAM5" s="230"/>
      <c r="UAN5" s="230"/>
      <c r="UAO5" s="230"/>
      <c r="UAP5" s="230"/>
      <c r="UAQ5" s="230"/>
      <c r="UAR5" s="230"/>
      <c r="UAS5" s="230"/>
      <c r="UAT5" s="230"/>
      <c r="UAU5" s="230"/>
      <c r="UAV5" s="230"/>
      <c r="UAW5" s="230"/>
      <c r="UAX5" s="230"/>
      <c r="UAY5" s="230"/>
      <c r="UAZ5" s="230"/>
      <c r="UBA5" s="230"/>
      <c r="UBB5" s="230"/>
      <c r="UBC5" s="230"/>
      <c r="UBD5" s="230"/>
      <c r="UBE5" s="230"/>
      <c r="UBF5" s="230"/>
      <c r="UBG5" s="230"/>
      <c r="UBH5" s="230"/>
      <c r="UBI5" s="230"/>
      <c r="UBJ5" s="230"/>
      <c r="UBK5" s="230"/>
      <c r="UBL5" s="230"/>
      <c r="UBM5" s="230"/>
      <c r="UBN5" s="230"/>
      <c r="UBO5" s="230"/>
      <c r="UBP5" s="230"/>
      <c r="UBQ5" s="230"/>
      <c r="UBR5" s="230"/>
      <c r="UBS5" s="230"/>
      <c r="UBT5" s="230"/>
      <c r="UBU5" s="230"/>
      <c r="UBV5" s="230"/>
      <c r="UBW5" s="230"/>
      <c r="UBX5" s="230"/>
      <c r="UBY5" s="230"/>
      <c r="UBZ5" s="230"/>
      <c r="UCA5" s="230"/>
      <c r="UCB5" s="230"/>
      <c r="UCC5" s="230"/>
      <c r="UCD5" s="230"/>
      <c r="UCE5" s="230"/>
      <c r="UCF5" s="230"/>
      <c r="UCG5" s="230"/>
      <c r="UCH5" s="230"/>
      <c r="UCI5" s="230"/>
      <c r="UCJ5" s="230"/>
      <c r="UCK5" s="230"/>
      <c r="UCL5" s="230"/>
      <c r="UCM5" s="230"/>
      <c r="UCN5" s="230"/>
      <c r="UCO5" s="230"/>
      <c r="UCP5" s="230"/>
      <c r="UCQ5" s="230"/>
      <c r="UCR5" s="230"/>
      <c r="UCS5" s="230"/>
      <c r="UCT5" s="230"/>
      <c r="UCU5" s="230"/>
      <c r="UCV5" s="230"/>
      <c r="UCW5" s="230"/>
      <c r="UCX5" s="230"/>
      <c r="UCY5" s="230"/>
      <c r="UCZ5" s="230"/>
      <c r="UDA5" s="230"/>
      <c r="UDB5" s="230"/>
      <c r="UDC5" s="230"/>
      <c r="UDD5" s="230"/>
      <c r="UDE5" s="230"/>
      <c r="UDF5" s="230"/>
      <c r="UDG5" s="230"/>
      <c r="UDH5" s="230"/>
      <c r="UDI5" s="230"/>
      <c r="UDJ5" s="230"/>
      <c r="UDK5" s="230"/>
      <c r="UDL5" s="230"/>
      <c r="UDM5" s="230"/>
      <c r="UDN5" s="230"/>
      <c r="UDO5" s="230"/>
      <c r="UDP5" s="230"/>
      <c r="UDQ5" s="230"/>
      <c r="UDR5" s="230"/>
      <c r="UDS5" s="230"/>
      <c r="UDT5" s="230"/>
      <c r="UDU5" s="230"/>
      <c r="UDV5" s="230"/>
      <c r="UDW5" s="230"/>
      <c r="UDX5" s="230"/>
      <c r="UDY5" s="230"/>
      <c r="UDZ5" s="230"/>
      <c r="UEA5" s="230"/>
      <c r="UEB5" s="230"/>
      <c r="UEC5" s="230"/>
      <c r="UED5" s="230"/>
      <c r="UEE5" s="230"/>
      <c r="UEF5" s="230"/>
      <c r="UEG5" s="230"/>
      <c r="UEH5" s="230"/>
      <c r="UEI5" s="230"/>
      <c r="UEJ5" s="230"/>
      <c r="UEK5" s="230"/>
      <c r="UEL5" s="230"/>
      <c r="UEM5" s="230"/>
      <c r="UEN5" s="230"/>
      <c r="UEO5" s="230"/>
      <c r="UEP5" s="230"/>
      <c r="UEQ5" s="230"/>
      <c r="UER5" s="230"/>
      <c r="UES5" s="230"/>
      <c r="UET5" s="230"/>
      <c r="UEU5" s="230"/>
      <c r="UEV5" s="230"/>
      <c r="UEW5" s="230"/>
      <c r="UEX5" s="230"/>
      <c r="UEY5" s="230"/>
      <c r="UEZ5" s="230"/>
      <c r="UFA5" s="230"/>
      <c r="UFB5" s="230"/>
      <c r="UFC5" s="230"/>
      <c r="UFD5" s="230"/>
      <c r="UFE5" s="230"/>
      <c r="UFF5" s="230"/>
      <c r="UFG5" s="230"/>
      <c r="UFH5" s="230"/>
      <c r="UFI5" s="230"/>
      <c r="UFJ5" s="230"/>
      <c r="UFK5" s="230"/>
      <c r="UFL5" s="230"/>
      <c r="UFM5" s="230"/>
      <c r="UFN5" s="230"/>
      <c r="UFO5" s="230"/>
      <c r="UFP5" s="230"/>
      <c r="UFQ5" s="230"/>
      <c r="UFR5" s="230"/>
      <c r="UFS5" s="230"/>
      <c r="UFT5" s="230"/>
      <c r="UFU5" s="230"/>
      <c r="UFV5" s="230"/>
      <c r="UFW5" s="230"/>
      <c r="UFX5" s="230"/>
      <c r="UFY5" s="230"/>
      <c r="UFZ5" s="230"/>
      <c r="UGA5" s="230"/>
      <c r="UGB5" s="230"/>
      <c r="UGC5" s="230"/>
      <c r="UGD5" s="230"/>
      <c r="UGE5" s="230"/>
      <c r="UGF5" s="230"/>
      <c r="UGG5" s="230"/>
      <c r="UGH5" s="230"/>
      <c r="UGI5" s="230"/>
      <c r="UGJ5" s="230"/>
      <c r="UGK5" s="230"/>
      <c r="UGL5" s="230"/>
      <c r="UGM5" s="230"/>
      <c r="UGN5" s="230"/>
      <c r="UGO5" s="230"/>
      <c r="UGP5" s="230"/>
      <c r="UGQ5" s="230"/>
      <c r="UGR5" s="230"/>
      <c r="UGS5" s="230"/>
      <c r="UGT5" s="230"/>
      <c r="UGU5" s="230"/>
      <c r="UGV5" s="230"/>
      <c r="UGW5" s="230"/>
      <c r="UGX5" s="230"/>
      <c r="UGY5" s="230"/>
      <c r="UGZ5" s="230"/>
      <c r="UHA5" s="230"/>
      <c r="UHB5" s="230"/>
      <c r="UHC5" s="230"/>
      <c r="UHD5" s="230"/>
      <c r="UHE5" s="230"/>
      <c r="UHF5" s="230"/>
      <c r="UHG5" s="230"/>
      <c r="UHH5" s="230"/>
      <c r="UHI5" s="230"/>
      <c r="UHJ5" s="230"/>
      <c r="UHK5" s="230"/>
      <c r="UHL5" s="230"/>
      <c r="UHM5" s="230"/>
      <c r="UHN5" s="230"/>
      <c r="UHO5" s="230"/>
      <c r="UHP5" s="230"/>
      <c r="UHQ5" s="230"/>
      <c r="UHR5" s="230"/>
      <c r="UHS5" s="230"/>
      <c r="UHT5" s="230"/>
      <c r="UHU5" s="230"/>
      <c r="UHV5" s="230"/>
      <c r="UHW5" s="230"/>
      <c r="UHX5" s="230"/>
      <c r="UHY5" s="230"/>
      <c r="UHZ5" s="230"/>
      <c r="UIA5" s="230"/>
      <c r="UIB5" s="230"/>
      <c r="UIC5" s="230"/>
      <c r="UID5" s="230"/>
      <c r="UIE5" s="230"/>
      <c r="UIF5" s="230"/>
      <c r="UIG5" s="230"/>
      <c r="UIH5" s="230"/>
      <c r="UII5" s="230"/>
      <c r="UIJ5" s="230"/>
      <c r="UIK5" s="230"/>
      <c r="UIL5" s="230"/>
      <c r="UIM5" s="230"/>
      <c r="UIN5" s="230"/>
      <c r="UIO5" s="230"/>
      <c r="UIP5" s="230"/>
      <c r="UIQ5" s="230"/>
      <c r="UIR5" s="230"/>
      <c r="UIS5" s="230"/>
      <c r="UIT5" s="230"/>
      <c r="UIU5" s="230"/>
      <c r="UIV5" s="230"/>
      <c r="UIW5" s="230"/>
      <c r="UIX5" s="230"/>
      <c r="UIY5" s="230"/>
      <c r="UIZ5" s="230"/>
      <c r="UJA5" s="230"/>
      <c r="UJB5" s="230"/>
      <c r="UJC5" s="230"/>
      <c r="UJD5" s="230"/>
      <c r="UJE5" s="230"/>
      <c r="UJF5" s="230"/>
      <c r="UJG5" s="230"/>
      <c r="UJH5" s="230"/>
      <c r="UJI5" s="230"/>
      <c r="UJJ5" s="230"/>
      <c r="UJK5" s="230"/>
      <c r="UJL5" s="230"/>
      <c r="UJM5" s="230"/>
      <c r="UJN5" s="230"/>
      <c r="UJO5" s="230"/>
      <c r="UJP5" s="230"/>
      <c r="UJQ5" s="230"/>
      <c r="UJR5" s="230"/>
      <c r="UJS5" s="230"/>
      <c r="UJT5" s="230"/>
      <c r="UJU5" s="230"/>
      <c r="UJV5" s="230"/>
      <c r="UJW5" s="230"/>
      <c r="UJX5" s="230"/>
      <c r="UJY5" s="230"/>
      <c r="UJZ5" s="230"/>
      <c r="UKA5" s="230"/>
      <c r="UKB5" s="230"/>
      <c r="UKC5" s="230"/>
      <c r="UKD5" s="230"/>
      <c r="UKE5" s="230"/>
      <c r="UKF5" s="230"/>
      <c r="UKG5" s="230"/>
      <c r="UKH5" s="230"/>
      <c r="UKI5" s="230"/>
      <c r="UKJ5" s="230"/>
      <c r="UKK5" s="230"/>
      <c r="UKL5" s="230"/>
      <c r="UKM5" s="230"/>
      <c r="UKN5" s="230"/>
      <c r="UKO5" s="230"/>
      <c r="UKP5" s="230"/>
      <c r="UKQ5" s="230"/>
      <c r="UKR5" s="230"/>
      <c r="UKS5" s="230"/>
      <c r="UKT5" s="230"/>
      <c r="UKU5" s="230"/>
      <c r="UKV5" s="230"/>
      <c r="UKW5" s="230"/>
      <c r="UKX5" s="230"/>
      <c r="UKY5" s="230"/>
      <c r="UKZ5" s="230"/>
      <c r="ULA5" s="230"/>
      <c r="ULB5" s="230"/>
      <c r="ULC5" s="230"/>
      <c r="ULD5" s="230"/>
      <c r="ULE5" s="230"/>
      <c r="ULF5" s="230"/>
      <c r="ULG5" s="230"/>
      <c r="ULH5" s="230"/>
      <c r="ULI5" s="230"/>
      <c r="ULJ5" s="230"/>
      <c r="ULK5" s="230"/>
      <c r="ULL5" s="230"/>
      <c r="ULM5" s="230"/>
      <c r="ULN5" s="230"/>
      <c r="ULO5" s="230"/>
      <c r="ULP5" s="230"/>
      <c r="ULQ5" s="230"/>
      <c r="ULR5" s="230"/>
      <c r="ULS5" s="230"/>
      <c r="ULT5" s="230"/>
      <c r="ULU5" s="230"/>
      <c r="ULV5" s="230"/>
      <c r="ULW5" s="230"/>
      <c r="ULX5" s="230"/>
      <c r="ULY5" s="230"/>
      <c r="ULZ5" s="230"/>
      <c r="UMA5" s="230"/>
      <c r="UMB5" s="230"/>
      <c r="UMC5" s="230"/>
      <c r="UMD5" s="230"/>
      <c r="UME5" s="230"/>
      <c r="UMF5" s="230"/>
      <c r="UMG5" s="230"/>
      <c r="UMH5" s="230"/>
      <c r="UMI5" s="230"/>
      <c r="UMJ5" s="230"/>
      <c r="UMK5" s="230"/>
      <c r="UML5" s="230"/>
      <c r="UMM5" s="230"/>
      <c r="UMN5" s="230"/>
      <c r="UMO5" s="230"/>
      <c r="UMP5" s="230"/>
      <c r="UMQ5" s="230"/>
      <c r="UMR5" s="230"/>
      <c r="UMS5" s="230"/>
      <c r="UMT5" s="230"/>
      <c r="UMU5" s="230"/>
      <c r="UMV5" s="230"/>
      <c r="UMW5" s="230"/>
      <c r="UMX5" s="230"/>
      <c r="UMY5" s="230"/>
      <c r="UMZ5" s="230"/>
      <c r="UNA5" s="230"/>
      <c r="UNB5" s="230"/>
      <c r="UNC5" s="230"/>
      <c r="UND5" s="230"/>
      <c r="UNE5" s="230"/>
      <c r="UNF5" s="230"/>
      <c r="UNG5" s="230"/>
      <c r="UNH5" s="230"/>
      <c r="UNI5" s="230"/>
      <c r="UNJ5" s="230"/>
      <c r="UNK5" s="230"/>
      <c r="UNL5" s="230"/>
      <c r="UNM5" s="230"/>
      <c r="UNN5" s="230"/>
      <c r="UNO5" s="230"/>
      <c r="UNP5" s="230"/>
      <c r="UNQ5" s="230"/>
      <c r="UNR5" s="230"/>
      <c r="UNS5" s="230"/>
      <c r="UNT5" s="230"/>
      <c r="UNU5" s="230"/>
      <c r="UNV5" s="230"/>
      <c r="UNW5" s="230"/>
      <c r="UNX5" s="230"/>
      <c r="UNY5" s="230"/>
      <c r="UNZ5" s="230"/>
      <c r="UOA5" s="230"/>
      <c r="UOB5" s="230"/>
      <c r="UOC5" s="230"/>
      <c r="UOD5" s="230"/>
      <c r="UOE5" s="230"/>
      <c r="UOF5" s="230"/>
      <c r="UOG5" s="230"/>
      <c r="UOH5" s="230"/>
      <c r="UOI5" s="230"/>
      <c r="UOJ5" s="230"/>
      <c r="UOK5" s="230"/>
      <c r="UOL5" s="230"/>
      <c r="UOM5" s="230"/>
      <c r="UON5" s="230"/>
      <c r="UOO5" s="230"/>
      <c r="UOP5" s="230"/>
      <c r="UOQ5" s="230"/>
      <c r="UOR5" s="230"/>
      <c r="UOS5" s="230"/>
      <c r="UOT5" s="230"/>
      <c r="UOU5" s="230"/>
      <c r="UOV5" s="230"/>
      <c r="UOW5" s="230"/>
      <c r="UOX5" s="230"/>
      <c r="UOY5" s="230"/>
      <c r="UOZ5" s="230"/>
      <c r="UPA5" s="230"/>
      <c r="UPB5" s="230"/>
      <c r="UPC5" s="230"/>
      <c r="UPD5" s="230"/>
      <c r="UPE5" s="230"/>
      <c r="UPF5" s="230"/>
      <c r="UPG5" s="230"/>
      <c r="UPH5" s="230"/>
      <c r="UPI5" s="230"/>
      <c r="UPJ5" s="230"/>
      <c r="UPK5" s="230"/>
      <c r="UPL5" s="230"/>
      <c r="UPM5" s="230"/>
      <c r="UPN5" s="230"/>
      <c r="UPO5" s="230"/>
      <c r="UPP5" s="230"/>
      <c r="UPQ5" s="230"/>
      <c r="UPR5" s="230"/>
      <c r="UPS5" s="230"/>
      <c r="UPT5" s="230"/>
      <c r="UPU5" s="230"/>
      <c r="UPV5" s="230"/>
      <c r="UPW5" s="230"/>
      <c r="UPX5" s="230"/>
      <c r="UPY5" s="230"/>
      <c r="UPZ5" s="230"/>
      <c r="UQA5" s="230"/>
      <c r="UQB5" s="230"/>
      <c r="UQC5" s="230"/>
      <c r="UQD5" s="230"/>
      <c r="UQE5" s="230"/>
      <c r="UQF5" s="230"/>
      <c r="UQG5" s="230"/>
      <c r="UQH5" s="230"/>
      <c r="UQI5" s="230"/>
      <c r="UQJ5" s="230"/>
      <c r="UQK5" s="230"/>
      <c r="UQL5" s="230"/>
      <c r="UQM5" s="230"/>
      <c r="UQN5" s="230"/>
      <c r="UQO5" s="230"/>
      <c r="UQP5" s="230"/>
      <c r="UQQ5" s="230"/>
      <c r="UQR5" s="230"/>
      <c r="UQS5" s="230"/>
      <c r="UQT5" s="230"/>
      <c r="UQU5" s="230"/>
      <c r="UQV5" s="230"/>
      <c r="UQW5" s="230"/>
      <c r="UQX5" s="230"/>
      <c r="UQY5" s="230"/>
      <c r="UQZ5" s="230"/>
      <c r="URA5" s="230"/>
      <c r="URB5" s="230"/>
      <c r="URC5" s="230"/>
      <c r="URD5" s="230"/>
      <c r="URE5" s="230"/>
      <c r="URF5" s="230"/>
      <c r="URG5" s="230"/>
      <c r="URH5" s="230"/>
      <c r="URI5" s="230"/>
      <c r="URJ5" s="230"/>
      <c r="URK5" s="230"/>
      <c r="URL5" s="230"/>
      <c r="URM5" s="230"/>
      <c r="URN5" s="230"/>
      <c r="URO5" s="230"/>
      <c r="URP5" s="230"/>
      <c r="URQ5" s="230"/>
      <c r="URR5" s="230"/>
      <c r="URS5" s="230"/>
      <c r="URT5" s="230"/>
      <c r="URU5" s="230"/>
      <c r="URV5" s="230"/>
      <c r="URW5" s="230"/>
      <c r="URX5" s="230"/>
      <c r="URY5" s="230"/>
      <c r="URZ5" s="230"/>
      <c r="USA5" s="230"/>
      <c r="USB5" s="230"/>
      <c r="USC5" s="230"/>
      <c r="USD5" s="230"/>
      <c r="USE5" s="230"/>
      <c r="USF5" s="230"/>
      <c r="USG5" s="230"/>
      <c r="USH5" s="230"/>
      <c r="USI5" s="230"/>
      <c r="USJ5" s="230"/>
      <c r="USK5" s="230"/>
      <c r="USL5" s="230"/>
      <c r="USM5" s="230"/>
      <c r="USN5" s="230"/>
      <c r="USO5" s="230"/>
      <c r="USP5" s="230"/>
      <c r="USQ5" s="230"/>
      <c r="USR5" s="230"/>
      <c r="USS5" s="230"/>
      <c r="UST5" s="230"/>
      <c r="USU5" s="230"/>
      <c r="USV5" s="230"/>
      <c r="USW5" s="230"/>
      <c r="USX5" s="230"/>
      <c r="USY5" s="230"/>
      <c r="USZ5" s="230"/>
      <c r="UTA5" s="230"/>
      <c r="UTB5" s="230"/>
      <c r="UTC5" s="230"/>
      <c r="UTD5" s="230"/>
      <c r="UTE5" s="230"/>
      <c r="UTF5" s="230"/>
      <c r="UTG5" s="230"/>
      <c r="UTH5" s="230"/>
      <c r="UTI5" s="230"/>
      <c r="UTJ5" s="230"/>
      <c r="UTK5" s="230"/>
      <c r="UTL5" s="230"/>
      <c r="UTM5" s="230"/>
      <c r="UTN5" s="230"/>
      <c r="UTO5" s="230"/>
      <c r="UTP5" s="230"/>
      <c r="UTQ5" s="230"/>
      <c r="UTR5" s="230"/>
      <c r="UTS5" s="230"/>
      <c r="UTT5" s="230"/>
      <c r="UTU5" s="230"/>
      <c r="UTV5" s="230"/>
      <c r="UTW5" s="230"/>
      <c r="UTX5" s="230"/>
      <c r="UTY5" s="230"/>
      <c r="UTZ5" s="230"/>
      <c r="UUA5" s="230"/>
      <c r="UUB5" s="230"/>
      <c r="UUC5" s="230"/>
      <c r="UUD5" s="230"/>
      <c r="UUE5" s="230"/>
      <c r="UUF5" s="230"/>
      <c r="UUG5" s="230"/>
      <c r="UUH5" s="230"/>
      <c r="UUI5" s="230"/>
      <c r="UUJ5" s="230"/>
      <c r="UUK5" s="230"/>
      <c r="UUL5" s="230"/>
      <c r="UUM5" s="230"/>
      <c r="UUN5" s="230"/>
      <c r="UUO5" s="230"/>
      <c r="UUP5" s="230"/>
      <c r="UUQ5" s="230"/>
      <c r="UUR5" s="230"/>
      <c r="UUS5" s="230"/>
      <c r="UUT5" s="230"/>
      <c r="UUU5" s="230"/>
      <c r="UUV5" s="230"/>
      <c r="UUW5" s="230"/>
      <c r="UUX5" s="230"/>
      <c r="UUY5" s="230"/>
      <c r="UUZ5" s="230"/>
      <c r="UVA5" s="230"/>
      <c r="UVB5" s="230"/>
      <c r="UVC5" s="230"/>
      <c r="UVD5" s="230"/>
      <c r="UVE5" s="230"/>
      <c r="UVF5" s="230"/>
      <c r="UVG5" s="230"/>
      <c r="UVH5" s="230"/>
      <c r="UVI5" s="230"/>
      <c r="UVJ5" s="230"/>
      <c r="UVK5" s="230"/>
      <c r="UVL5" s="230"/>
      <c r="UVM5" s="230"/>
      <c r="UVN5" s="230"/>
      <c r="UVO5" s="230"/>
      <c r="UVP5" s="230"/>
      <c r="UVQ5" s="230"/>
      <c r="UVR5" s="230"/>
      <c r="UVS5" s="230"/>
      <c r="UVT5" s="230"/>
      <c r="UVU5" s="230"/>
      <c r="UVV5" s="230"/>
      <c r="UVW5" s="230"/>
      <c r="UVX5" s="230"/>
      <c r="UVY5" s="230"/>
      <c r="UVZ5" s="230"/>
      <c r="UWA5" s="230"/>
      <c r="UWB5" s="230"/>
      <c r="UWC5" s="230"/>
      <c r="UWD5" s="230"/>
      <c r="UWE5" s="230"/>
      <c r="UWF5" s="230"/>
      <c r="UWG5" s="230"/>
      <c r="UWH5" s="230"/>
      <c r="UWI5" s="230"/>
      <c r="UWJ5" s="230"/>
      <c r="UWK5" s="230"/>
      <c r="UWL5" s="230"/>
      <c r="UWM5" s="230"/>
      <c r="UWN5" s="230"/>
      <c r="UWO5" s="230"/>
      <c r="UWP5" s="230"/>
      <c r="UWQ5" s="230"/>
      <c r="UWR5" s="230"/>
      <c r="UWS5" s="230"/>
      <c r="UWT5" s="230"/>
      <c r="UWU5" s="230"/>
      <c r="UWV5" s="230"/>
      <c r="UWW5" s="230"/>
      <c r="UWX5" s="230"/>
      <c r="UWY5" s="230"/>
      <c r="UWZ5" s="230"/>
      <c r="UXA5" s="230"/>
      <c r="UXB5" s="230"/>
      <c r="UXC5" s="230"/>
      <c r="UXD5" s="230"/>
      <c r="UXE5" s="230"/>
      <c r="UXF5" s="230"/>
      <c r="UXG5" s="230"/>
      <c r="UXH5" s="230"/>
      <c r="UXI5" s="230"/>
      <c r="UXJ5" s="230"/>
      <c r="UXK5" s="230"/>
      <c r="UXL5" s="230"/>
      <c r="UXM5" s="230"/>
      <c r="UXN5" s="230"/>
      <c r="UXO5" s="230"/>
      <c r="UXP5" s="230"/>
      <c r="UXQ5" s="230"/>
      <c r="UXR5" s="230"/>
      <c r="UXS5" s="230"/>
      <c r="UXT5" s="230"/>
      <c r="UXU5" s="230"/>
      <c r="UXV5" s="230"/>
      <c r="UXW5" s="230"/>
      <c r="UXX5" s="230"/>
      <c r="UXY5" s="230"/>
      <c r="UXZ5" s="230"/>
      <c r="UYA5" s="230"/>
      <c r="UYB5" s="230"/>
      <c r="UYC5" s="230"/>
      <c r="UYD5" s="230"/>
      <c r="UYE5" s="230"/>
      <c r="UYF5" s="230"/>
      <c r="UYG5" s="230"/>
      <c r="UYH5" s="230"/>
      <c r="UYI5" s="230"/>
      <c r="UYJ5" s="230"/>
      <c r="UYK5" s="230"/>
      <c r="UYL5" s="230"/>
      <c r="UYM5" s="230"/>
      <c r="UYN5" s="230"/>
      <c r="UYO5" s="230"/>
      <c r="UYP5" s="230"/>
      <c r="UYQ5" s="230"/>
      <c r="UYR5" s="230"/>
      <c r="UYS5" s="230"/>
      <c r="UYT5" s="230"/>
      <c r="UYU5" s="230"/>
      <c r="UYV5" s="230"/>
      <c r="UYW5" s="230"/>
      <c r="UYX5" s="230"/>
      <c r="UYY5" s="230"/>
      <c r="UYZ5" s="230"/>
      <c r="UZA5" s="230"/>
      <c r="UZB5" s="230"/>
      <c r="UZC5" s="230"/>
      <c r="UZD5" s="230"/>
      <c r="UZE5" s="230"/>
      <c r="UZF5" s="230"/>
      <c r="UZG5" s="230"/>
      <c r="UZH5" s="230"/>
      <c r="UZI5" s="230"/>
      <c r="UZJ5" s="230"/>
      <c r="UZK5" s="230"/>
      <c r="UZL5" s="230"/>
      <c r="UZM5" s="230"/>
      <c r="UZN5" s="230"/>
      <c r="UZO5" s="230"/>
      <c r="UZP5" s="230"/>
      <c r="UZQ5" s="230"/>
      <c r="UZR5" s="230"/>
      <c r="UZS5" s="230"/>
      <c r="UZT5" s="230"/>
      <c r="UZU5" s="230"/>
      <c r="UZV5" s="230"/>
      <c r="UZW5" s="230"/>
      <c r="UZX5" s="230"/>
      <c r="UZY5" s="230"/>
      <c r="UZZ5" s="230"/>
      <c r="VAA5" s="230"/>
      <c r="VAB5" s="230"/>
      <c r="VAC5" s="230"/>
      <c r="VAD5" s="230"/>
      <c r="VAE5" s="230"/>
      <c r="VAF5" s="230"/>
      <c r="VAG5" s="230"/>
      <c r="VAH5" s="230"/>
      <c r="VAI5" s="230"/>
      <c r="VAJ5" s="230"/>
      <c r="VAK5" s="230"/>
      <c r="VAL5" s="230"/>
      <c r="VAM5" s="230"/>
      <c r="VAN5" s="230"/>
      <c r="VAO5" s="230"/>
      <c r="VAP5" s="230"/>
      <c r="VAQ5" s="230"/>
      <c r="VAR5" s="230"/>
      <c r="VAS5" s="230"/>
      <c r="VAT5" s="230"/>
      <c r="VAU5" s="230"/>
      <c r="VAV5" s="230"/>
      <c r="VAW5" s="230"/>
      <c r="VAX5" s="230"/>
      <c r="VAY5" s="230"/>
      <c r="VAZ5" s="230"/>
      <c r="VBA5" s="230"/>
      <c r="VBB5" s="230"/>
      <c r="VBC5" s="230"/>
      <c r="VBD5" s="230"/>
      <c r="VBE5" s="230"/>
      <c r="VBF5" s="230"/>
      <c r="VBG5" s="230"/>
      <c r="VBH5" s="230"/>
      <c r="VBI5" s="230"/>
      <c r="VBJ5" s="230"/>
      <c r="VBK5" s="230"/>
      <c r="VBL5" s="230"/>
      <c r="VBM5" s="230"/>
      <c r="VBN5" s="230"/>
      <c r="VBO5" s="230"/>
      <c r="VBP5" s="230"/>
      <c r="VBQ5" s="230"/>
      <c r="VBR5" s="230"/>
      <c r="VBS5" s="230"/>
      <c r="VBT5" s="230"/>
      <c r="VBU5" s="230"/>
      <c r="VBV5" s="230"/>
      <c r="VBW5" s="230"/>
      <c r="VBX5" s="230"/>
      <c r="VBY5" s="230"/>
      <c r="VBZ5" s="230"/>
      <c r="VCA5" s="230"/>
      <c r="VCB5" s="230"/>
      <c r="VCC5" s="230"/>
      <c r="VCD5" s="230"/>
      <c r="VCE5" s="230"/>
      <c r="VCF5" s="230"/>
      <c r="VCG5" s="230"/>
      <c r="VCH5" s="230"/>
      <c r="VCI5" s="230"/>
      <c r="VCJ5" s="230"/>
      <c r="VCK5" s="230"/>
      <c r="VCL5" s="230"/>
      <c r="VCM5" s="230"/>
      <c r="VCN5" s="230"/>
      <c r="VCO5" s="230"/>
      <c r="VCP5" s="230"/>
      <c r="VCQ5" s="230"/>
      <c r="VCR5" s="230"/>
      <c r="VCS5" s="230"/>
      <c r="VCT5" s="230"/>
      <c r="VCU5" s="230"/>
      <c r="VCV5" s="230"/>
      <c r="VCW5" s="230"/>
      <c r="VCX5" s="230"/>
      <c r="VCY5" s="230"/>
      <c r="VCZ5" s="230"/>
      <c r="VDA5" s="230"/>
      <c r="VDB5" s="230"/>
      <c r="VDC5" s="230"/>
      <c r="VDD5" s="230"/>
      <c r="VDE5" s="230"/>
      <c r="VDF5" s="230"/>
      <c r="VDG5" s="230"/>
      <c r="VDH5" s="230"/>
      <c r="VDI5" s="230"/>
      <c r="VDJ5" s="230"/>
      <c r="VDK5" s="230"/>
      <c r="VDL5" s="230"/>
      <c r="VDM5" s="230"/>
      <c r="VDN5" s="230"/>
      <c r="VDO5" s="230"/>
      <c r="VDP5" s="230"/>
      <c r="VDQ5" s="230"/>
      <c r="VDR5" s="230"/>
      <c r="VDS5" s="230"/>
      <c r="VDT5" s="230"/>
      <c r="VDU5" s="230"/>
      <c r="VDV5" s="230"/>
      <c r="VDW5" s="230"/>
      <c r="VDX5" s="230"/>
      <c r="VDY5" s="230"/>
      <c r="VDZ5" s="230"/>
      <c r="VEA5" s="230"/>
      <c r="VEB5" s="230"/>
      <c r="VEC5" s="230"/>
      <c r="VED5" s="230"/>
      <c r="VEE5" s="230"/>
      <c r="VEF5" s="230"/>
      <c r="VEG5" s="230"/>
      <c r="VEH5" s="230"/>
      <c r="VEI5" s="230"/>
      <c r="VEJ5" s="230"/>
      <c r="VEK5" s="230"/>
      <c r="VEL5" s="230"/>
      <c r="VEM5" s="230"/>
      <c r="VEN5" s="230"/>
      <c r="VEO5" s="230"/>
      <c r="VEP5" s="230"/>
      <c r="VEQ5" s="230"/>
      <c r="VER5" s="230"/>
      <c r="VES5" s="230"/>
      <c r="VET5" s="230"/>
      <c r="VEU5" s="230"/>
      <c r="VEV5" s="230"/>
      <c r="VEW5" s="230"/>
      <c r="VEX5" s="230"/>
      <c r="VEY5" s="230"/>
      <c r="VEZ5" s="230"/>
      <c r="VFA5" s="230"/>
      <c r="VFB5" s="230"/>
      <c r="VFC5" s="230"/>
      <c r="VFD5" s="230"/>
      <c r="VFE5" s="230"/>
      <c r="VFF5" s="230"/>
      <c r="VFG5" s="230"/>
      <c r="VFH5" s="230"/>
      <c r="VFI5" s="230"/>
      <c r="VFJ5" s="230"/>
      <c r="VFK5" s="230"/>
      <c r="VFL5" s="230"/>
      <c r="VFM5" s="230"/>
      <c r="VFN5" s="230"/>
      <c r="VFO5" s="230"/>
      <c r="VFP5" s="230"/>
      <c r="VFQ5" s="230"/>
      <c r="VFR5" s="230"/>
      <c r="VFS5" s="230"/>
      <c r="VFT5" s="230"/>
      <c r="VFU5" s="230"/>
      <c r="VFV5" s="230"/>
      <c r="VFW5" s="230"/>
      <c r="VFX5" s="230"/>
      <c r="VFY5" s="230"/>
      <c r="VFZ5" s="230"/>
      <c r="VGA5" s="230"/>
      <c r="VGB5" s="230"/>
      <c r="VGC5" s="230"/>
      <c r="VGD5" s="230"/>
      <c r="VGE5" s="230"/>
      <c r="VGF5" s="230"/>
      <c r="VGG5" s="230"/>
      <c r="VGH5" s="230"/>
      <c r="VGI5" s="230"/>
      <c r="VGJ5" s="230"/>
      <c r="VGK5" s="230"/>
      <c r="VGL5" s="230"/>
      <c r="VGM5" s="230"/>
      <c r="VGN5" s="230"/>
      <c r="VGO5" s="230"/>
      <c r="VGP5" s="230"/>
      <c r="VGQ5" s="230"/>
      <c r="VGR5" s="230"/>
      <c r="VGS5" s="230"/>
      <c r="VGT5" s="230"/>
      <c r="VGU5" s="230"/>
      <c r="VGV5" s="230"/>
      <c r="VGW5" s="230"/>
      <c r="VGX5" s="230"/>
      <c r="VGY5" s="230"/>
      <c r="VGZ5" s="230"/>
      <c r="VHA5" s="230"/>
      <c r="VHB5" s="230"/>
      <c r="VHC5" s="230"/>
      <c r="VHD5" s="230"/>
      <c r="VHE5" s="230"/>
      <c r="VHF5" s="230"/>
      <c r="VHG5" s="230"/>
      <c r="VHH5" s="230"/>
      <c r="VHI5" s="230"/>
      <c r="VHJ5" s="230"/>
      <c r="VHK5" s="230"/>
      <c r="VHL5" s="230"/>
      <c r="VHM5" s="230"/>
      <c r="VHN5" s="230"/>
      <c r="VHO5" s="230"/>
      <c r="VHP5" s="230"/>
      <c r="VHQ5" s="230"/>
      <c r="VHR5" s="230"/>
      <c r="VHS5" s="230"/>
      <c r="VHT5" s="230"/>
      <c r="VHU5" s="230"/>
      <c r="VHV5" s="230"/>
      <c r="VHW5" s="230"/>
      <c r="VHX5" s="230"/>
      <c r="VHY5" s="230"/>
      <c r="VHZ5" s="230"/>
      <c r="VIA5" s="230"/>
      <c r="VIB5" s="230"/>
      <c r="VIC5" s="230"/>
      <c r="VID5" s="230"/>
      <c r="VIE5" s="230"/>
      <c r="VIF5" s="230"/>
      <c r="VIG5" s="230"/>
      <c r="VIH5" s="230"/>
      <c r="VII5" s="230"/>
      <c r="VIJ5" s="230"/>
      <c r="VIK5" s="230"/>
      <c r="VIL5" s="230"/>
      <c r="VIM5" s="230"/>
      <c r="VIN5" s="230"/>
      <c r="VIO5" s="230"/>
      <c r="VIP5" s="230"/>
      <c r="VIQ5" s="230"/>
      <c r="VIR5" s="230"/>
      <c r="VIS5" s="230"/>
      <c r="VIT5" s="230"/>
      <c r="VIU5" s="230"/>
      <c r="VIV5" s="230"/>
      <c r="VIW5" s="230"/>
      <c r="VIX5" s="230"/>
      <c r="VIY5" s="230"/>
      <c r="VIZ5" s="230"/>
      <c r="VJA5" s="230"/>
      <c r="VJB5" s="230"/>
      <c r="VJC5" s="230"/>
      <c r="VJD5" s="230"/>
      <c r="VJE5" s="230"/>
      <c r="VJF5" s="230"/>
      <c r="VJG5" s="230"/>
      <c r="VJH5" s="230"/>
      <c r="VJI5" s="230"/>
      <c r="VJJ5" s="230"/>
      <c r="VJK5" s="230"/>
      <c r="VJL5" s="230"/>
      <c r="VJM5" s="230"/>
      <c r="VJN5" s="230"/>
      <c r="VJO5" s="230"/>
      <c r="VJP5" s="230"/>
      <c r="VJQ5" s="230"/>
      <c r="VJR5" s="230"/>
      <c r="VJS5" s="230"/>
      <c r="VJT5" s="230"/>
      <c r="VJU5" s="230"/>
      <c r="VJV5" s="230"/>
      <c r="VJW5" s="230"/>
      <c r="VJX5" s="230"/>
      <c r="VJY5" s="230"/>
      <c r="VJZ5" s="230"/>
      <c r="VKA5" s="230"/>
      <c r="VKB5" s="230"/>
      <c r="VKC5" s="230"/>
      <c r="VKD5" s="230"/>
      <c r="VKE5" s="230"/>
      <c r="VKF5" s="230"/>
      <c r="VKG5" s="230"/>
      <c r="VKH5" s="230"/>
      <c r="VKI5" s="230"/>
      <c r="VKJ5" s="230"/>
      <c r="VKK5" s="230"/>
      <c r="VKL5" s="230"/>
      <c r="VKM5" s="230"/>
      <c r="VKN5" s="230"/>
      <c r="VKO5" s="230"/>
      <c r="VKP5" s="230"/>
      <c r="VKQ5" s="230"/>
      <c r="VKR5" s="230"/>
      <c r="VKS5" s="230"/>
      <c r="VKT5" s="230"/>
      <c r="VKU5" s="230"/>
      <c r="VKV5" s="230"/>
      <c r="VKW5" s="230"/>
      <c r="VKX5" s="230"/>
      <c r="VKY5" s="230"/>
      <c r="VKZ5" s="230"/>
      <c r="VLA5" s="230"/>
      <c r="VLB5" s="230"/>
      <c r="VLC5" s="230"/>
      <c r="VLD5" s="230"/>
      <c r="VLE5" s="230"/>
      <c r="VLF5" s="230"/>
      <c r="VLG5" s="230"/>
      <c r="VLH5" s="230"/>
      <c r="VLI5" s="230"/>
      <c r="VLJ5" s="230"/>
      <c r="VLK5" s="230"/>
      <c r="VLL5" s="230"/>
      <c r="VLM5" s="230"/>
      <c r="VLN5" s="230"/>
      <c r="VLO5" s="230"/>
      <c r="VLP5" s="230"/>
      <c r="VLQ5" s="230"/>
      <c r="VLR5" s="230"/>
      <c r="VLS5" s="230"/>
      <c r="VLT5" s="230"/>
      <c r="VLU5" s="230"/>
      <c r="VLV5" s="230"/>
      <c r="VLW5" s="230"/>
      <c r="VLX5" s="230"/>
      <c r="VLY5" s="230"/>
      <c r="VLZ5" s="230"/>
      <c r="VMA5" s="230"/>
      <c r="VMB5" s="230"/>
      <c r="VMC5" s="230"/>
      <c r="VMD5" s="230"/>
      <c r="VME5" s="230"/>
      <c r="VMF5" s="230"/>
      <c r="VMG5" s="230"/>
      <c r="VMH5" s="230"/>
      <c r="VMI5" s="230"/>
      <c r="VMJ5" s="230"/>
      <c r="VMK5" s="230"/>
      <c r="VML5" s="230"/>
      <c r="VMM5" s="230"/>
      <c r="VMN5" s="230"/>
      <c r="VMO5" s="230"/>
      <c r="VMP5" s="230"/>
      <c r="VMQ5" s="230"/>
      <c r="VMR5" s="230"/>
      <c r="VMS5" s="230"/>
      <c r="VMT5" s="230"/>
      <c r="VMU5" s="230"/>
      <c r="VMV5" s="230"/>
      <c r="VMW5" s="230"/>
      <c r="VMX5" s="230"/>
      <c r="VMY5" s="230"/>
      <c r="VMZ5" s="230"/>
      <c r="VNA5" s="230"/>
      <c r="VNB5" s="230"/>
      <c r="VNC5" s="230"/>
      <c r="VND5" s="230"/>
      <c r="VNE5" s="230"/>
      <c r="VNF5" s="230"/>
      <c r="VNG5" s="230"/>
      <c r="VNH5" s="230"/>
      <c r="VNI5" s="230"/>
      <c r="VNJ5" s="230"/>
      <c r="VNK5" s="230"/>
      <c r="VNL5" s="230"/>
      <c r="VNM5" s="230"/>
      <c r="VNN5" s="230"/>
      <c r="VNO5" s="230"/>
      <c r="VNP5" s="230"/>
      <c r="VNQ5" s="230"/>
      <c r="VNR5" s="230"/>
      <c r="VNS5" s="230"/>
      <c r="VNT5" s="230"/>
      <c r="VNU5" s="230"/>
      <c r="VNV5" s="230"/>
      <c r="VNW5" s="230"/>
      <c r="VNX5" s="230"/>
      <c r="VNY5" s="230"/>
      <c r="VNZ5" s="230"/>
      <c r="VOA5" s="230"/>
      <c r="VOB5" s="230"/>
      <c r="VOC5" s="230"/>
      <c r="VOD5" s="230"/>
      <c r="VOE5" s="230"/>
      <c r="VOF5" s="230"/>
      <c r="VOG5" s="230"/>
      <c r="VOH5" s="230"/>
      <c r="VOI5" s="230"/>
      <c r="VOJ5" s="230"/>
      <c r="VOK5" s="230"/>
      <c r="VOL5" s="230"/>
      <c r="VOM5" s="230"/>
      <c r="VON5" s="230"/>
      <c r="VOO5" s="230"/>
      <c r="VOP5" s="230"/>
      <c r="VOQ5" s="230"/>
      <c r="VOR5" s="230"/>
      <c r="VOS5" s="230"/>
      <c r="VOT5" s="230"/>
      <c r="VOU5" s="230"/>
      <c r="VOV5" s="230"/>
      <c r="VOW5" s="230"/>
      <c r="VOX5" s="230"/>
      <c r="VOY5" s="230"/>
      <c r="VOZ5" s="230"/>
      <c r="VPA5" s="230"/>
      <c r="VPB5" s="230"/>
      <c r="VPC5" s="230"/>
      <c r="VPD5" s="230"/>
      <c r="VPE5" s="230"/>
      <c r="VPF5" s="230"/>
      <c r="VPG5" s="230"/>
      <c r="VPH5" s="230"/>
      <c r="VPI5" s="230"/>
      <c r="VPJ5" s="230"/>
      <c r="VPK5" s="230"/>
      <c r="VPL5" s="230"/>
      <c r="VPM5" s="230"/>
      <c r="VPN5" s="230"/>
      <c r="VPO5" s="230"/>
      <c r="VPP5" s="230"/>
      <c r="VPQ5" s="230"/>
      <c r="VPR5" s="230"/>
      <c r="VPS5" s="230"/>
      <c r="VPT5" s="230"/>
      <c r="VPU5" s="230"/>
      <c r="VPV5" s="230"/>
      <c r="VPW5" s="230"/>
      <c r="VPX5" s="230"/>
      <c r="VPY5" s="230"/>
      <c r="VPZ5" s="230"/>
      <c r="VQA5" s="230"/>
      <c r="VQB5" s="230"/>
      <c r="VQC5" s="230"/>
      <c r="VQD5" s="230"/>
      <c r="VQE5" s="230"/>
      <c r="VQF5" s="230"/>
      <c r="VQG5" s="230"/>
      <c r="VQH5" s="230"/>
      <c r="VQI5" s="230"/>
      <c r="VQJ5" s="230"/>
      <c r="VQK5" s="230"/>
      <c r="VQL5" s="230"/>
      <c r="VQM5" s="230"/>
      <c r="VQN5" s="230"/>
      <c r="VQO5" s="230"/>
      <c r="VQP5" s="230"/>
      <c r="VQQ5" s="230"/>
      <c r="VQR5" s="230"/>
      <c r="VQS5" s="230"/>
      <c r="VQT5" s="230"/>
      <c r="VQU5" s="230"/>
      <c r="VQV5" s="230"/>
      <c r="VQW5" s="230"/>
      <c r="VQX5" s="230"/>
      <c r="VQY5" s="230"/>
      <c r="VQZ5" s="230"/>
      <c r="VRA5" s="230"/>
      <c r="VRB5" s="230"/>
      <c r="VRC5" s="230"/>
      <c r="VRD5" s="230"/>
      <c r="VRE5" s="230"/>
      <c r="VRF5" s="230"/>
      <c r="VRG5" s="230"/>
      <c r="VRH5" s="230"/>
      <c r="VRI5" s="230"/>
      <c r="VRJ5" s="230"/>
      <c r="VRK5" s="230"/>
      <c r="VRL5" s="230"/>
      <c r="VRM5" s="230"/>
      <c r="VRN5" s="230"/>
      <c r="VRO5" s="230"/>
      <c r="VRP5" s="230"/>
      <c r="VRQ5" s="230"/>
      <c r="VRR5" s="230"/>
      <c r="VRS5" s="230"/>
      <c r="VRT5" s="230"/>
      <c r="VRU5" s="230"/>
      <c r="VRV5" s="230"/>
      <c r="VRW5" s="230"/>
      <c r="VRX5" s="230"/>
      <c r="VRY5" s="230"/>
      <c r="VRZ5" s="230"/>
      <c r="VSA5" s="230"/>
      <c r="VSB5" s="230"/>
      <c r="VSC5" s="230"/>
      <c r="VSD5" s="230"/>
      <c r="VSE5" s="230"/>
      <c r="VSF5" s="230"/>
      <c r="VSG5" s="230"/>
      <c r="VSH5" s="230"/>
      <c r="VSI5" s="230"/>
      <c r="VSJ5" s="230"/>
      <c r="VSK5" s="230"/>
      <c r="VSL5" s="230"/>
      <c r="VSM5" s="230"/>
      <c r="VSN5" s="230"/>
      <c r="VSO5" s="230"/>
      <c r="VSP5" s="230"/>
      <c r="VSQ5" s="230"/>
      <c r="VSR5" s="230"/>
      <c r="VSS5" s="230"/>
      <c r="VST5" s="230"/>
      <c r="VSU5" s="230"/>
      <c r="VSV5" s="230"/>
      <c r="VSW5" s="230"/>
      <c r="VSX5" s="230"/>
      <c r="VSY5" s="230"/>
      <c r="VSZ5" s="230"/>
      <c r="VTA5" s="230"/>
      <c r="VTB5" s="230"/>
      <c r="VTC5" s="230"/>
      <c r="VTD5" s="230"/>
      <c r="VTE5" s="230"/>
      <c r="VTF5" s="230"/>
      <c r="VTG5" s="230"/>
      <c r="VTH5" s="230"/>
      <c r="VTI5" s="230"/>
      <c r="VTJ5" s="230"/>
      <c r="VTK5" s="230"/>
      <c r="VTL5" s="230"/>
      <c r="VTM5" s="230"/>
      <c r="VTN5" s="230"/>
      <c r="VTO5" s="230"/>
      <c r="VTP5" s="230"/>
      <c r="VTQ5" s="230"/>
      <c r="VTR5" s="230"/>
      <c r="VTS5" s="230"/>
      <c r="VTT5" s="230"/>
      <c r="VTU5" s="230"/>
      <c r="VTV5" s="230"/>
      <c r="VTW5" s="230"/>
      <c r="VTX5" s="230"/>
      <c r="VTY5" s="230"/>
      <c r="VTZ5" s="230"/>
      <c r="VUA5" s="230"/>
      <c r="VUB5" s="230"/>
      <c r="VUC5" s="230"/>
      <c r="VUD5" s="230"/>
      <c r="VUE5" s="230"/>
      <c r="VUF5" s="230"/>
      <c r="VUG5" s="230"/>
      <c r="VUH5" s="230"/>
      <c r="VUI5" s="230"/>
      <c r="VUJ5" s="230"/>
      <c r="VUK5" s="230"/>
      <c r="VUL5" s="230"/>
      <c r="VUM5" s="230"/>
      <c r="VUN5" s="230"/>
      <c r="VUO5" s="230"/>
      <c r="VUP5" s="230"/>
      <c r="VUQ5" s="230"/>
      <c r="VUR5" s="230"/>
      <c r="VUS5" s="230"/>
      <c r="VUT5" s="230"/>
      <c r="VUU5" s="230"/>
      <c r="VUV5" s="230"/>
      <c r="VUW5" s="230"/>
      <c r="VUX5" s="230"/>
      <c r="VUY5" s="230"/>
      <c r="VUZ5" s="230"/>
      <c r="VVA5" s="230"/>
      <c r="VVB5" s="230"/>
      <c r="VVC5" s="230"/>
      <c r="VVD5" s="230"/>
      <c r="VVE5" s="230"/>
      <c r="VVF5" s="230"/>
      <c r="VVG5" s="230"/>
      <c r="VVH5" s="230"/>
      <c r="VVI5" s="230"/>
      <c r="VVJ5" s="230"/>
      <c r="VVK5" s="230"/>
      <c r="VVL5" s="230"/>
      <c r="VVM5" s="230"/>
      <c r="VVN5" s="230"/>
      <c r="VVO5" s="230"/>
      <c r="VVP5" s="230"/>
      <c r="VVQ5" s="230"/>
      <c r="VVR5" s="230"/>
      <c r="VVS5" s="230"/>
      <c r="VVT5" s="230"/>
      <c r="VVU5" s="230"/>
      <c r="VVV5" s="230"/>
      <c r="VVW5" s="230"/>
      <c r="VVX5" s="230"/>
      <c r="VVY5" s="230"/>
      <c r="VVZ5" s="230"/>
      <c r="VWA5" s="230"/>
      <c r="VWB5" s="230"/>
      <c r="VWC5" s="230"/>
      <c r="VWD5" s="230"/>
      <c r="VWE5" s="230"/>
      <c r="VWF5" s="230"/>
      <c r="VWG5" s="230"/>
      <c r="VWH5" s="230"/>
      <c r="VWI5" s="230"/>
      <c r="VWJ5" s="230"/>
      <c r="VWK5" s="230"/>
      <c r="VWL5" s="230"/>
      <c r="VWM5" s="230"/>
      <c r="VWN5" s="230"/>
      <c r="VWO5" s="230"/>
      <c r="VWP5" s="230"/>
      <c r="VWQ5" s="230"/>
      <c r="VWR5" s="230"/>
      <c r="VWS5" s="230"/>
      <c r="VWT5" s="230"/>
      <c r="VWU5" s="230"/>
      <c r="VWV5" s="230"/>
      <c r="VWW5" s="230"/>
      <c r="VWX5" s="230"/>
      <c r="VWY5" s="230"/>
      <c r="VWZ5" s="230"/>
      <c r="VXA5" s="230"/>
      <c r="VXB5" s="230"/>
      <c r="VXC5" s="230"/>
      <c r="VXD5" s="230"/>
      <c r="VXE5" s="230"/>
      <c r="VXF5" s="230"/>
      <c r="VXG5" s="230"/>
      <c r="VXH5" s="230"/>
      <c r="VXI5" s="230"/>
      <c r="VXJ5" s="230"/>
      <c r="VXK5" s="230"/>
      <c r="VXL5" s="230"/>
      <c r="VXM5" s="230"/>
      <c r="VXN5" s="230"/>
      <c r="VXO5" s="230"/>
      <c r="VXP5" s="230"/>
      <c r="VXQ5" s="230"/>
      <c r="VXR5" s="230"/>
      <c r="VXS5" s="230"/>
      <c r="VXT5" s="230"/>
      <c r="VXU5" s="230"/>
      <c r="VXV5" s="230"/>
      <c r="VXW5" s="230"/>
      <c r="VXX5" s="230"/>
      <c r="VXY5" s="230"/>
      <c r="VXZ5" s="230"/>
      <c r="VYA5" s="230"/>
      <c r="VYB5" s="230"/>
      <c r="VYC5" s="230"/>
      <c r="VYD5" s="230"/>
      <c r="VYE5" s="230"/>
      <c r="VYF5" s="230"/>
      <c r="VYG5" s="230"/>
      <c r="VYH5" s="230"/>
      <c r="VYI5" s="230"/>
      <c r="VYJ5" s="230"/>
      <c r="VYK5" s="230"/>
      <c r="VYL5" s="230"/>
      <c r="VYM5" s="230"/>
      <c r="VYN5" s="230"/>
      <c r="VYO5" s="230"/>
      <c r="VYP5" s="230"/>
      <c r="VYQ5" s="230"/>
      <c r="VYR5" s="230"/>
      <c r="VYS5" s="230"/>
      <c r="VYT5" s="230"/>
      <c r="VYU5" s="230"/>
      <c r="VYV5" s="230"/>
      <c r="VYW5" s="230"/>
      <c r="VYX5" s="230"/>
      <c r="VYY5" s="230"/>
      <c r="VYZ5" s="230"/>
      <c r="VZA5" s="230"/>
      <c r="VZB5" s="230"/>
      <c r="VZC5" s="230"/>
      <c r="VZD5" s="230"/>
      <c r="VZE5" s="230"/>
      <c r="VZF5" s="230"/>
      <c r="VZG5" s="230"/>
      <c r="VZH5" s="230"/>
      <c r="VZI5" s="230"/>
      <c r="VZJ5" s="230"/>
      <c r="VZK5" s="230"/>
      <c r="VZL5" s="230"/>
      <c r="VZM5" s="230"/>
      <c r="VZN5" s="230"/>
      <c r="VZO5" s="230"/>
      <c r="VZP5" s="230"/>
      <c r="VZQ5" s="230"/>
      <c r="VZR5" s="230"/>
      <c r="VZS5" s="230"/>
      <c r="VZT5" s="230"/>
      <c r="VZU5" s="230"/>
      <c r="VZV5" s="230"/>
      <c r="VZW5" s="230"/>
      <c r="VZX5" s="230"/>
      <c r="VZY5" s="230"/>
      <c r="VZZ5" s="230"/>
      <c r="WAA5" s="230"/>
      <c r="WAB5" s="230"/>
      <c r="WAC5" s="230"/>
      <c r="WAD5" s="230"/>
      <c r="WAE5" s="230"/>
      <c r="WAF5" s="230"/>
      <c r="WAG5" s="230"/>
      <c r="WAH5" s="230"/>
      <c r="WAI5" s="230"/>
      <c r="WAJ5" s="230"/>
      <c r="WAK5" s="230"/>
      <c r="WAL5" s="230"/>
      <c r="WAM5" s="230"/>
      <c r="WAN5" s="230"/>
      <c r="WAO5" s="230"/>
      <c r="WAP5" s="230"/>
      <c r="WAQ5" s="230"/>
      <c r="WAR5" s="230"/>
      <c r="WAS5" s="230"/>
      <c r="WAT5" s="230"/>
      <c r="WAU5" s="230"/>
      <c r="WAV5" s="230"/>
      <c r="WAW5" s="230"/>
      <c r="WAX5" s="230"/>
      <c r="WAY5" s="230"/>
      <c r="WAZ5" s="230"/>
      <c r="WBA5" s="230"/>
      <c r="WBB5" s="230"/>
      <c r="WBC5" s="230"/>
      <c r="WBD5" s="230"/>
      <c r="WBE5" s="230"/>
      <c r="WBF5" s="230"/>
      <c r="WBG5" s="230"/>
      <c r="WBH5" s="230"/>
      <c r="WBI5" s="230"/>
      <c r="WBJ5" s="230"/>
      <c r="WBK5" s="230"/>
      <c r="WBL5" s="230"/>
      <c r="WBM5" s="230"/>
      <c r="WBN5" s="230"/>
      <c r="WBO5" s="230"/>
      <c r="WBP5" s="230"/>
      <c r="WBQ5" s="230"/>
      <c r="WBR5" s="230"/>
      <c r="WBS5" s="230"/>
      <c r="WBT5" s="230"/>
      <c r="WBU5" s="230"/>
      <c r="WBV5" s="230"/>
      <c r="WBW5" s="230"/>
      <c r="WBX5" s="230"/>
      <c r="WBY5" s="230"/>
      <c r="WBZ5" s="230"/>
      <c r="WCA5" s="230"/>
      <c r="WCB5" s="230"/>
      <c r="WCC5" s="230"/>
      <c r="WCD5" s="230"/>
      <c r="WCE5" s="230"/>
      <c r="WCF5" s="230"/>
      <c r="WCG5" s="230"/>
      <c r="WCH5" s="230"/>
      <c r="WCI5" s="230"/>
      <c r="WCJ5" s="230"/>
      <c r="WCK5" s="230"/>
      <c r="WCL5" s="230"/>
      <c r="WCM5" s="230"/>
      <c r="WCN5" s="230"/>
      <c r="WCO5" s="230"/>
      <c r="WCP5" s="230"/>
      <c r="WCQ5" s="230"/>
      <c r="WCR5" s="230"/>
      <c r="WCS5" s="230"/>
      <c r="WCT5" s="230"/>
      <c r="WCU5" s="230"/>
      <c r="WCV5" s="230"/>
      <c r="WCW5" s="230"/>
      <c r="WCX5" s="230"/>
      <c r="WCY5" s="230"/>
      <c r="WCZ5" s="230"/>
      <c r="WDA5" s="230"/>
      <c r="WDB5" s="230"/>
      <c r="WDC5" s="230"/>
      <c r="WDD5" s="230"/>
      <c r="WDE5" s="230"/>
      <c r="WDF5" s="230"/>
      <c r="WDG5" s="230"/>
      <c r="WDH5" s="230"/>
      <c r="WDI5" s="230"/>
      <c r="WDJ5" s="230"/>
      <c r="WDK5" s="230"/>
      <c r="WDL5" s="230"/>
      <c r="WDM5" s="230"/>
      <c r="WDN5" s="230"/>
      <c r="WDO5" s="230"/>
      <c r="WDP5" s="230"/>
      <c r="WDQ5" s="230"/>
      <c r="WDR5" s="230"/>
      <c r="WDS5" s="230"/>
      <c r="WDT5" s="230"/>
      <c r="WDU5" s="230"/>
      <c r="WDV5" s="230"/>
      <c r="WDW5" s="230"/>
      <c r="WDX5" s="230"/>
      <c r="WDY5" s="230"/>
      <c r="WDZ5" s="230"/>
      <c r="WEA5" s="230"/>
      <c r="WEB5" s="230"/>
      <c r="WEC5" s="230"/>
      <c r="WED5" s="230"/>
      <c r="WEE5" s="230"/>
      <c r="WEF5" s="230"/>
      <c r="WEG5" s="230"/>
      <c r="WEH5" s="230"/>
      <c r="WEI5" s="230"/>
      <c r="WEJ5" s="230"/>
      <c r="WEK5" s="230"/>
      <c r="WEL5" s="230"/>
      <c r="WEM5" s="230"/>
      <c r="WEN5" s="230"/>
      <c r="WEO5" s="230"/>
      <c r="WEP5" s="230"/>
      <c r="WEQ5" s="230"/>
      <c r="WER5" s="230"/>
      <c r="WES5" s="230"/>
      <c r="WET5" s="230"/>
      <c r="WEU5" s="230"/>
      <c r="WEV5" s="230"/>
      <c r="WEW5" s="230"/>
      <c r="WEX5" s="230"/>
      <c r="WEY5" s="230"/>
      <c r="WEZ5" s="230"/>
      <c r="WFA5" s="230"/>
      <c r="WFB5" s="230"/>
      <c r="WFC5" s="230"/>
      <c r="WFD5" s="230"/>
      <c r="WFE5" s="230"/>
      <c r="WFF5" s="230"/>
      <c r="WFG5" s="230"/>
      <c r="WFH5" s="230"/>
      <c r="WFI5" s="230"/>
      <c r="WFJ5" s="230"/>
      <c r="WFK5" s="230"/>
      <c r="WFL5" s="230"/>
      <c r="WFM5" s="230"/>
      <c r="WFN5" s="230"/>
      <c r="WFO5" s="230"/>
      <c r="WFP5" s="230"/>
      <c r="WFQ5" s="230"/>
      <c r="WFR5" s="230"/>
      <c r="WFS5" s="230"/>
      <c r="WFT5" s="230"/>
      <c r="WFU5" s="230"/>
      <c r="WFV5" s="230"/>
      <c r="WFW5" s="230"/>
      <c r="WFX5" s="230"/>
      <c r="WFY5" s="230"/>
      <c r="WFZ5" s="230"/>
      <c r="WGA5" s="230"/>
      <c r="WGB5" s="230"/>
      <c r="WGC5" s="230"/>
      <c r="WGD5" s="230"/>
      <c r="WGE5" s="230"/>
      <c r="WGF5" s="230"/>
      <c r="WGG5" s="230"/>
      <c r="WGH5" s="230"/>
      <c r="WGI5" s="230"/>
      <c r="WGJ5" s="230"/>
      <c r="WGK5" s="230"/>
      <c r="WGL5" s="230"/>
      <c r="WGM5" s="230"/>
      <c r="WGN5" s="230"/>
      <c r="WGO5" s="230"/>
      <c r="WGP5" s="230"/>
      <c r="WGQ5" s="230"/>
      <c r="WGR5" s="230"/>
      <c r="WGS5" s="230"/>
      <c r="WGT5" s="230"/>
      <c r="WGU5" s="230"/>
      <c r="WGV5" s="230"/>
      <c r="WGW5" s="230"/>
      <c r="WGX5" s="230"/>
      <c r="WGY5" s="230"/>
      <c r="WGZ5" s="230"/>
      <c r="WHA5" s="230"/>
      <c r="WHB5" s="230"/>
      <c r="WHC5" s="230"/>
      <c r="WHD5" s="230"/>
      <c r="WHE5" s="230"/>
      <c r="WHF5" s="230"/>
      <c r="WHG5" s="230"/>
      <c r="WHH5" s="230"/>
      <c r="WHI5" s="230"/>
      <c r="WHJ5" s="230"/>
      <c r="WHK5" s="230"/>
      <c r="WHL5" s="230"/>
      <c r="WHM5" s="230"/>
      <c r="WHN5" s="230"/>
      <c r="WHO5" s="230"/>
      <c r="WHP5" s="230"/>
      <c r="WHQ5" s="230"/>
      <c r="WHR5" s="230"/>
      <c r="WHS5" s="230"/>
      <c r="WHT5" s="230"/>
      <c r="WHU5" s="230"/>
      <c r="WHV5" s="230"/>
      <c r="WHW5" s="230"/>
      <c r="WHX5" s="230"/>
      <c r="WHY5" s="230"/>
      <c r="WHZ5" s="230"/>
      <c r="WIA5" s="230"/>
      <c r="WIB5" s="230"/>
      <c r="WIC5" s="230"/>
      <c r="WID5" s="230"/>
      <c r="WIE5" s="230"/>
      <c r="WIF5" s="230"/>
      <c r="WIG5" s="230"/>
      <c r="WIH5" s="230"/>
      <c r="WII5" s="230"/>
      <c r="WIJ5" s="230"/>
      <c r="WIK5" s="230"/>
      <c r="WIL5" s="230"/>
      <c r="WIM5" s="230"/>
      <c r="WIN5" s="230"/>
      <c r="WIO5" s="230"/>
      <c r="WIP5" s="230"/>
      <c r="WIQ5" s="230"/>
      <c r="WIR5" s="230"/>
      <c r="WIS5" s="230"/>
      <c r="WIT5" s="230"/>
      <c r="WIU5" s="230"/>
      <c r="WIV5" s="230"/>
      <c r="WIW5" s="230"/>
      <c r="WIX5" s="230"/>
      <c r="WIY5" s="230"/>
      <c r="WIZ5" s="230"/>
      <c r="WJA5" s="230"/>
      <c r="WJB5" s="230"/>
      <c r="WJC5" s="230"/>
      <c r="WJD5" s="230"/>
      <c r="WJE5" s="230"/>
      <c r="WJF5" s="230"/>
      <c r="WJG5" s="230"/>
      <c r="WJH5" s="230"/>
      <c r="WJI5" s="230"/>
      <c r="WJJ5" s="230"/>
      <c r="WJK5" s="230"/>
      <c r="WJL5" s="230"/>
      <c r="WJM5" s="230"/>
      <c r="WJN5" s="230"/>
      <c r="WJO5" s="230"/>
      <c r="WJP5" s="230"/>
      <c r="WJQ5" s="230"/>
      <c r="WJR5" s="230"/>
      <c r="WJS5" s="230"/>
      <c r="WJT5" s="230"/>
      <c r="WJU5" s="230"/>
      <c r="WJV5" s="230"/>
      <c r="WJW5" s="230"/>
      <c r="WJX5" s="230"/>
      <c r="WJY5" s="230"/>
      <c r="WJZ5" s="230"/>
      <c r="WKA5" s="230"/>
      <c r="WKB5" s="230"/>
      <c r="WKC5" s="230"/>
      <c r="WKD5" s="230"/>
      <c r="WKE5" s="230"/>
      <c r="WKF5" s="230"/>
      <c r="WKG5" s="230"/>
      <c r="WKH5" s="230"/>
      <c r="WKI5" s="230"/>
      <c r="WKJ5" s="230"/>
      <c r="WKK5" s="230"/>
      <c r="WKL5" s="230"/>
      <c r="WKM5" s="230"/>
      <c r="WKN5" s="230"/>
      <c r="WKO5" s="230"/>
      <c r="WKP5" s="230"/>
      <c r="WKQ5" s="230"/>
      <c r="WKR5" s="230"/>
      <c r="WKS5" s="230"/>
      <c r="WKT5" s="230"/>
      <c r="WKU5" s="230"/>
      <c r="WKV5" s="230"/>
      <c r="WKW5" s="230"/>
      <c r="WKX5" s="230"/>
      <c r="WKY5" s="230"/>
      <c r="WKZ5" s="230"/>
      <c r="WLA5" s="230"/>
      <c r="WLB5" s="230"/>
      <c r="WLC5" s="230"/>
      <c r="WLD5" s="230"/>
      <c r="WLE5" s="230"/>
      <c r="WLF5" s="230"/>
      <c r="WLG5" s="230"/>
      <c r="WLH5" s="230"/>
      <c r="WLI5" s="230"/>
      <c r="WLJ5" s="230"/>
      <c r="WLK5" s="230"/>
      <c r="WLL5" s="230"/>
      <c r="WLM5" s="230"/>
      <c r="WLN5" s="230"/>
      <c r="WLO5" s="230"/>
      <c r="WLP5" s="230"/>
      <c r="WLQ5" s="230"/>
      <c r="WLR5" s="230"/>
      <c r="WLS5" s="230"/>
      <c r="WLT5" s="230"/>
      <c r="WLU5" s="230"/>
      <c r="WLV5" s="230"/>
      <c r="WLW5" s="230"/>
      <c r="WLX5" s="230"/>
      <c r="WLY5" s="230"/>
      <c r="WLZ5" s="230"/>
      <c r="WMA5" s="230"/>
      <c r="WMB5" s="230"/>
      <c r="WMC5" s="230"/>
      <c r="WMD5" s="230"/>
      <c r="WME5" s="230"/>
      <c r="WMF5" s="230"/>
      <c r="WMG5" s="230"/>
      <c r="WMH5" s="230"/>
      <c r="WMI5" s="230"/>
      <c r="WMJ5" s="230"/>
      <c r="WMK5" s="230"/>
      <c r="WML5" s="230"/>
      <c r="WMM5" s="230"/>
      <c r="WMN5" s="230"/>
      <c r="WMO5" s="230"/>
      <c r="WMP5" s="230"/>
      <c r="WMQ5" s="230"/>
      <c r="WMR5" s="230"/>
      <c r="WMS5" s="230"/>
      <c r="WMT5" s="230"/>
      <c r="WMU5" s="230"/>
      <c r="WMV5" s="230"/>
      <c r="WMW5" s="230"/>
      <c r="WMX5" s="230"/>
      <c r="WMY5" s="230"/>
      <c r="WMZ5" s="230"/>
      <c r="WNA5" s="230"/>
      <c r="WNB5" s="230"/>
      <c r="WNC5" s="230"/>
      <c r="WND5" s="230"/>
      <c r="WNE5" s="230"/>
      <c r="WNF5" s="230"/>
      <c r="WNG5" s="230"/>
      <c r="WNH5" s="230"/>
      <c r="WNI5" s="230"/>
      <c r="WNJ5" s="230"/>
      <c r="WNK5" s="230"/>
      <c r="WNL5" s="230"/>
      <c r="WNM5" s="230"/>
      <c r="WNN5" s="230"/>
      <c r="WNO5" s="230"/>
      <c r="WNP5" s="230"/>
      <c r="WNQ5" s="230"/>
      <c r="WNR5" s="230"/>
      <c r="WNS5" s="230"/>
      <c r="WNT5" s="230"/>
      <c r="WNU5" s="230"/>
      <c r="WNV5" s="230"/>
      <c r="WNW5" s="230"/>
      <c r="WNX5" s="230"/>
      <c r="WNY5" s="230"/>
      <c r="WNZ5" s="230"/>
      <c r="WOA5" s="230"/>
      <c r="WOB5" s="230"/>
      <c r="WOC5" s="230"/>
      <c r="WOD5" s="230"/>
      <c r="WOE5" s="230"/>
      <c r="WOF5" s="230"/>
      <c r="WOG5" s="230"/>
      <c r="WOH5" s="230"/>
      <c r="WOI5" s="230"/>
      <c r="WOJ5" s="230"/>
      <c r="WOK5" s="230"/>
      <c r="WOL5" s="230"/>
      <c r="WOM5" s="230"/>
      <c r="WON5" s="230"/>
      <c r="WOO5" s="230"/>
      <c r="WOP5" s="230"/>
      <c r="WOQ5" s="230"/>
      <c r="WOR5" s="230"/>
      <c r="WOS5" s="230"/>
      <c r="WOT5" s="230"/>
      <c r="WOU5" s="230"/>
      <c r="WOV5" s="230"/>
      <c r="WOW5" s="230"/>
      <c r="WOX5" s="230"/>
      <c r="WOY5" s="230"/>
      <c r="WOZ5" s="230"/>
      <c r="WPA5" s="230"/>
      <c r="WPB5" s="230"/>
      <c r="WPC5" s="230"/>
      <c r="WPD5" s="230"/>
      <c r="WPE5" s="230"/>
      <c r="WPF5" s="230"/>
      <c r="WPG5" s="230"/>
      <c r="WPH5" s="230"/>
      <c r="WPI5" s="230"/>
      <c r="WPJ5" s="230"/>
      <c r="WPK5" s="230"/>
      <c r="WPL5" s="230"/>
      <c r="WPM5" s="230"/>
      <c r="WPN5" s="230"/>
      <c r="WPO5" s="230"/>
      <c r="WPP5" s="230"/>
      <c r="WPQ5" s="230"/>
      <c r="WPR5" s="230"/>
      <c r="WPS5" s="230"/>
      <c r="WPT5" s="230"/>
      <c r="WPU5" s="230"/>
      <c r="WPV5" s="230"/>
      <c r="WPW5" s="230"/>
      <c r="WPX5" s="230"/>
      <c r="WPY5" s="230"/>
      <c r="WPZ5" s="230"/>
      <c r="WQA5" s="230"/>
      <c r="WQB5" s="230"/>
      <c r="WQC5" s="230"/>
      <c r="WQD5" s="230"/>
      <c r="WQE5" s="230"/>
      <c r="WQF5" s="230"/>
      <c r="WQG5" s="230"/>
      <c r="WQH5" s="230"/>
      <c r="WQI5" s="230"/>
      <c r="WQJ5" s="230"/>
      <c r="WQK5" s="230"/>
      <c r="WQL5" s="230"/>
      <c r="WQM5" s="230"/>
      <c r="WQN5" s="230"/>
      <c r="WQO5" s="230"/>
      <c r="WQP5" s="230"/>
      <c r="WQQ5" s="230"/>
      <c r="WQR5" s="230"/>
      <c r="WQS5" s="230"/>
      <c r="WQT5" s="230"/>
      <c r="WQU5" s="230"/>
      <c r="WQV5" s="230"/>
      <c r="WQW5" s="230"/>
      <c r="WQX5" s="230"/>
      <c r="WQY5" s="230"/>
      <c r="WQZ5" s="230"/>
      <c r="WRA5" s="230"/>
      <c r="WRB5" s="230"/>
      <c r="WRC5" s="230"/>
      <c r="WRD5" s="230"/>
      <c r="WRE5" s="230"/>
      <c r="WRF5" s="230"/>
      <c r="WRG5" s="230"/>
      <c r="WRH5" s="230"/>
      <c r="WRI5" s="230"/>
      <c r="WRJ5" s="230"/>
      <c r="WRK5" s="230"/>
      <c r="WRL5" s="230"/>
      <c r="WRM5" s="230"/>
      <c r="WRN5" s="230"/>
      <c r="WRO5" s="230"/>
      <c r="WRP5" s="230"/>
      <c r="WRQ5" s="230"/>
      <c r="WRR5" s="230"/>
      <c r="WRS5" s="230"/>
      <c r="WRT5" s="230"/>
      <c r="WRU5" s="230"/>
      <c r="WRV5" s="230"/>
      <c r="WRW5" s="230"/>
      <c r="WRX5" s="230"/>
      <c r="WRY5" s="230"/>
      <c r="WRZ5" s="230"/>
      <c r="WSA5" s="230"/>
      <c r="WSB5" s="230"/>
      <c r="WSC5" s="230"/>
      <c r="WSD5" s="230"/>
      <c r="WSE5" s="230"/>
      <c r="WSF5" s="230"/>
      <c r="WSG5" s="230"/>
      <c r="WSH5" s="230"/>
      <c r="WSI5" s="230"/>
      <c r="WSJ5" s="230"/>
      <c r="WSK5" s="230"/>
      <c r="WSL5" s="230"/>
      <c r="WSM5" s="230"/>
      <c r="WSN5" s="230"/>
      <c r="WSO5" s="230"/>
      <c r="WSP5" s="230"/>
      <c r="WSQ5" s="230"/>
      <c r="WSR5" s="230"/>
      <c r="WSS5" s="230"/>
      <c r="WST5" s="230"/>
      <c r="WSU5" s="230"/>
      <c r="WSV5" s="230"/>
      <c r="WSW5" s="230"/>
      <c r="WSX5" s="230"/>
      <c r="WSY5" s="230"/>
      <c r="WSZ5" s="230"/>
      <c r="WTA5" s="230"/>
      <c r="WTB5" s="230"/>
      <c r="WTC5" s="230"/>
      <c r="WTD5" s="230"/>
      <c r="WTE5" s="230"/>
      <c r="WTF5" s="230"/>
      <c r="WTG5" s="230"/>
      <c r="WTH5" s="230"/>
      <c r="WTI5" s="230"/>
      <c r="WTJ5" s="230"/>
      <c r="WTK5" s="230"/>
      <c r="WTL5" s="230"/>
      <c r="WTM5" s="230"/>
      <c r="WTN5" s="230"/>
      <c r="WTO5" s="230"/>
      <c r="WTP5" s="230"/>
      <c r="WTQ5" s="230"/>
      <c r="WTR5" s="230"/>
      <c r="WTS5" s="230"/>
      <c r="WTT5" s="230"/>
      <c r="WTU5" s="230"/>
      <c r="WTV5" s="230"/>
      <c r="WTW5" s="230"/>
      <c r="WTX5" s="230"/>
      <c r="WTY5" s="230"/>
      <c r="WTZ5" s="230"/>
      <c r="WUA5" s="230"/>
      <c r="WUB5" s="230"/>
      <c r="WUC5" s="230"/>
      <c r="WUD5" s="230"/>
      <c r="WUE5" s="230"/>
      <c r="WUF5" s="230"/>
      <c r="WUG5" s="230"/>
      <c r="WUH5" s="230"/>
      <c r="WUI5" s="230"/>
      <c r="WUJ5" s="230"/>
      <c r="WUK5" s="230"/>
      <c r="WUL5" s="230"/>
      <c r="WUM5" s="230"/>
      <c r="WUN5" s="230"/>
      <c r="WUO5" s="230"/>
      <c r="WUP5" s="230"/>
      <c r="WUQ5" s="230"/>
      <c r="WUR5" s="230"/>
      <c r="WUS5" s="230"/>
      <c r="WUT5" s="230"/>
      <c r="WUU5" s="230"/>
      <c r="WUV5" s="230"/>
      <c r="WUW5" s="230"/>
      <c r="WUX5" s="230"/>
      <c r="WUY5" s="230"/>
      <c r="WUZ5" s="230"/>
      <c r="WVA5" s="230"/>
      <c r="WVB5" s="230"/>
      <c r="WVC5" s="230"/>
      <c r="WVD5" s="230"/>
      <c r="WVE5" s="230"/>
      <c r="WVF5" s="230"/>
      <c r="WVG5" s="230"/>
      <c r="WVH5" s="230"/>
      <c r="WVI5" s="230"/>
      <c r="WVJ5" s="230"/>
      <c r="WVK5" s="230"/>
      <c r="WVL5" s="230"/>
      <c r="WVM5" s="230"/>
      <c r="WVN5" s="230"/>
      <c r="WVO5" s="230"/>
      <c r="WVP5" s="230"/>
      <c r="WVQ5" s="230"/>
      <c r="WVR5" s="230"/>
      <c r="WVS5" s="230"/>
      <c r="WVT5" s="230"/>
      <c r="WVU5" s="230"/>
      <c r="WVV5" s="230"/>
      <c r="WVW5" s="230"/>
      <c r="WVX5" s="230"/>
      <c r="WVY5" s="230"/>
      <c r="WVZ5" s="230"/>
      <c r="WWA5" s="230"/>
      <c r="WWB5" s="230"/>
      <c r="WWC5" s="230"/>
      <c r="WWD5" s="230"/>
      <c r="WWE5" s="230"/>
      <c r="WWF5" s="230"/>
      <c r="WWG5" s="230"/>
      <c r="WWH5" s="230"/>
      <c r="WWI5" s="230"/>
      <c r="WWJ5" s="230"/>
      <c r="WWK5" s="230"/>
      <c r="WWL5" s="230"/>
      <c r="WWM5" s="230"/>
      <c r="WWN5" s="230"/>
      <c r="WWO5" s="230"/>
      <c r="WWP5" s="230"/>
      <c r="WWQ5" s="230"/>
      <c r="WWR5" s="230"/>
      <c r="WWS5" s="230"/>
      <c r="WWT5" s="230"/>
      <c r="WWU5" s="230"/>
      <c r="WWV5" s="230"/>
      <c r="WWW5" s="230"/>
      <c r="WWX5" s="230"/>
      <c r="WWY5" s="230"/>
      <c r="WWZ5" s="230"/>
      <c r="WXA5" s="230"/>
      <c r="WXB5" s="230"/>
      <c r="WXC5" s="230"/>
      <c r="WXD5" s="230"/>
      <c r="WXE5" s="230"/>
      <c r="WXF5" s="230"/>
      <c r="WXG5" s="230"/>
      <c r="WXH5" s="230"/>
      <c r="WXI5" s="230"/>
      <c r="WXJ5" s="230"/>
      <c r="WXK5" s="230"/>
      <c r="WXL5" s="230"/>
      <c r="WXM5" s="230"/>
      <c r="WXN5" s="230"/>
      <c r="WXO5" s="230"/>
      <c r="WXP5" s="230"/>
      <c r="WXQ5" s="230"/>
      <c r="WXR5" s="230"/>
      <c r="WXS5" s="230"/>
      <c r="WXT5" s="230"/>
      <c r="WXU5" s="230"/>
      <c r="WXV5" s="230"/>
      <c r="WXW5" s="230"/>
      <c r="WXX5" s="230"/>
      <c r="WXY5" s="230"/>
      <c r="WXZ5" s="230"/>
      <c r="WYA5" s="230"/>
      <c r="WYB5" s="230"/>
      <c r="WYC5" s="230"/>
      <c r="WYD5" s="230"/>
      <c r="WYE5" s="230"/>
      <c r="WYF5" s="230"/>
      <c r="WYG5" s="230"/>
      <c r="WYH5" s="230"/>
      <c r="WYI5" s="230"/>
      <c r="WYJ5" s="230"/>
      <c r="WYK5" s="230"/>
      <c r="WYL5" s="230"/>
      <c r="WYM5" s="230"/>
      <c r="WYN5" s="230"/>
      <c r="WYO5" s="230"/>
      <c r="WYP5" s="230"/>
      <c r="WYQ5" s="230"/>
      <c r="WYR5" s="230"/>
      <c r="WYS5" s="230"/>
      <c r="WYT5" s="230"/>
      <c r="WYU5" s="230"/>
      <c r="WYV5" s="230"/>
      <c r="WYW5" s="230"/>
      <c r="WYX5" s="230"/>
      <c r="WYY5" s="230"/>
      <c r="WYZ5" s="230"/>
      <c r="WZA5" s="230"/>
      <c r="WZB5" s="230"/>
      <c r="WZC5" s="230"/>
      <c r="WZD5" s="230"/>
      <c r="WZE5" s="230"/>
      <c r="WZF5" s="230"/>
      <c r="WZG5" s="230"/>
      <c r="WZH5" s="230"/>
      <c r="WZI5" s="230"/>
      <c r="WZJ5" s="230"/>
      <c r="WZK5" s="230"/>
      <c r="WZL5" s="230"/>
      <c r="WZM5" s="230"/>
      <c r="WZN5" s="230"/>
      <c r="WZO5" s="230"/>
      <c r="WZP5" s="230"/>
      <c r="WZQ5" s="230"/>
      <c r="WZR5" s="230"/>
      <c r="WZS5" s="230"/>
      <c r="WZT5" s="230"/>
      <c r="WZU5" s="230"/>
      <c r="WZV5" s="230"/>
      <c r="WZW5" s="230"/>
      <c r="WZX5" s="230"/>
      <c r="WZY5" s="230"/>
      <c r="WZZ5" s="230"/>
      <c r="XAA5" s="230"/>
      <c r="XAB5" s="230"/>
      <c r="XAC5" s="230"/>
      <c r="XAD5" s="230"/>
      <c r="XAE5" s="230"/>
      <c r="XAF5" s="230"/>
      <c r="XAG5" s="230"/>
      <c r="XAH5" s="230"/>
      <c r="XAI5" s="230"/>
      <c r="XAJ5" s="230"/>
      <c r="XAK5" s="230"/>
      <c r="XAL5" s="230"/>
      <c r="XAM5" s="230"/>
      <c r="XAN5" s="230"/>
      <c r="XAO5" s="230"/>
      <c r="XAP5" s="230"/>
      <c r="XAQ5" s="230"/>
      <c r="XAR5" s="230"/>
      <c r="XAS5" s="230"/>
      <c r="XAT5" s="230"/>
      <c r="XAU5" s="230"/>
      <c r="XAV5" s="230"/>
      <c r="XAW5" s="230"/>
      <c r="XAX5" s="230"/>
      <c r="XAY5" s="230"/>
      <c r="XAZ5" s="230"/>
      <c r="XBA5" s="230"/>
      <c r="XBB5" s="230"/>
      <c r="XBC5" s="230"/>
      <c r="XBD5" s="230"/>
      <c r="XBE5" s="230"/>
      <c r="XBF5" s="230"/>
      <c r="XBG5" s="230"/>
      <c r="XBH5" s="230"/>
      <c r="XBI5" s="230"/>
      <c r="XBJ5" s="230"/>
      <c r="XBK5" s="230"/>
      <c r="XBL5" s="230"/>
      <c r="XBM5" s="230"/>
      <c r="XBN5" s="230"/>
      <c r="XBO5" s="230"/>
      <c r="XBP5" s="230"/>
      <c r="XBQ5" s="230"/>
      <c r="XBR5" s="230"/>
      <c r="XBS5" s="230"/>
      <c r="XBT5" s="230"/>
      <c r="XBU5" s="230"/>
      <c r="XBV5" s="230"/>
      <c r="XBW5" s="230"/>
      <c r="XBX5" s="230"/>
      <c r="XBY5" s="230"/>
      <c r="XBZ5" s="230"/>
      <c r="XCA5" s="230"/>
      <c r="XCB5" s="230"/>
      <c r="XCC5" s="230"/>
      <c r="XCD5" s="230"/>
      <c r="XCE5" s="230"/>
      <c r="XCF5" s="230"/>
      <c r="XCG5" s="230"/>
      <c r="XCH5" s="230"/>
      <c r="XCI5" s="230"/>
      <c r="XCJ5" s="230"/>
      <c r="XCK5" s="230"/>
      <c r="XCL5" s="230"/>
      <c r="XCM5" s="230"/>
      <c r="XCN5" s="230"/>
      <c r="XCO5" s="230"/>
      <c r="XCP5" s="230"/>
      <c r="XCQ5" s="230"/>
      <c r="XCR5" s="230"/>
      <c r="XCS5" s="230"/>
      <c r="XCT5" s="230"/>
      <c r="XCU5" s="230"/>
      <c r="XCV5" s="230"/>
      <c r="XCW5" s="230"/>
      <c r="XCX5" s="230"/>
      <c r="XCY5" s="230"/>
      <c r="XCZ5" s="230"/>
      <c r="XDA5" s="230"/>
      <c r="XDB5" s="230"/>
      <c r="XDC5" s="230"/>
      <c r="XDD5" s="230"/>
      <c r="XDE5" s="230"/>
      <c r="XDF5" s="230"/>
      <c r="XDG5" s="230"/>
      <c r="XDH5" s="230"/>
      <c r="XDI5" s="230"/>
      <c r="XDJ5" s="230"/>
      <c r="XDK5" s="230"/>
      <c r="XDL5" s="230"/>
      <c r="XDM5" s="230"/>
      <c r="XDN5" s="230"/>
      <c r="XDO5" s="230"/>
      <c r="XDP5" s="230"/>
      <c r="XDQ5" s="230"/>
      <c r="XDR5" s="230"/>
      <c r="XDS5" s="230"/>
      <c r="XDT5" s="230"/>
      <c r="XDU5" s="230"/>
      <c r="XDV5" s="230"/>
      <c r="XDW5" s="230"/>
      <c r="XDX5" s="230"/>
      <c r="XDY5" s="230"/>
      <c r="XDZ5" s="230"/>
      <c r="XEA5" s="230"/>
      <c r="XEB5" s="230"/>
      <c r="XEC5" s="230"/>
      <c r="XED5" s="230"/>
      <c r="XEE5" s="230"/>
      <c r="XEF5" s="230"/>
      <c r="XEG5" s="230"/>
      <c r="XEH5" s="230"/>
      <c r="XEI5" s="230"/>
      <c r="XEJ5" s="230"/>
      <c r="XEK5" s="230"/>
      <c r="XEL5" s="230"/>
      <c r="XEM5" s="230"/>
      <c r="XEN5" s="230"/>
      <c r="XEO5" s="230"/>
      <c r="XEP5" s="230"/>
      <c r="XEQ5" s="230"/>
      <c r="XER5" s="230"/>
      <c r="XES5" s="230"/>
      <c r="XET5" s="230"/>
      <c r="XEU5" s="230"/>
      <c r="XEV5" s="230"/>
      <c r="XEW5" s="230"/>
      <c r="XEX5" s="230"/>
      <c r="XEY5" s="230"/>
      <c r="XEZ5" s="230"/>
      <c r="XFA5" s="230"/>
      <c r="XFB5" s="230"/>
      <c r="XFC5" s="230"/>
    </row>
    <row r="6" spans="1:16383" s="229" customFormat="1" ht="15">
      <c r="B6" s="521"/>
      <c r="C6" s="521"/>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row>
    <row r="7" spans="1:16383" s="232" customFormat="1" ht="15">
      <c r="B7" s="224" t="s">
        <v>282</v>
      </c>
      <c r="C7" s="224"/>
      <c r="D7" s="231"/>
      <c r="E7" s="231"/>
      <c r="F7" s="231"/>
      <c r="G7" s="231"/>
      <c r="H7" s="231"/>
      <c r="I7" s="231"/>
      <c r="J7" s="231"/>
      <c r="K7" s="231"/>
      <c r="L7" s="231"/>
      <c r="M7" s="231"/>
      <c r="N7" s="231"/>
      <c r="O7" s="231"/>
      <c r="P7" s="231"/>
      <c r="Q7" s="231"/>
      <c r="R7" s="231"/>
      <c r="S7" s="227"/>
      <c r="T7" s="1339" t="s">
        <v>419</v>
      </c>
      <c r="U7" s="1340"/>
      <c r="V7" s="1340"/>
      <c r="W7" s="1340"/>
      <c r="X7" s="1340"/>
      <c r="Y7" s="1340"/>
      <c r="Z7" s="1340"/>
      <c r="AA7" s="1340"/>
      <c r="AB7" s="1325" t="s">
        <v>420</v>
      </c>
      <c r="AC7" s="1326"/>
      <c r="AD7" s="1326"/>
      <c r="AE7" s="1326"/>
      <c r="AF7" s="1327"/>
      <c r="AG7" s="231"/>
      <c r="AH7" s="231"/>
      <c r="AI7" s="231"/>
      <c r="AJ7" s="231"/>
      <c r="AK7" s="231"/>
      <c r="AL7" s="231"/>
      <c r="AM7" s="231"/>
      <c r="AN7" s="231"/>
      <c r="AO7" s="231"/>
      <c r="AP7" s="231"/>
    </row>
    <row r="8" spans="1:16383">
      <c r="B8" s="418"/>
      <c r="C8" s="418"/>
      <c r="D8" s="234"/>
      <c r="E8" s="234"/>
      <c r="T8" s="987" t="str">
        <f>IF(T9&lt;='RFPR cover'!$C$7,"Actuals","Forecast")</f>
        <v>Actuals</v>
      </c>
      <c r="U8" s="988" t="str">
        <f>IF(U9&lt;='RFPR cover'!$C$7,"Actuals","Forecast")</f>
        <v>Actuals</v>
      </c>
      <c r="V8" s="988" t="str">
        <f>IF(V9&lt;='RFPR cover'!$C$7,"Actuals","Forecast")</f>
        <v>Actuals</v>
      </c>
      <c r="W8" s="988" t="str">
        <f>IF(W9&lt;='RFPR cover'!$C$7,"Actuals","Forecast")</f>
        <v>Actuals</v>
      </c>
      <c r="X8" s="988" t="str">
        <f>IF(X9&lt;='RFPR cover'!$C$7,"Actuals","Forecast")</f>
        <v>Actuals</v>
      </c>
      <c r="Y8" s="988" t="str">
        <f>IF(Y9&lt;='RFPR cover'!$C$7,"Actuals","Forecast")</f>
        <v>Actuals</v>
      </c>
      <c r="Z8" s="988" t="str">
        <f>IF(Z9&lt;='RFPR cover'!$C$7,"Actuals","Forecast")</f>
        <v>Actuals</v>
      </c>
      <c r="AA8" s="988" t="str">
        <f>IF(AA9&lt;='RFPR cover'!$C$7,"Actuals","Forecast")</f>
        <v>Actuals</v>
      </c>
      <c r="AB8" s="515" t="str">
        <f>IF(AB9&lt;='RFPR cover'!$C$7,"Actuals","Forecast")</f>
        <v>Forecast</v>
      </c>
      <c r="AC8" s="1045" t="str">
        <f>IF(AC9&lt;='RFPR cover'!$C$7,"Actuals","Forecast")</f>
        <v>Forecast</v>
      </c>
      <c r="AD8" s="1045" t="str">
        <f>IF(AD9&lt;='RFPR cover'!$C$7,"Actuals","Forecast")</f>
        <v>Forecast</v>
      </c>
      <c r="AE8" s="1045" t="str">
        <f>IF(AE9&lt;='RFPR cover'!$C$7,"Actuals","Forecast")</f>
        <v>Forecast</v>
      </c>
      <c r="AF8" s="1045" t="str">
        <f>IF(AF9&lt;='RFPR cover'!$C$7,"Actuals","Forecast")</f>
        <v>Forecast</v>
      </c>
    </row>
    <row r="9" spans="1:16383">
      <c r="D9" s="234"/>
      <c r="E9" s="234"/>
      <c r="S9" s="376" t="s">
        <v>421</v>
      </c>
      <c r="T9" s="78">
        <f>'RFPR cover'!$C$13</f>
        <v>2014</v>
      </c>
      <c r="U9" s="79">
        <f>T9+1</f>
        <v>2015</v>
      </c>
      <c r="V9" s="79">
        <f t="shared" ref="V9:AF9" si="0">U9+1</f>
        <v>2016</v>
      </c>
      <c r="W9" s="79">
        <f t="shared" si="0"/>
        <v>2017</v>
      </c>
      <c r="X9" s="79">
        <f t="shared" si="0"/>
        <v>2018</v>
      </c>
      <c r="Y9" s="79">
        <f t="shared" si="0"/>
        <v>2019</v>
      </c>
      <c r="Z9" s="79">
        <f t="shared" si="0"/>
        <v>2020</v>
      </c>
      <c r="AA9" s="511">
        <f t="shared" si="0"/>
        <v>2021</v>
      </c>
      <c r="AB9" s="516">
        <f t="shared" si="0"/>
        <v>2022</v>
      </c>
      <c r="AC9" s="117">
        <f t="shared" si="0"/>
        <v>2023</v>
      </c>
      <c r="AD9" s="117">
        <f t="shared" si="0"/>
        <v>2024</v>
      </c>
      <c r="AE9" s="117">
        <f t="shared" si="0"/>
        <v>2025</v>
      </c>
      <c r="AF9" s="117">
        <f t="shared" si="0"/>
        <v>2026</v>
      </c>
      <c r="AG9" s="1132" t="s">
        <v>875</v>
      </c>
    </row>
    <row r="10" spans="1:16383">
      <c r="AB10" s="388"/>
    </row>
    <row r="11" spans="1:16383">
      <c r="B11" s="419" t="s">
        <v>678</v>
      </c>
      <c r="C11" s="419"/>
      <c r="D11" s="234" t="s">
        <v>679</v>
      </c>
      <c r="E11" s="234"/>
      <c r="T11" s="1080"/>
      <c r="U11" s="1080"/>
      <c r="V11" s="1080"/>
      <c r="W11" s="1080"/>
      <c r="X11" s="1080"/>
      <c r="Y11" s="1080"/>
      <c r="Z11" s="1080"/>
      <c r="AA11" s="1080"/>
      <c r="AB11" s="517"/>
      <c r="AC11" s="1080"/>
      <c r="AD11" s="1080"/>
      <c r="AE11" s="1080"/>
      <c r="AF11" s="1080"/>
    </row>
    <row r="12" spans="1:16383" outlineLevel="1">
      <c r="F12" s="243"/>
      <c r="G12" s="243"/>
      <c r="H12" s="243"/>
      <c r="I12" s="243"/>
      <c r="T12" s="1104" t="s">
        <v>427</v>
      </c>
      <c r="U12" s="1105" t="s">
        <v>427</v>
      </c>
      <c r="V12" s="1105" t="s">
        <v>427</v>
      </c>
      <c r="W12" s="1105" t="s">
        <v>427</v>
      </c>
      <c r="X12" s="1105" t="s">
        <v>427</v>
      </c>
      <c r="Y12" s="1105" t="s">
        <v>427</v>
      </c>
      <c r="Z12" s="1105" t="s">
        <v>427</v>
      </c>
      <c r="AA12" s="1106" t="s">
        <v>427</v>
      </c>
      <c r="AB12" s="1107" t="s">
        <v>427</v>
      </c>
      <c r="AC12" s="1105" t="s">
        <v>427</v>
      </c>
      <c r="AD12" s="1105" t="s">
        <v>427</v>
      </c>
      <c r="AE12" s="1105" t="s">
        <v>427</v>
      </c>
      <c r="AF12" s="1102" t="s">
        <v>427</v>
      </c>
    </row>
    <row r="13" spans="1:16383" outlineLevel="1">
      <c r="F13" s="235" t="s">
        <v>680</v>
      </c>
      <c r="T13" s="1103">
        <v>0</v>
      </c>
      <c r="U13" s="1103">
        <v>0</v>
      </c>
      <c r="V13" s="1103">
        <v>0</v>
      </c>
      <c r="W13" s="1103">
        <v>0</v>
      </c>
      <c r="X13" s="1103">
        <v>0</v>
      </c>
      <c r="Y13" s="1103">
        <v>0</v>
      </c>
      <c r="Z13" s="1103">
        <v>-18.577000000000002</v>
      </c>
      <c r="AA13" s="1103">
        <v>-29.971000000000004</v>
      </c>
      <c r="AB13" s="1103">
        <v>0</v>
      </c>
      <c r="AC13" s="1103">
        <v>0</v>
      </c>
      <c r="AD13" s="1103">
        <v>0</v>
      </c>
      <c r="AE13" s="1103">
        <v>0</v>
      </c>
      <c r="AF13" s="1103">
        <v>0</v>
      </c>
      <c r="AG13" s="132">
        <v>0</v>
      </c>
    </row>
    <row r="14" spans="1:16383" outlineLevel="1">
      <c r="F14" s="235" t="s">
        <v>681</v>
      </c>
      <c r="T14" s="1103">
        <v>0</v>
      </c>
      <c r="U14" s="1103">
        <v>0</v>
      </c>
      <c r="V14" s="1103">
        <v>0</v>
      </c>
      <c r="W14" s="1103">
        <v>0</v>
      </c>
      <c r="X14" s="1103">
        <v>0</v>
      </c>
      <c r="Y14" s="1103">
        <v>0</v>
      </c>
      <c r="Z14" s="1103">
        <v>0</v>
      </c>
      <c r="AA14" s="1103">
        <v>0</v>
      </c>
      <c r="AB14" s="1103">
        <v>0</v>
      </c>
      <c r="AC14" s="1103">
        <v>0</v>
      </c>
      <c r="AD14" s="1103">
        <v>0</v>
      </c>
      <c r="AE14" s="1103">
        <v>0</v>
      </c>
      <c r="AF14" s="1103">
        <v>0</v>
      </c>
      <c r="AG14" s="132">
        <v>0</v>
      </c>
    </row>
    <row r="15" spans="1:16383" outlineLevel="1">
      <c r="F15" s="235" t="s">
        <v>682</v>
      </c>
      <c r="T15" s="1103">
        <v>0</v>
      </c>
      <c r="U15" s="1103">
        <v>0</v>
      </c>
      <c r="V15" s="1103">
        <v>0</v>
      </c>
      <c r="W15" s="1103">
        <v>0</v>
      </c>
      <c r="X15" s="1103">
        <v>0</v>
      </c>
      <c r="Y15" s="1103">
        <v>0</v>
      </c>
      <c r="Z15" s="1103">
        <v>0</v>
      </c>
      <c r="AA15" s="1103">
        <v>0</v>
      </c>
      <c r="AB15" s="1103">
        <v>0</v>
      </c>
      <c r="AC15" s="1103">
        <v>0</v>
      </c>
      <c r="AD15" s="1103">
        <v>0</v>
      </c>
      <c r="AE15" s="1103">
        <v>0</v>
      </c>
      <c r="AF15" s="1103">
        <v>0</v>
      </c>
      <c r="AG15" s="132">
        <v>0</v>
      </c>
    </row>
    <row r="16" spans="1:16383" outlineLevel="1">
      <c r="F16" s="235" t="s">
        <v>683</v>
      </c>
      <c r="T16" s="1103">
        <v>0</v>
      </c>
      <c r="U16" s="1103">
        <v>0</v>
      </c>
      <c r="V16" s="1103">
        <v>0</v>
      </c>
      <c r="W16" s="1103">
        <v>0</v>
      </c>
      <c r="X16" s="1103">
        <v>0</v>
      </c>
      <c r="Y16" s="1103">
        <v>0</v>
      </c>
      <c r="Z16" s="1103">
        <v>0</v>
      </c>
      <c r="AA16" s="1103">
        <v>0</v>
      </c>
      <c r="AB16" s="1103">
        <v>0</v>
      </c>
      <c r="AC16" s="1103">
        <v>0</v>
      </c>
      <c r="AD16" s="1103">
        <v>0</v>
      </c>
      <c r="AE16" s="1103">
        <v>0</v>
      </c>
      <c r="AF16" s="1103">
        <v>0</v>
      </c>
      <c r="AG16" s="132">
        <v>0</v>
      </c>
    </row>
    <row r="17" spans="2:33" outlineLevel="1">
      <c r="F17" s="235" t="s">
        <v>684</v>
      </c>
      <c r="T17" s="1103">
        <v>0</v>
      </c>
      <c r="U17" s="1103">
        <v>0</v>
      </c>
      <c r="V17" s="1103">
        <v>0</v>
      </c>
      <c r="W17" s="1103">
        <v>0</v>
      </c>
      <c r="X17" s="1103">
        <v>0</v>
      </c>
      <c r="Y17" s="1103">
        <v>0</v>
      </c>
      <c r="Z17" s="1103">
        <v>0</v>
      </c>
      <c r="AA17" s="1103">
        <v>0</v>
      </c>
      <c r="AB17" s="1103">
        <v>0</v>
      </c>
      <c r="AC17" s="1103">
        <v>0</v>
      </c>
      <c r="AD17" s="1103">
        <v>0</v>
      </c>
      <c r="AE17" s="1103">
        <v>0</v>
      </c>
      <c r="AF17" s="1103">
        <v>0</v>
      </c>
      <c r="AG17" s="132">
        <v>0</v>
      </c>
    </row>
    <row r="18" spans="2:33" outlineLevel="1">
      <c r="F18" s="235" t="s">
        <v>685</v>
      </c>
      <c r="T18" s="1103">
        <v>0</v>
      </c>
      <c r="U18" s="1103">
        <v>0</v>
      </c>
      <c r="V18" s="1103">
        <v>0</v>
      </c>
      <c r="W18" s="1103">
        <v>0</v>
      </c>
      <c r="X18" s="1103">
        <v>0</v>
      </c>
      <c r="Y18" s="1103">
        <v>0</v>
      </c>
      <c r="Z18" s="1103">
        <v>0</v>
      </c>
      <c r="AA18" s="1103">
        <v>0</v>
      </c>
      <c r="AB18" s="1103">
        <v>0</v>
      </c>
      <c r="AC18" s="1103">
        <v>0</v>
      </c>
      <c r="AD18" s="1103">
        <v>0</v>
      </c>
      <c r="AE18" s="1103">
        <v>0</v>
      </c>
      <c r="AF18" s="1103">
        <v>0</v>
      </c>
      <c r="AG18" s="132">
        <v>0</v>
      </c>
    </row>
    <row r="19" spans="2:33" ht="12.75" customHeight="1" outlineLevel="1">
      <c r="F19" s="26" t="s">
        <v>511</v>
      </c>
      <c r="G19" s="252"/>
      <c r="H19" s="253"/>
      <c r="I19" s="253"/>
      <c r="J19" s="253"/>
      <c r="K19" s="253"/>
      <c r="L19" s="253"/>
      <c r="M19" s="253"/>
      <c r="N19" s="253"/>
      <c r="O19" s="253"/>
      <c r="Q19" s="253"/>
      <c r="R19" s="253"/>
      <c r="S19" s="253"/>
      <c r="T19" s="1103">
        <v>0</v>
      </c>
      <c r="U19" s="1103">
        <v>0</v>
      </c>
      <c r="V19" s="1103">
        <v>0</v>
      </c>
      <c r="W19" s="1103">
        <v>0</v>
      </c>
      <c r="X19" s="1103">
        <v>0</v>
      </c>
      <c r="Y19" s="1103">
        <v>0</v>
      </c>
      <c r="Z19" s="1103">
        <v>0</v>
      </c>
      <c r="AA19" s="1103">
        <v>0</v>
      </c>
      <c r="AB19" s="1103">
        <v>0</v>
      </c>
      <c r="AC19" s="1103">
        <v>0</v>
      </c>
      <c r="AD19" s="1103">
        <v>0</v>
      </c>
      <c r="AE19" s="1103">
        <v>0</v>
      </c>
      <c r="AF19" s="1103">
        <v>0</v>
      </c>
      <c r="AG19" s="132">
        <v>0</v>
      </c>
    </row>
    <row r="20" spans="2:33">
      <c r="S20" s="1056" t="s">
        <v>686</v>
      </c>
      <c r="T20" s="1108">
        <f>SUM(T13:T19)</f>
        <v>0</v>
      </c>
      <c r="U20" s="1108">
        <f t="shared" ref="U20:AF20" si="1">SUM(U13:U19)</f>
        <v>0</v>
      </c>
      <c r="V20" s="1108">
        <f t="shared" si="1"/>
        <v>0</v>
      </c>
      <c r="W20" s="1108">
        <f t="shared" si="1"/>
        <v>0</v>
      </c>
      <c r="X20" s="1108">
        <f t="shared" si="1"/>
        <v>0</v>
      </c>
      <c r="Y20" s="1108">
        <f t="shared" si="1"/>
        <v>0</v>
      </c>
      <c r="Z20" s="1108">
        <f t="shared" si="1"/>
        <v>-18.577000000000002</v>
      </c>
      <c r="AA20" s="1108">
        <f t="shared" si="1"/>
        <v>-29.971000000000004</v>
      </c>
      <c r="AB20" s="1108">
        <f t="shared" si="1"/>
        <v>0</v>
      </c>
      <c r="AC20" s="1108">
        <f t="shared" si="1"/>
        <v>0</v>
      </c>
      <c r="AD20" s="1108">
        <f t="shared" si="1"/>
        <v>0</v>
      </c>
      <c r="AE20" s="1108">
        <f t="shared" si="1"/>
        <v>0</v>
      </c>
      <c r="AF20" s="1108">
        <f t="shared" si="1"/>
        <v>0</v>
      </c>
      <c r="AG20" s="132">
        <v>0</v>
      </c>
    </row>
    <row r="21" spans="2:33">
      <c r="B21" s="419" t="s">
        <v>422</v>
      </c>
      <c r="C21" s="419"/>
      <c r="D21" s="234" t="s">
        <v>687</v>
      </c>
      <c r="E21" s="234"/>
      <c r="F21" s="234"/>
      <c r="G21" s="234"/>
      <c r="H21" s="234"/>
      <c r="I21" s="234"/>
      <c r="AB21" s="388"/>
    </row>
    <row r="22" spans="2:33" outlineLevel="1">
      <c r="B22" s="419"/>
      <c r="C22" s="419"/>
      <c r="F22" s="234" t="s">
        <v>424</v>
      </c>
      <c r="G22" s="234"/>
      <c r="H22" s="234"/>
      <c r="I22" s="234"/>
      <c r="AB22" s="388"/>
    </row>
    <row r="23" spans="2:33" s="780" customFormat="1" ht="54.75" customHeight="1" outlineLevel="1">
      <c r="B23" s="1030"/>
      <c r="C23" s="1031" t="s">
        <v>688</v>
      </c>
      <c r="D23" s="1023" t="s">
        <v>497</v>
      </c>
      <c r="E23" s="1023" t="s">
        <v>498</v>
      </c>
      <c r="F23" s="1023" t="s">
        <v>473</v>
      </c>
      <c r="G23" s="1023" t="s">
        <v>689</v>
      </c>
      <c r="H23" s="1032" t="s">
        <v>690</v>
      </c>
      <c r="I23" s="1032" t="s">
        <v>152</v>
      </c>
      <c r="J23" s="1032" t="s">
        <v>691</v>
      </c>
      <c r="K23" s="1032" t="s">
        <v>692</v>
      </c>
      <c r="L23" s="1032" t="s">
        <v>693</v>
      </c>
      <c r="M23" s="1032" t="s">
        <v>694</v>
      </c>
      <c r="N23" s="1032" t="s">
        <v>695</v>
      </c>
      <c r="O23" s="1032" t="s">
        <v>696</v>
      </c>
      <c r="P23" s="1033" t="s">
        <v>172</v>
      </c>
      <c r="Q23" s="1032" t="s">
        <v>697</v>
      </c>
      <c r="R23" s="1032" t="s">
        <v>698</v>
      </c>
      <c r="S23" s="1032" t="s">
        <v>699</v>
      </c>
      <c r="AB23" s="781"/>
    </row>
    <row r="24" spans="2:33" outlineLevel="1">
      <c r="B24" s="455" t="s">
        <v>426</v>
      </c>
      <c r="C24" s="860"/>
      <c r="D24" s="782" t="s">
        <v>500</v>
      </c>
      <c r="E24" s="782" t="s">
        <v>500</v>
      </c>
      <c r="F24" s="779"/>
      <c r="G24" s="782"/>
      <c r="H24" s="782"/>
      <c r="I24" s="783"/>
      <c r="J24" s="782" t="s">
        <v>257</v>
      </c>
      <c r="K24" s="784" t="s">
        <v>700</v>
      </c>
      <c r="L24" s="784" t="s">
        <v>427</v>
      </c>
      <c r="M24" s="784" t="s">
        <v>427</v>
      </c>
      <c r="N24" s="784" t="s">
        <v>257</v>
      </c>
      <c r="O24" s="784" t="s">
        <v>701</v>
      </c>
      <c r="P24" s="785"/>
      <c r="Q24" s="784"/>
      <c r="R24" s="784" t="s">
        <v>427</v>
      </c>
      <c r="S24" s="784"/>
      <c r="T24" s="1104" t="s">
        <v>427</v>
      </c>
      <c r="U24" s="1105" t="s">
        <v>427</v>
      </c>
      <c r="V24" s="1105" t="s">
        <v>427</v>
      </c>
      <c r="W24" s="1105" t="s">
        <v>427</v>
      </c>
      <c r="X24" s="1105" t="s">
        <v>427</v>
      </c>
      <c r="Y24" s="1105" t="s">
        <v>427</v>
      </c>
      <c r="Z24" s="1105" t="s">
        <v>427</v>
      </c>
      <c r="AA24" s="1106" t="s">
        <v>427</v>
      </c>
      <c r="AB24" s="1107" t="s">
        <v>427</v>
      </c>
      <c r="AC24" s="1105" t="s">
        <v>427</v>
      </c>
      <c r="AD24" s="1105" t="s">
        <v>427</v>
      </c>
      <c r="AE24" s="1105" t="s">
        <v>427</v>
      </c>
      <c r="AF24" s="1102" t="s">
        <v>427</v>
      </c>
    </row>
    <row r="25" spans="2:33" outlineLevel="1">
      <c r="B25" s="421" t="s">
        <v>428</v>
      </c>
      <c r="C25" s="1101"/>
      <c r="D25" s="1101"/>
      <c r="E25" s="1101"/>
      <c r="F25" s="1101"/>
      <c r="G25" s="1084"/>
      <c r="H25" s="1084"/>
      <c r="I25" s="1084"/>
      <c r="J25" s="1101"/>
      <c r="K25" s="423"/>
      <c r="L25" s="1101"/>
      <c r="M25" s="1101"/>
      <c r="N25" s="1101"/>
      <c r="O25" s="1101"/>
      <c r="P25" s="426"/>
      <c r="Q25" s="1101"/>
      <c r="R25" s="1101"/>
      <c r="S25" s="1101"/>
      <c r="T25" s="1103">
        <v>0</v>
      </c>
      <c r="U25" s="1103">
        <v>0</v>
      </c>
      <c r="V25" s="1103">
        <v>0</v>
      </c>
      <c r="W25" s="1103">
        <v>0</v>
      </c>
      <c r="X25" s="1103">
        <v>0</v>
      </c>
      <c r="Y25" s="1103">
        <v>0</v>
      </c>
      <c r="Z25" s="1103">
        <v>0</v>
      </c>
      <c r="AA25" s="1103">
        <v>0</v>
      </c>
      <c r="AB25" s="1103">
        <v>0</v>
      </c>
      <c r="AC25" s="1103">
        <v>0</v>
      </c>
      <c r="AD25" s="1103">
        <v>0</v>
      </c>
      <c r="AE25" s="1103">
        <v>0</v>
      </c>
      <c r="AF25" s="1103">
        <v>0</v>
      </c>
      <c r="AG25" s="132">
        <v>0</v>
      </c>
    </row>
    <row r="26" spans="2:33" outlineLevel="1">
      <c r="B26" s="421" t="s">
        <v>429</v>
      </c>
      <c r="C26" s="1101"/>
      <c r="D26" s="1101"/>
      <c r="E26" s="1101"/>
      <c r="F26" s="1101"/>
      <c r="G26" s="1084"/>
      <c r="H26" s="1084"/>
      <c r="I26" s="1084"/>
      <c r="J26" s="1101"/>
      <c r="K26" s="423"/>
      <c r="L26" s="1101"/>
      <c r="M26" s="1101"/>
      <c r="N26" s="1101"/>
      <c r="O26" s="1101"/>
      <c r="P26" s="426"/>
      <c r="Q26" s="1101"/>
      <c r="R26" s="1101"/>
      <c r="S26" s="1101"/>
      <c r="T26" s="1103">
        <v>0</v>
      </c>
      <c r="U26" s="1103">
        <v>0</v>
      </c>
      <c r="V26" s="1103">
        <v>0</v>
      </c>
      <c r="W26" s="1103">
        <v>0</v>
      </c>
      <c r="X26" s="1103">
        <v>0</v>
      </c>
      <c r="Y26" s="1103">
        <v>0</v>
      </c>
      <c r="Z26" s="1103">
        <v>0</v>
      </c>
      <c r="AA26" s="1103">
        <v>0</v>
      </c>
      <c r="AB26" s="1103">
        <v>0</v>
      </c>
      <c r="AC26" s="1103">
        <v>0</v>
      </c>
      <c r="AD26" s="1103">
        <v>0</v>
      </c>
      <c r="AE26" s="1103">
        <v>0</v>
      </c>
      <c r="AF26" s="1103">
        <v>0</v>
      </c>
      <c r="AG26" s="132">
        <v>0</v>
      </c>
    </row>
    <row r="27" spans="2:33" outlineLevel="1">
      <c r="B27" s="421" t="s">
        <v>430</v>
      </c>
      <c r="C27" s="1101"/>
      <c r="D27" s="1101"/>
      <c r="E27" s="1101"/>
      <c r="F27" s="1101"/>
      <c r="G27" s="1084"/>
      <c r="H27" s="1084"/>
      <c r="I27" s="1084"/>
      <c r="J27" s="1101"/>
      <c r="K27" s="423"/>
      <c r="L27" s="1101"/>
      <c r="M27" s="1101"/>
      <c r="N27" s="1101"/>
      <c r="O27" s="1101"/>
      <c r="P27" s="426"/>
      <c r="Q27" s="1101"/>
      <c r="R27" s="1101"/>
      <c r="S27" s="1101"/>
      <c r="T27" s="1103">
        <v>0</v>
      </c>
      <c r="U27" s="1103">
        <v>0</v>
      </c>
      <c r="V27" s="1103">
        <v>0</v>
      </c>
      <c r="W27" s="1103">
        <v>0</v>
      </c>
      <c r="X27" s="1103">
        <v>0</v>
      </c>
      <c r="Y27" s="1103">
        <v>0</v>
      </c>
      <c r="Z27" s="1103">
        <v>0</v>
      </c>
      <c r="AA27" s="1103">
        <v>0</v>
      </c>
      <c r="AB27" s="1103">
        <v>0</v>
      </c>
      <c r="AC27" s="1103">
        <v>0</v>
      </c>
      <c r="AD27" s="1103">
        <v>0</v>
      </c>
      <c r="AE27" s="1103">
        <v>0</v>
      </c>
      <c r="AF27" s="1103">
        <v>0</v>
      </c>
      <c r="AG27" s="132">
        <v>0</v>
      </c>
    </row>
    <row r="28" spans="2:33" outlineLevel="1">
      <c r="B28" s="421" t="s">
        <v>431</v>
      </c>
      <c r="C28" s="1101"/>
      <c r="D28" s="1101"/>
      <c r="E28" s="1101"/>
      <c r="F28" s="1101"/>
      <c r="G28" s="1084"/>
      <c r="H28" s="1084"/>
      <c r="I28" s="1084"/>
      <c r="J28" s="1101"/>
      <c r="K28" s="423"/>
      <c r="L28" s="1101"/>
      <c r="M28" s="1101"/>
      <c r="N28" s="1101"/>
      <c r="O28" s="1101"/>
      <c r="P28" s="426"/>
      <c r="Q28" s="1101"/>
      <c r="R28" s="1101"/>
      <c r="S28" s="1101"/>
      <c r="T28" s="1103">
        <v>0</v>
      </c>
      <c r="U28" s="1103">
        <v>0</v>
      </c>
      <c r="V28" s="1103">
        <v>0</v>
      </c>
      <c r="W28" s="1103">
        <v>0</v>
      </c>
      <c r="X28" s="1103">
        <v>0</v>
      </c>
      <c r="Y28" s="1103">
        <v>0</v>
      </c>
      <c r="Z28" s="1103">
        <v>0</v>
      </c>
      <c r="AA28" s="1103">
        <v>0</v>
      </c>
      <c r="AB28" s="1103">
        <v>0</v>
      </c>
      <c r="AC28" s="1103">
        <v>0</v>
      </c>
      <c r="AD28" s="1103">
        <v>0</v>
      </c>
      <c r="AE28" s="1103">
        <v>0</v>
      </c>
      <c r="AF28" s="1103">
        <v>0</v>
      </c>
      <c r="AG28" s="132">
        <v>0</v>
      </c>
    </row>
    <row r="29" spans="2:33" outlineLevel="1">
      <c r="B29" s="421" t="s">
        <v>432</v>
      </c>
      <c r="C29" s="1101"/>
      <c r="D29" s="1101"/>
      <c r="E29" s="1101"/>
      <c r="F29" s="1101"/>
      <c r="G29" s="1084"/>
      <c r="H29" s="1084"/>
      <c r="I29" s="1084"/>
      <c r="J29" s="1101"/>
      <c r="K29" s="423"/>
      <c r="L29" s="1101"/>
      <c r="M29" s="1101"/>
      <c r="N29" s="1101"/>
      <c r="O29" s="1101"/>
      <c r="P29" s="426"/>
      <c r="Q29" s="1101"/>
      <c r="R29" s="1101"/>
      <c r="S29" s="1101"/>
      <c r="T29" s="1103">
        <v>0</v>
      </c>
      <c r="U29" s="1103">
        <v>0</v>
      </c>
      <c r="V29" s="1103">
        <v>0</v>
      </c>
      <c r="W29" s="1103">
        <v>0</v>
      </c>
      <c r="X29" s="1103">
        <v>0</v>
      </c>
      <c r="Y29" s="1103">
        <v>0</v>
      </c>
      <c r="Z29" s="1103">
        <v>0</v>
      </c>
      <c r="AA29" s="1103">
        <v>0</v>
      </c>
      <c r="AB29" s="1103">
        <v>0</v>
      </c>
      <c r="AC29" s="1103">
        <v>0</v>
      </c>
      <c r="AD29" s="1103">
        <v>0</v>
      </c>
      <c r="AE29" s="1103">
        <v>0</v>
      </c>
      <c r="AF29" s="1103">
        <v>0</v>
      </c>
      <c r="AG29" s="132">
        <v>0</v>
      </c>
    </row>
    <row r="30" spans="2:33" outlineLevel="1">
      <c r="B30" s="421" t="s">
        <v>433</v>
      </c>
      <c r="C30" s="1101"/>
      <c r="D30" s="1101"/>
      <c r="E30" s="1101"/>
      <c r="F30" s="1101"/>
      <c r="G30" s="1084"/>
      <c r="H30" s="1084"/>
      <c r="I30" s="1084"/>
      <c r="J30" s="1101"/>
      <c r="K30" s="423"/>
      <c r="L30" s="1101"/>
      <c r="M30" s="1101"/>
      <c r="N30" s="1101"/>
      <c r="O30" s="1101"/>
      <c r="P30" s="426"/>
      <c r="Q30" s="1101"/>
      <c r="R30" s="1101"/>
      <c r="S30" s="1101"/>
      <c r="T30" s="1103">
        <v>0</v>
      </c>
      <c r="U30" s="1103">
        <v>0</v>
      </c>
      <c r="V30" s="1103">
        <v>0</v>
      </c>
      <c r="W30" s="1103">
        <v>0</v>
      </c>
      <c r="X30" s="1103">
        <v>0</v>
      </c>
      <c r="Y30" s="1103">
        <v>0</v>
      </c>
      <c r="Z30" s="1103">
        <v>0</v>
      </c>
      <c r="AA30" s="1103">
        <v>0</v>
      </c>
      <c r="AB30" s="1103">
        <v>0</v>
      </c>
      <c r="AC30" s="1103">
        <v>0</v>
      </c>
      <c r="AD30" s="1103">
        <v>0</v>
      </c>
      <c r="AE30" s="1103">
        <v>0</v>
      </c>
      <c r="AF30" s="1103">
        <v>0</v>
      </c>
      <c r="AG30" s="132">
        <v>0</v>
      </c>
    </row>
    <row r="31" spans="2:33" outlineLevel="1">
      <c r="B31" s="421" t="s">
        <v>434</v>
      </c>
      <c r="C31" s="1101"/>
      <c r="D31" s="1101"/>
      <c r="E31" s="1101"/>
      <c r="F31" s="1101"/>
      <c r="G31" s="1084"/>
      <c r="H31" s="1084"/>
      <c r="I31" s="1084"/>
      <c r="J31" s="1101"/>
      <c r="K31" s="423"/>
      <c r="L31" s="1101"/>
      <c r="M31" s="1101"/>
      <c r="N31" s="1101"/>
      <c r="O31" s="1101"/>
      <c r="P31" s="426"/>
      <c r="Q31" s="1101"/>
      <c r="R31" s="1101"/>
      <c r="S31" s="1101"/>
      <c r="T31" s="1103">
        <v>0</v>
      </c>
      <c r="U31" s="1103">
        <v>0</v>
      </c>
      <c r="V31" s="1103">
        <v>0</v>
      </c>
      <c r="W31" s="1103">
        <v>0</v>
      </c>
      <c r="X31" s="1103">
        <v>0</v>
      </c>
      <c r="Y31" s="1103">
        <v>0</v>
      </c>
      <c r="Z31" s="1103">
        <v>0</v>
      </c>
      <c r="AA31" s="1103">
        <v>0</v>
      </c>
      <c r="AB31" s="1103">
        <v>0</v>
      </c>
      <c r="AC31" s="1103">
        <v>0</v>
      </c>
      <c r="AD31" s="1103">
        <v>0</v>
      </c>
      <c r="AE31" s="1103">
        <v>0</v>
      </c>
      <c r="AF31" s="1103">
        <v>0</v>
      </c>
      <c r="AG31" s="132">
        <v>0</v>
      </c>
    </row>
    <row r="32" spans="2:33" outlineLevel="1">
      <c r="B32" s="421" t="s">
        <v>435</v>
      </c>
      <c r="C32" s="1101"/>
      <c r="D32" s="1101"/>
      <c r="E32" s="1101"/>
      <c r="F32" s="1101"/>
      <c r="G32" s="1084"/>
      <c r="H32" s="1084"/>
      <c r="I32" s="1084"/>
      <c r="J32" s="1101"/>
      <c r="K32" s="423"/>
      <c r="L32" s="1101"/>
      <c r="M32" s="1101"/>
      <c r="N32" s="1101"/>
      <c r="O32" s="1101"/>
      <c r="P32" s="426"/>
      <c r="Q32" s="1101"/>
      <c r="R32" s="1101"/>
      <c r="S32" s="1101"/>
      <c r="T32" s="1103">
        <v>0</v>
      </c>
      <c r="U32" s="1103">
        <v>0</v>
      </c>
      <c r="V32" s="1103">
        <v>0</v>
      </c>
      <c r="W32" s="1103">
        <v>0</v>
      </c>
      <c r="X32" s="1103">
        <v>0</v>
      </c>
      <c r="Y32" s="1103">
        <v>0</v>
      </c>
      <c r="Z32" s="1103">
        <v>0</v>
      </c>
      <c r="AA32" s="1103">
        <v>0</v>
      </c>
      <c r="AB32" s="1103">
        <v>0</v>
      </c>
      <c r="AC32" s="1103">
        <v>0</v>
      </c>
      <c r="AD32" s="1103">
        <v>0</v>
      </c>
      <c r="AE32" s="1103">
        <v>0</v>
      </c>
      <c r="AF32" s="1103">
        <v>0</v>
      </c>
      <c r="AG32" s="132">
        <v>0</v>
      </c>
    </row>
    <row r="33" spans="2:33" outlineLevel="1">
      <c r="B33" s="421" t="s">
        <v>436</v>
      </c>
      <c r="C33" s="1101"/>
      <c r="D33" s="1101"/>
      <c r="E33" s="1101"/>
      <c r="F33" s="1101"/>
      <c r="G33" s="1084"/>
      <c r="H33" s="1084"/>
      <c r="I33" s="1084"/>
      <c r="J33" s="1101"/>
      <c r="K33" s="423"/>
      <c r="L33" s="1101"/>
      <c r="M33" s="1101"/>
      <c r="N33" s="1101"/>
      <c r="O33" s="1101"/>
      <c r="P33" s="426"/>
      <c r="Q33" s="1101"/>
      <c r="R33" s="1101"/>
      <c r="S33" s="1101"/>
      <c r="T33" s="1103">
        <v>0</v>
      </c>
      <c r="U33" s="1103">
        <v>0</v>
      </c>
      <c r="V33" s="1103">
        <v>0</v>
      </c>
      <c r="W33" s="1103">
        <v>0</v>
      </c>
      <c r="X33" s="1103">
        <v>0</v>
      </c>
      <c r="Y33" s="1103">
        <v>0</v>
      </c>
      <c r="Z33" s="1103">
        <v>0</v>
      </c>
      <c r="AA33" s="1103">
        <v>0</v>
      </c>
      <c r="AB33" s="1103">
        <v>0</v>
      </c>
      <c r="AC33" s="1103">
        <v>0</v>
      </c>
      <c r="AD33" s="1103">
        <v>0</v>
      </c>
      <c r="AE33" s="1103">
        <v>0</v>
      </c>
      <c r="AF33" s="1103">
        <v>0</v>
      </c>
      <c r="AG33" s="132">
        <v>0</v>
      </c>
    </row>
    <row r="34" spans="2:33" outlineLevel="1">
      <c r="B34" s="831" t="s">
        <v>702</v>
      </c>
      <c r="C34" s="1392" t="s">
        <v>511</v>
      </c>
      <c r="D34" s="1393"/>
      <c r="E34" s="1393"/>
      <c r="F34" s="1393"/>
      <c r="G34" s="1393"/>
      <c r="H34" s="1393"/>
      <c r="I34" s="1393"/>
      <c r="J34" s="1393"/>
      <c r="K34" s="1393"/>
      <c r="L34" s="1393"/>
      <c r="M34" s="1393"/>
      <c r="N34" s="1393"/>
      <c r="O34" s="1393"/>
      <c r="P34" s="1393"/>
      <c r="Q34" s="1393"/>
      <c r="R34" s="1393"/>
      <c r="S34" s="1394"/>
      <c r="T34" s="1103">
        <v>0</v>
      </c>
      <c r="U34" s="1103">
        <v>0</v>
      </c>
      <c r="V34" s="1103">
        <v>0</v>
      </c>
      <c r="W34" s="1103">
        <v>0</v>
      </c>
      <c r="X34" s="1103">
        <v>0</v>
      </c>
      <c r="Y34" s="1103">
        <v>0</v>
      </c>
      <c r="Z34" s="1103">
        <v>0</v>
      </c>
      <c r="AA34" s="1103">
        <v>0</v>
      </c>
      <c r="AB34" s="1103">
        <v>0</v>
      </c>
      <c r="AC34" s="1103">
        <v>0</v>
      </c>
      <c r="AD34" s="1103">
        <v>0</v>
      </c>
      <c r="AE34" s="1103">
        <v>0</v>
      </c>
      <c r="AF34" s="1103">
        <v>0</v>
      </c>
      <c r="AG34" s="132">
        <v>0</v>
      </c>
    </row>
    <row r="35" spans="2:33" outlineLevel="1">
      <c r="AB35" s="388"/>
    </row>
    <row r="36" spans="2:33" outlineLevel="1">
      <c r="F36" s="234" t="s">
        <v>580</v>
      </c>
      <c r="G36" s="234"/>
      <c r="H36" s="234"/>
      <c r="I36" s="234"/>
      <c r="P36" s="832"/>
      <c r="AB36" s="388"/>
    </row>
    <row r="37" spans="2:33" s="780" customFormat="1" ht="54.75" customHeight="1" outlineLevel="1">
      <c r="B37" s="1030"/>
      <c r="C37" s="1032" t="s">
        <v>703</v>
      </c>
      <c r="D37" s="1023" t="s">
        <v>497</v>
      </c>
      <c r="E37" s="1023" t="s">
        <v>498</v>
      </c>
      <c r="F37" s="1023" t="s">
        <v>473</v>
      </c>
      <c r="G37" s="1023" t="s">
        <v>704</v>
      </c>
      <c r="H37" s="1032" t="s">
        <v>690</v>
      </c>
      <c r="I37" s="1032" t="s">
        <v>152</v>
      </c>
      <c r="J37" s="1032" t="s">
        <v>705</v>
      </c>
      <c r="K37" s="1032" t="s">
        <v>692</v>
      </c>
      <c r="L37" s="1032" t="s">
        <v>706</v>
      </c>
      <c r="M37" s="1032" t="s">
        <v>694</v>
      </c>
      <c r="N37" s="1032" t="s">
        <v>695</v>
      </c>
      <c r="O37" s="1032" t="s">
        <v>696</v>
      </c>
      <c r="P37" s="1032" t="s">
        <v>172</v>
      </c>
      <c r="Q37" s="1032" t="s">
        <v>697</v>
      </c>
      <c r="R37" s="1033" t="s">
        <v>175</v>
      </c>
      <c r="S37" s="1032" t="s">
        <v>707</v>
      </c>
      <c r="AB37" s="781"/>
    </row>
    <row r="38" spans="2:33" ht="25.5" outlineLevel="1">
      <c r="B38" s="455" t="s">
        <v>426</v>
      </c>
      <c r="C38" s="860"/>
      <c r="D38" s="782" t="s">
        <v>500</v>
      </c>
      <c r="E38" s="782" t="s">
        <v>500</v>
      </c>
      <c r="F38" s="779"/>
      <c r="G38" s="782"/>
      <c r="H38" s="782"/>
      <c r="I38" s="783"/>
      <c r="J38" s="782" t="s">
        <v>708</v>
      </c>
      <c r="K38" s="784" t="s">
        <v>709</v>
      </c>
      <c r="L38" s="784" t="s">
        <v>427</v>
      </c>
      <c r="M38" s="784" t="s">
        <v>427</v>
      </c>
      <c r="N38" s="784" t="s">
        <v>257</v>
      </c>
      <c r="O38" s="784" t="s">
        <v>701</v>
      </c>
      <c r="P38" s="784"/>
      <c r="Q38" s="784"/>
      <c r="R38" s="785"/>
      <c r="S38" s="784" t="s">
        <v>427</v>
      </c>
      <c r="T38" s="292" t="s">
        <v>427</v>
      </c>
      <c r="U38" s="293" t="s">
        <v>427</v>
      </c>
      <c r="V38" s="293" t="s">
        <v>427</v>
      </c>
      <c r="W38" s="293" t="s">
        <v>427</v>
      </c>
      <c r="X38" s="293" t="s">
        <v>427</v>
      </c>
      <c r="Y38" s="293" t="s">
        <v>427</v>
      </c>
      <c r="Z38" s="293" t="s">
        <v>427</v>
      </c>
      <c r="AA38" s="383" t="s">
        <v>427</v>
      </c>
      <c r="AB38" s="401" t="s">
        <v>427</v>
      </c>
      <c r="AC38" s="293" t="s">
        <v>427</v>
      </c>
      <c r="AD38" s="293" t="s">
        <v>427</v>
      </c>
      <c r="AE38" s="293" t="s">
        <v>427</v>
      </c>
      <c r="AF38" s="294" t="s">
        <v>427</v>
      </c>
    </row>
    <row r="39" spans="2:33" outlineLevel="1">
      <c r="B39" s="421" t="s">
        <v>440</v>
      </c>
      <c r="C39" s="1109" t="s">
        <v>944</v>
      </c>
      <c r="D39" s="1110"/>
      <c r="E39" s="1110"/>
      <c r="F39" s="1109" t="s">
        <v>944</v>
      </c>
      <c r="G39" s="1084"/>
      <c r="H39" s="1084"/>
      <c r="I39" s="1084"/>
      <c r="J39" s="1110"/>
      <c r="K39" s="423"/>
      <c r="L39" s="1110"/>
      <c r="M39" s="1110"/>
      <c r="N39" s="1110"/>
      <c r="O39" s="1110"/>
      <c r="P39" s="426"/>
      <c r="Q39" s="1110"/>
      <c r="R39" s="428"/>
      <c r="S39" s="1110"/>
      <c r="T39" s="1103">
        <v>0</v>
      </c>
      <c r="U39" s="1103">
        <v>0</v>
      </c>
      <c r="V39" s="1103">
        <v>0</v>
      </c>
      <c r="W39" s="1103">
        <v>0</v>
      </c>
      <c r="X39" s="1103">
        <v>0</v>
      </c>
      <c r="Y39" s="1103">
        <v>0</v>
      </c>
      <c r="Z39" s="1103">
        <v>0.14299999999999999</v>
      </c>
      <c r="AA39" s="1103">
        <v>0.13</v>
      </c>
      <c r="AB39" s="1103">
        <v>0</v>
      </c>
      <c r="AC39" s="1103">
        <v>0</v>
      </c>
      <c r="AD39" s="1103">
        <v>0</v>
      </c>
      <c r="AE39" s="1103">
        <v>0</v>
      </c>
      <c r="AF39" s="1103">
        <v>0</v>
      </c>
      <c r="AG39" s="132">
        <v>0</v>
      </c>
    </row>
    <row r="40" spans="2:33" outlineLevel="1">
      <c r="B40" s="421" t="s">
        <v>441</v>
      </c>
      <c r="C40" s="1110"/>
      <c r="D40" s="1110"/>
      <c r="E40" s="1110"/>
      <c r="F40" s="1110"/>
      <c r="G40" s="1100"/>
      <c r="H40" s="1100"/>
      <c r="I40" s="1100"/>
      <c r="J40" s="1110"/>
      <c r="K40" s="423"/>
      <c r="L40" s="1110"/>
      <c r="M40" s="1110"/>
      <c r="N40" s="1110"/>
      <c r="O40" s="1110"/>
      <c r="P40" s="426"/>
      <c r="Q40" s="1110"/>
      <c r="R40" s="428"/>
      <c r="S40" s="1110"/>
      <c r="T40" s="1103">
        <v>0</v>
      </c>
      <c r="U40" s="1103">
        <v>0</v>
      </c>
      <c r="V40" s="1103">
        <v>0</v>
      </c>
      <c r="W40" s="1103">
        <v>0</v>
      </c>
      <c r="X40" s="1103">
        <v>0</v>
      </c>
      <c r="Y40" s="1103">
        <v>0</v>
      </c>
      <c r="Z40" s="1103">
        <v>0</v>
      </c>
      <c r="AA40" s="1103">
        <v>0</v>
      </c>
      <c r="AB40" s="1103">
        <v>0</v>
      </c>
      <c r="AC40" s="1103">
        <v>0</v>
      </c>
      <c r="AD40" s="1103">
        <v>0</v>
      </c>
      <c r="AE40" s="1103">
        <v>0</v>
      </c>
      <c r="AF40" s="1103">
        <v>0</v>
      </c>
      <c r="AG40" s="132">
        <v>0</v>
      </c>
    </row>
    <row r="41" spans="2:33" outlineLevel="1">
      <c r="B41" s="421" t="s">
        <v>442</v>
      </c>
      <c r="C41" s="1110"/>
      <c r="D41" s="1110"/>
      <c r="E41" s="1110"/>
      <c r="F41" s="1110"/>
      <c r="G41" s="1100"/>
      <c r="H41" s="1100"/>
      <c r="I41" s="1100"/>
      <c r="J41" s="1110"/>
      <c r="K41" s="423"/>
      <c r="L41" s="1110"/>
      <c r="M41" s="1110"/>
      <c r="N41" s="1110"/>
      <c r="O41" s="1110"/>
      <c r="P41" s="426"/>
      <c r="Q41" s="1110"/>
      <c r="R41" s="428"/>
      <c r="S41" s="1110"/>
      <c r="T41" s="1103">
        <v>0</v>
      </c>
      <c r="U41" s="1103">
        <v>0</v>
      </c>
      <c r="V41" s="1103">
        <v>0</v>
      </c>
      <c r="W41" s="1103">
        <v>0</v>
      </c>
      <c r="X41" s="1103">
        <v>0</v>
      </c>
      <c r="Y41" s="1103">
        <v>0</v>
      </c>
      <c r="Z41" s="1103">
        <v>0</v>
      </c>
      <c r="AA41" s="1103">
        <v>0</v>
      </c>
      <c r="AB41" s="1103">
        <v>0</v>
      </c>
      <c r="AC41" s="1103">
        <v>0</v>
      </c>
      <c r="AD41" s="1103">
        <v>0</v>
      </c>
      <c r="AE41" s="1103">
        <v>0</v>
      </c>
      <c r="AF41" s="1103">
        <v>0</v>
      </c>
      <c r="AG41" s="132">
        <v>0</v>
      </c>
    </row>
    <row r="42" spans="2:33" outlineLevel="1">
      <c r="B42" s="421" t="s">
        <v>443</v>
      </c>
      <c r="C42" s="1110"/>
      <c r="D42" s="1110"/>
      <c r="E42" s="1110"/>
      <c r="F42" s="1110"/>
      <c r="G42" s="1100"/>
      <c r="H42" s="1100"/>
      <c r="I42" s="1100"/>
      <c r="J42" s="1110"/>
      <c r="K42" s="423"/>
      <c r="L42" s="1110"/>
      <c r="M42" s="1110"/>
      <c r="N42" s="1110"/>
      <c r="O42" s="1110"/>
      <c r="P42" s="426"/>
      <c r="Q42" s="1110"/>
      <c r="R42" s="428"/>
      <c r="S42" s="1110"/>
      <c r="T42" s="1103">
        <v>0</v>
      </c>
      <c r="U42" s="1103">
        <v>0</v>
      </c>
      <c r="V42" s="1103">
        <v>0</v>
      </c>
      <c r="W42" s="1103">
        <v>0</v>
      </c>
      <c r="X42" s="1103">
        <v>0</v>
      </c>
      <c r="Y42" s="1103">
        <v>0</v>
      </c>
      <c r="Z42" s="1103">
        <v>0</v>
      </c>
      <c r="AA42" s="1103">
        <v>0</v>
      </c>
      <c r="AB42" s="1103">
        <v>0</v>
      </c>
      <c r="AC42" s="1103">
        <v>0</v>
      </c>
      <c r="AD42" s="1103">
        <v>0</v>
      </c>
      <c r="AE42" s="1103">
        <v>0</v>
      </c>
      <c r="AF42" s="1103">
        <v>0</v>
      </c>
      <c r="AG42" s="132">
        <v>0</v>
      </c>
    </row>
    <row r="43" spans="2:33" outlineLevel="1">
      <c r="B43" s="421" t="s">
        <v>444</v>
      </c>
      <c r="C43" s="1110"/>
      <c r="D43" s="1110"/>
      <c r="E43" s="1110"/>
      <c r="F43" s="1110"/>
      <c r="G43" s="1100"/>
      <c r="H43" s="1100"/>
      <c r="I43" s="1100"/>
      <c r="J43" s="1110"/>
      <c r="K43" s="423"/>
      <c r="L43" s="1110"/>
      <c r="M43" s="1110"/>
      <c r="N43" s="1110"/>
      <c r="O43" s="1110"/>
      <c r="P43" s="426"/>
      <c r="Q43" s="1110"/>
      <c r="R43" s="428"/>
      <c r="S43" s="1110"/>
      <c r="T43" s="1103">
        <v>0</v>
      </c>
      <c r="U43" s="1103">
        <v>0</v>
      </c>
      <c r="V43" s="1103">
        <v>0</v>
      </c>
      <c r="W43" s="1103">
        <v>0</v>
      </c>
      <c r="X43" s="1103">
        <v>0</v>
      </c>
      <c r="Y43" s="1103">
        <v>0</v>
      </c>
      <c r="Z43" s="1103">
        <v>0</v>
      </c>
      <c r="AA43" s="1103">
        <v>0</v>
      </c>
      <c r="AB43" s="1103">
        <v>0</v>
      </c>
      <c r="AC43" s="1103">
        <v>0</v>
      </c>
      <c r="AD43" s="1103">
        <v>0</v>
      </c>
      <c r="AE43" s="1103">
        <v>0</v>
      </c>
      <c r="AF43" s="1103">
        <v>0</v>
      </c>
      <c r="AG43" s="132">
        <v>0</v>
      </c>
    </row>
    <row r="44" spans="2:33" outlineLevel="1">
      <c r="B44" s="421" t="s">
        <v>445</v>
      </c>
      <c r="C44" s="1110"/>
      <c r="D44" s="1110"/>
      <c r="E44" s="1110"/>
      <c r="F44" s="1110"/>
      <c r="G44" s="1100"/>
      <c r="H44" s="1100"/>
      <c r="I44" s="1100"/>
      <c r="J44" s="1110"/>
      <c r="K44" s="423"/>
      <c r="L44" s="1110"/>
      <c r="M44" s="1110"/>
      <c r="N44" s="1110"/>
      <c r="O44" s="1110"/>
      <c r="P44" s="426"/>
      <c r="Q44" s="1110"/>
      <c r="R44" s="428"/>
      <c r="S44" s="1110"/>
      <c r="T44" s="1103">
        <v>0</v>
      </c>
      <c r="U44" s="1103">
        <v>0</v>
      </c>
      <c r="V44" s="1103">
        <v>0</v>
      </c>
      <c r="W44" s="1103">
        <v>0</v>
      </c>
      <c r="X44" s="1103">
        <v>0</v>
      </c>
      <c r="Y44" s="1103">
        <v>0</v>
      </c>
      <c r="Z44" s="1103">
        <v>0</v>
      </c>
      <c r="AA44" s="1103">
        <v>0</v>
      </c>
      <c r="AB44" s="1103">
        <v>0</v>
      </c>
      <c r="AC44" s="1103">
        <v>0</v>
      </c>
      <c r="AD44" s="1103">
        <v>0</v>
      </c>
      <c r="AE44" s="1103">
        <v>0</v>
      </c>
      <c r="AF44" s="1103">
        <v>0</v>
      </c>
      <c r="AG44" s="132">
        <v>0</v>
      </c>
    </row>
    <row r="45" spans="2:33" outlineLevel="1">
      <c r="B45" s="421" t="s">
        <v>446</v>
      </c>
      <c r="C45" s="1110"/>
      <c r="D45" s="1110"/>
      <c r="E45" s="1110"/>
      <c r="F45" s="1110"/>
      <c r="G45" s="1100"/>
      <c r="H45" s="1100"/>
      <c r="I45" s="1100"/>
      <c r="J45" s="1110"/>
      <c r="K45" s="423"/>
      <c r="L45" s="1110"/>
      <c r="M45" s="1110"/>
      <c r="N45" s="1110"/>
      <c r="O45" s="1110"/>
      <c r="P45" s="426"/>
      <c r="Q45" s="1110"/>
      <c r="R45" s="428"/>
      <c r="S45" s="1110"/>
      <c r="T45" s="1103">
        <v>0</v>
      </c>
      <c r="U45" s="1103">
        <v>0</v>
      </c>
      <c r="V45" s="1103">
        <v>0</v>
      </c>
      <c r="W45" s="1103">
        <v>0</v>
      </c>
      <c r="X45" s="1103">
        <v>0</v>
      </c>
      <c r="Y45" s="1103">
        <v>0</v>
      </c>
      <c r="Z45" s="1103">
        <v>0</v>
      </c>
      <c r="AA45" s="1103">
        <v>0</v>
      </c>
      <c r="AB45" s="1103">
        <v>0</v>
      </c>
      <c r="AC45" s="1103">
        <v>0</v>
      </c>
      <c r="AD45" s="1103">
        <v>0</v>
      </c>
      <c r="AE45" s="1103">
        <v>0</v>
      </c>
      <c r="AF45" s="1103">
        <v>0</v>
      </c>
      <c r="AG45" s="132">
        <v>0</v>
      </c>
    </row>
    <row r="46" spans="2:33" outlineLevel="1">
      <c r="B46" s="421" t="s">
        <v>447</v>
      </c>
      <c r="C46" s="1110"/>
      <c r="D46" s="1110"/>
      <c r="E46" s="1110"/>
      <c r="F46" s="1110"/>
      <c r="G46" s="1100"/>
      <c r="H46" s="1100"/>
      <c r="I46" s="1100"/>
      <c r="J46" s="1110"/>
      <c r="K46" s="423"/>
      <c r="L46" s="1110"/>
      <c r="M46" s="1110"/>
      <c r="N46" s="1110"/>
      <c r="O46" s="1110"/>
      <c r="P46" s="426"/>
      <c r="Q46" s="1110"/>
      <c r="R46" s="428"/>
      <c r="S46" s="1110"/>
      <c r="T46" s="1103">
        <v>0</v>
      </c>
      <c r="U46" s="1103">
        <v>0</v>
      </c>
      <c r="V46" s="1103">
        <v>0</v>
      </c>
      <c r="W46" s="1103">
        <v>0</v>
      </c>
      <c r="X46" s="1103">
        <v>0</v>
      </c>
      <c r="Y46" s="1103">
        <v>0</v>
      </c>
      <c r="Z46" s="1103">
        <v>0</v>
      </c>
      <c r="AA46" s="1103">
        <v>0</v>
      </c>
      <c r="AB46" s="1103">
        <v>0</v>
      </c>
      <c r="AC46" s="1103">
        <v>0</v>
      </c>
      <c r="AD46" s="1103">
        <v>0</v>
      </c>
      <c r="AE46" s="1103">
        <v>0</v>
      </c>
      <c r="AF46" s="1103">
        <v>0</v>
      </c>
      <c r="AG46" s="132">
        <v>0</v>
      </c>
    </row>
    <row r="47" spans="2:33" outlineLevel="1">
      <c r="B47" s="421" t="s">
        <v>448</v>
      </c>
      <c r="C47" s="1110"/>
      <c r="D47" s="1110"/>
      <c r="E47" s="1110"/>
      <c r="F47" s="1110"/>
      <c r="G47" s="1100"/>
      <c r="H47" s="1100"/>
      <c r="I47" s="1100"/>
      <c r="J47" s="1110"/>
      <c r="K47" s="423"/>
      <c r="L47" s="1110"/>
      <c r="M47" s="1110"/>
      <c r="N47" s="1110"/>
      <c r="O47" s="1110"/>
      <c r="P47" s="426"/>
      <c r="Q47" s="1110"/>
      <c r="R47" s="428"/>
      <c r="S47" s="1110"/>
      <c r="T47" s="1103">
        <v>0</v>
      </c>
      <c r="U47" s="1103">
        <v>0</v>
      </c>
      <c r="V47" s="1103">
        <v>0</v>
      </c>
      <c r="W47" s="1103">
        <v>0</v>
      </c>
      <c r="X47" s="1103">
        <v>0</v>
      </c>
      <c r="Y47" s="1103">
        <v>0</v>
      </c>
      <c r="Z47" s="1103">
        <v>0</v>
      </c>
      <c r="AA47" s="1103">
        <v>0</v>
      </c>
      <c r="AB47" s="1103">
        <v>0</v>
      </c>
      <c r="AC47" s="1103">
        <v>0</v>
      </c>
      <c r="AD47" s="1103">
        <v>0</v>
      </c>
      <c r="AE47" s="1103">
        <v>0</v>
      </c>
      <c r="AF47" s="1103">
        <v>0</v>
      </c>
      <c r="AG47" s="132">
        <v>0</v>
      </c>
    </row>
    <row r="48" spans="2:33" outlineLevel="1">
      <c r="B48" s="831" t="s">
        <v>710</v>
      </c>
      <c r="C48" s="1392" t="s">
        <v>511</v>
      </c>
      <c r="D48" s="1393"/>
      <c r="E48" s="1393"/>
      <c r="F48" s="1393"/>
      <c r="G48" s="1393"/>
      <c r="H48" s="1393"/>
      <c r="I48" s="1393"/>
      <c r="J48" s="1393"/>
      <c r="K48" s="1393"/>
      <c r="L48" s="1393"/>
      <c r="M48" s="1393"/>
      <c r="N48" s="1393"/>
      <c r="O48" s="1393"/>
      <c r="P48" s="1393"/>
      <c r="Q48" s="1393"/>
      <c r="R48" s="1393"/>
      <c r="S48" s="1394"/>
      <c r="T48" s="1103">
        <v>0</v>
      </c>
      <c r="U48" s="1103">
        <v>0</v>
      </c>
      <c r="V48" s="1103">
        <v>0</v>
      </c>
      <c r="W48" s="1103">
        <v>0</v>
      </c>
      <c r="X48" s="1103">
        <v>0</v>
      </c>
      <c r="Y48" s="1103">
        <v>0</v>
      </c>
      <c r="Z48" s="1103">
        <v>0</v>
      </c>
      <c r="AA48" s="1103">
        <v>0</v>
      </c>
      <c r="AB48" s="1103">
        <v>0</v>
      </c>
      <c r="AC48" s="1103">
        <v>0</v>
      </c>
      <c r="AD48" s="1103">
        <v>0</v>
      </c>
      <c r="AE48" s="1103">
        <v>0</v>
      </c>
      <c r="AF48" s="1103">
        <v>0</v>
      </c>
      <c r="AG48" s="132">
        <v>0</v>
      </c>
    </row>
    <row r="49" spans="2:33">
      <c r="F49" s="254"/>
      <c r="G49" s="254"/>
      <c r="H49" s="254"/>
      <c r="S49" s="850" t="s">
        <v>711</v>
      </c>
      <c r="T49" s="1108">
        <f t="shared" ref="T49:AF49" si="2">SUM(T25:T34)+SUM(T39:T48)</f>
        <v>0</v>
      </c>
      <c r="U49" s="1108">
        <f t="shared" si="2"/>
        <v>0</v>
      </c>
      <c r="V49" s="1108">
        <f t="shared" si="2"/>
        <v>0</v>
      </c>
      <c r="W49" s="1108">
        <f t="shared" si="2"/>
        <v>0</v>
      </c>
      <c r="X49" s="1108">
        <f t="shared" si="2"/>
        <v>0</v>
      </c>
      <c r="Y49" s="1108">
        <f t="shared" si="2"/>
        <v>0</v>
      </c>
      <c r="Z49" s="1108">
        <f t="shared" si="2"/>
        <v>0.14299999999999999</v>
      </c>
      <c r="AA49" s="1108">
        <f t="shared" si="2"/>
        <v>0.13</v>
      </c>
      <c r="AB49" s="1108">
        <f t="shared" si="2"/>
        <v>0</v>
      </c>
      <c r="AC49" s="1108">
        <f t="shared" si="2"/>
        <v>0</v>
      </c>
      <c r="AD49" s="1108">
        <f t="shared" si="2"/>
        <v>0</v>
      </c>
      <c r="AE49" s="1108">
        <f t="shared" si="2"/>
        <v>0</v>
      </c>
      <c r="AF49" s="1108">
        <f t="shared" si="2"/>
        <v>0</v>
      </c>
      <c r="AG49" s="132">
        <v>0</v>
      </c>
    </row>
    <row r="50" spans="2:33">
      <c r="F50" s="254"/>
      <c r="G50" s="254"/>
      <c r="H50" s="254"/>
      <c r="AB50" s="388"/>
    </row>
    <row r="51" spans="2:33">
      <c r="B51" s="419" t="s">
        <v>449</v>
      </c>
      <c r="C51" s="419"/>
      <c r="D51" s="234" t="s">
        <v>712</v>
      </c>
      <c r="E51" s="234"/>
      <c r="F51" s="234"/>
      <c r="G51" s="234"/>
      <c r="H51" s="234"/>
      <c r="I51" s="234"/>
      <c r="J51" s="234"/>
      <c r="K51" s="234"/>
      <c r="L51" s="234"/>
      <c r="M51" s="234"/>
      <c r="N51" s="234"/>
      <c r="O51" s="234"/>
      <c r="P51" s="234"/>
      <c r="T51" s="234"/>
      <c r="U51" s="234"/>
      <c r="V51" s="234"/>
      <c r="W51" s="234"/>
      <c r="X51" s="234"/>
      <c r="Y51" s="234"/>
      <c r="Z51" s="234"/>
      <c r="AA51" s="234"/>
      <c r="AB51" s="392"/>
      <c r="AC51" s="234"/>
      <c r="AD51" s="234"/>
      <c r="AE51" s="234"/>
      <c r="AF51" s="234"/>
    </row>
    <row r="52" spans="2:33" s="780" customFormat="1" ht="54.75" customHeight="1" outlineLevel="1">
      <c r="B52" s="1030"/>
      <c r="C52" s="1032" t="s">
        <v>713</v>
      </c>
      <c r="D52" s="1023" t="s">
        <v>497</v>
      </c>
      <c r="E52" s="1023" t="s">
        <v>498</v>
      </c>
      <c r="F52" s="1023" t="s">
        <v>473</v>
      </c>
      <c r="G52" s="1023" t="s">
        <v>704</v>
      </c>
      <c r="H52" s="1032" t="s">
        <v>690</v>
      </c>
      <c r="I52" s="1032" t="s">
        <v>152</v>
      </c>
      <c r="J52" s="1032" t="s">
        <v>691</v>
      </c>
      <c r="K52" s="1032" t="s">
        <v>692</v>
      </c>
      <c r="L52" s="1032" t="s">
        <v>714</v>
      </c>
      <c r="M52" s="1032" t="s">
        <v>694</v>
      </c>
      <c r="N52" s="1032" t="s">
        <v>695</v>
      </c>
      <c r="O52" s="1032" t="s">
        <v>696</v>
      </c>
      <c r="P52" s="1032" t="s">
        <v>172</v>
      </c>
      <c r="Q52" s="1032" t="s">
        <v>697</v>
      </c>
      <c r="R52" s="1033" t="s">
        <v>175</v>
      </c>
      <c r="S52" s="1032" t="s">
        <v>707</v>
      </c>
      <c r="AB52" s="781"/>
    </row>
    <row r="53" spans="2:33" ht="25.5" outlineLevel="1">
      <c r="B53" s="455" t="s">
        <v>426</v>
      </c>
      <c r="C53" s="860"/>
      <c r="D53" s="782" t="s">
        <v>500</v>
      </c>
      <c r="E53" s="782" t="s">
        <v>500</v>
      </c>
      <c r="F53" s="779"/>
      <c r="G53" s="782"/>
      <c r="H53" s="782"/>
      <c r="I53" s="783"/>
      <c r="J53" s="782" t="s">
        <v>708</v>
      </c>
      <c r="K53" s="784" t="s">
        <v>709</v>
      </c>
      <c r="L53" s="784" t="s">
        <v>427</v>
      </c>
      <c r="M53" s="784" t="s">
        <v>427</v>
      </c>
      <c r="N53" s="784" t="s">
        <v>257</v>
      </c>
      <c r="O53" s="784" t="s">
        <v>701</v>
      </c>
      <c r="P53" s="784"/>
      <c r="Q53" s="784"/>
      <c r="R53" s="785"/>
      <c r="S53" s="784" t="s">
        <v>427</v>
      </c>
      <c r="T53" s="292" t="s">
        <v>427</v>
      </c>
      <c r="U53" s="293" t="s">
        <v>427</v>
      </c>
      <c r="V53" s="293" t="s">
        <v>427</v>
      </c>
      <c r="W53" s="293" t="s">
        <v>427</v>
      </c>
      <c r="X53" s="293" t="s">
        <v>427</v>
      </c>
      <c r="Y53" s="293" t="s">
        <v>427</v>
      </c>
      <c r="Z53" s="293" t="s">
        <v>427</v>
      </c>
      <c r="AA53" s="383" t="s">
        <v>427</v>
      </c>
      <c r="AB53" s="401" t="s">
        <v>427</v>
      </c>
      <c r="AC53" s="293" t="s">
        <v>427</v>
      </c>
      <c r="AD53" s="293" t="s">
        <v>427</v>
      </c>
      <c r="AE53" s="293" t="s">
        <v>427</v>
      </c>
      <c r="AF53" s="294" t="s">
        <v>427</v>
      </c>
    </row>
    <row r="54" spans="2:33" outlineLevel="1">
      <c r="B54" s="421" t="s">
        <v>451</v>
      </c>
      <c r="C54" s="422" t="s">
        <v>945</v>
      </c>
      <c r="D54" s="422">
        <v>43556</v>
      </c>
      <c r="E54" s="422">
        <v>44652</v>
      </c>
      <c r="F54" s="422" t="s">
        <v>946</v>
      </c>
      <c r="G54" s="1100" t="s">
        <v>872</v>
      </c>
      <c r="H54" s="1101"/>
      <c r="I54" s="1084" t="s">
        <v>155</v>
      </c>
      <c r="J54" s="425">
        <v>8.5000000000000006E-3</v>
      </c>
      <c r="K54" s="423" t="s">
        <v>161</v>
      </c>
      <c r="L54" s="424" t="s">
        <v>945</v>
      </c>
      <c r="M54" s="424" t="s">
        <v>945</v>
      </c>
      <c r="N54" s="424"/>
      <c r="O54" s="424" t="s">
        <v>945</v>
      </c>
      <c r="P54" s="426"/>
      <c r="Q54" s="424"/>
      <c r="R54" s="428"/>
      <c r="S54" s="424"/>
      <c r="T54" s="1103">
        <v>0</v>
      </c>
      <c r="U54" s="1103">
        <v>0</v>
      </c>
      <c r="V54" s="1103">
        <v>0</v>
      </c>
      <c r="W54" s="1103">
        <v>0</v>
      </c>
      <c r="X54" s="1103">
        <v>0</v>
      </c>
      <c r="Y54" s="1103">
        <v>0</v>
      </c>
      <c r="Z54" s="1103">
        <v>121.008</v>
      </c>
      <c r="AA54" s="1103">
        <v>120.55800000000001</v>
      </c>
      <c r="AB54" s="1103">
        <v>0</v>
      </c>
      <c r="AC54" s="1103">
        <v>0</v>
      </c>
      <c r="AD54" s="1103">
        <v>0</v>
      </c>
      <c r="AE54" s="1103">
        <v>0</v>
      </c>
      <c r="AF54" s="1103">
        <v>0</v>
      </c>
      <c r="AG54" s="132">
        <v>0</v>
      </c>
    </row>
    <row r="55" spans="2:33" outlineLevel="1">
      <c r="B55" s="429" t="s">
        <v>452</v>
      </c>
      <c r="C55" s="1101"/>
      <c r="D55" s="1101"/>
      <c r="E55" s="1101"/>
      <c r="F55" s="1101"/>
      <c r="G55" s="1100"/>
      <c r="H55" s="1101"/>
      <c r="I55" s="1100"/>
      <c r="J55" s="425"/>
      <c r="K55" s="423"/>
      <c r="L55" s="424"/>
      <c r="M55" s="424"/>
      <c r="N55" s="424"/>
      <c r="O55" s="424"/>
      <c r="P55" s="426"/>
      <c r="Q55" s="424"/>
      <c r="R55" s="428"/>
      <c r="S55" s="424"/>
      <c r="T55" s="1103">
        <v>0</v>
      </c>
      <c r="U55" s="1103">
        <v>0</v>
      </c>
      <c r="V55" s="1103">
        <v>0</v>
      </c>
      <c r="W55" s="1103">
        <v>0</v>
      </c>
      <c r="X55" s="1103">
        <v>0</v>
      </c>
      <c r="Y55" s="1103">
        <v>0</v>
      </c>
      <c r="Z55" s="1103">
        <v>0</v>
      </c>
      <c r="AA55" s="1103">
        <v>0</v>
      </c>
      <c r="AB55" s="1103">
        <v>0</v>
      </c>
      <c r="AC55" s="1103">
        <v>0</v>
      </c>
      <c r="AD55" s="1103">
        <v>0</v>
      </c>
      <c r="AE55" s="1103">
        <v>0</v>
      </c>
      <c r="AF55" s="1103">
        <v>0</v>
      </c>
      <c r="AG55" s="132">
        <v>0</v>
      </c>
    </row>
    <row r="56" spans="2:33" outlineLevel="1">
      <c r="B56" s="421" t="s">
        <v>453</v>
      </c>
      <c r="C56" s="1101"/>
      <c r="D56" s="1101"/>
      <c r="E56" s="1101"/>
      <c r="F56" s="1101"/>
      <c r="G56" s="1100"/>
      <c r="H56" s="1101"/>
      <c r="I56" s="1100"/>
      <c r="J56" s="425"/>
      <c r="K56" s="423"/>
      <c r="L56" s="424"/>
      <c r="M56" s="424"/>
      <c r="N56" s="424"/>
      <c r="O56" s="424"/>
      <c r="P56" s="426"/>
      <c r="Q56" s="424"/>
      <c r="R56" s="428"/>
      <c r="S56" s="424"/>
      <c r="T56" s="1103">
        <v>0</v>
      </c>
      <c r="U56" s="1103">
        <v>0</v>
      </c>
      <c r="V56" s="1103">
        <v>0</v>
      </c>
      <c r="W56" s="1103">
        <v>0</v>
      </c>
      <c r="X56" s="1103">
        <v>0</v>
      </c>
      <c r="Y56" s="1103">
        <v>0</v>
      </c>
      <c r="Z56" s="1103">
        <v>0</v>
      </c>
      <c r="AA56" s="1103">
        <v>0</v>
      </c>
      <c r="AB56" s="1103">
        <v>0</v>
      </c>
      <c r="AC56" s="1103">
        <v>0</v>
      </c>
      <c r="AD56" s="1103">
        <v>0</v>
      </c>
      <c r="AE56" s="1103">
        <v>0</v>
      </c>
      <c r="AF56" s="1103">
        <v>0</v>
      </c>
      <c r="AG56" s="132">
        <v>0</v>
      </c>
    </row>
    <row r="57" spans="2:33" outlineLevel="1">
      <c r="B57" s="429" t="s">
        <v>454</v>
      </c>
      <c r="C57" s="1101"/>
      <c r="D57" s="1101"/>
      <c r="E57" s="1101"/>
      <c r="F57" s="1101"/>
      <c r="G57" s="1100"/>
      <c r="H57" s="1101"/>
      <c r="I57" s="1100"/>
      <c r="J57" s="425"/>
      <c r="K57" s="423"/>
      <c r="L57" s="424"/>
      <c r="M57" s="424"/>
      <c r="N57" s="424"/>
      <c r="O57" s="424"/>
      <c r="P57" s="426"/>
      <c r="Q57" s="424"/>
      <c r="R57" s="428"/>
      <c r="S57" s="424"/>
      <c r="T57" s="1103">
        <v>0</v>
      </c>
      <c r="U57" s="1103">
        <v>0</v>
      </c>
      <c r="V57" s="1103">
        <v>0</v>
      </c>
      <c r="W57" s="1103">
        <v>0</v>
      </c>
      <c r="X57" s="1103">
        <v>0</v>
      </c>
      <c r="Y57" s="1103">
        <v>0</v>
      </c>
      <c r="Z57" s="1103">
        <v>0</v>
      </c>
      <c r="AA57" s="1103">
        <v>0</v>
      </c>
      <c r="AB57" s="1103">
        <v>0</v>
      </c>
      <c r="AC57" s="1103">
        <v>0</v>
      </c>
      <c r="AD57" s="1103">
        <v>0</v>
      </c>
      <c r="AE57" s="1103">
        <v>0</v>
      </c>
      <c r="AF57" s="1103">
        <v>0</v>
      </c>
      <c r="AG57" s="132">
        <v>0</v>
      </c>
    </row>
    <row r="58" spans="2:33" outlineLevel="1">
      <c r="B58" s="421" t="s">
        <v>455</v>
      </c>
      <c r="C58" s="1101"/>
      <c r="D58" s="1101"/>
      <c r="E58" s="1101"/>
      <c r="F58" s="1101"/>
      <c r="G58" s="1100"/>
      <c r="H58" s="1101"/>
      <c r="I58" s="1100"/>
      <c r="J58" s="425"/>
      <c r="K58" s="423"/>
      <c r="L58" s="424"/>
      <c r="M58" s="424"/>
      <c r="N58" s="424"/>
      <c r="O58" s="424"/>
      <c r="P58" s="426"/>
      <c r="Q58" s="424"/>
      <c r="R58" s="428"/>
      <c r="S58" s="424"/>
      <c r="T58" s="1103">
        <v>0</v>
      </c>
      <c r="U58" s="1103">
        <v>0</v>
      </c>
      <c r="V58" s="1103">
        <v>0</v>
      </c>
      <c r="W58" s="1103">
        <v>0</v>
      </c>
      <c r="X58" s="1103">
        <v>0</v>
      </c>
      <c r="Y58" s="1103">
        <v>0</v>
      </c>
      <c r="Z58" s="1103">
        <v>0</v>
      </c>
      <c r="AA58" s="1103">
        <v>0</v>
      </c>
      <c r="AB58" s="1103">
        <v>0</v>
      </c>
      <c r="AC58" s="1103">
        <v>0</v>
      </c>
      <c r="AD58" s="1103">
        <v>0</v>
      </c>
      <c r="AE58" s="1103">
        <v>0</v>
      </c>
      <c r="AF58" s="1103">
        <v>0</v>
      </c>
      <c r="AG58" s="132">
        <v>0</v>
      </c>
    </row>
    <row r="59" spans="2:33" outlineLevel="1">
      <c r="B59" s="429" t="s">
        <v>456</v>
      </c>
      <c r="C59" s="1101"/>
      <c r="D59" s="1101"/>
      <c r="E59" s="1101"/>
      <c r="F59" s="1101"/>
      <c r="G59" s="1100"/>
      <c r="H59" s="1101"/>
      <c r="I59" s="1100"/>
      <c r="J59" s="425"/>
      <c r="K59" s="423"/>
      <c r="L59" s="424"/>
      <c r="M59" s="424"/>
      <c r="N59" s="424"/>
      <c r="O59" s="424"/>
      <c r="P59" s="426"/>
      <c r="Q59" s="424"/>
      <c r="R59" s="428"/>
      <c r="S59" s="424"/>
      <c r="T59" s="1103">
        <v>0</v>
      </c>
      <c r="U59" s="1103">
        <v>0</v>
      </c>
      <c r="V59" s="1103">
        <v>0</v>
      </c>
      <c r="W59" s="1103">
        <v>0</v>
      </c>
      <c r="X59" s="1103">
        <v>0</v>
      </c>
      <c r="Y59" s="1103">
        <v>0</v>
      </c>
      <c r="Z59" s="1103">
        <v>0</v>
      </c>
      <c r="AA59" s="1103">
        <v>0</v>
      </c>
      <c r="AB59" s="1103">
        <v>0</v>
      </c>
      <c r="AC59" s="1103">
        <v>0</v>
      </c>
      <c r="AD59" s="1103">
        <v>0</v>
      </c>
      <c r="AE59" s="1103">
        <v>0</v>
      </c>
      <c r="AF59" s="1103">
        <v>0</v>
      </c>
      <c r="AG59" s="132">
        <v>0</v>
      </c>
    </row>
    <row r="60" spans="2:33" outlineLevel="1">
      <c r="B60" s="421" t="s">
        <v>457</v>
      </c>
      <c r="C60" s="1101"/>
      <c r="D60" s="1101"/>
      <c r="E60" s="1101"/>
      <c r="F60" s="1101"/>
      <c r="G60" s="1100"/>
      <c r="H60" s="1101"/>
      <c r="I60" s="1100"/>
      <c r="J60" s="425"/>
      <c r="K60" s="423"/>
      <c r="L60" s="424"/>
      <c r="M60" s="424"/>
      <c r="N60" s="424"/>
      <c r="O60" s="424"/>
      <c r="P60" s="426"/>
      <c r="Q60" s="424"/>
      <c r="R60" s="428"/>
      <c r="S60" s="424"/>
      <c r="T60" s="1103">
        <v>0</v>
      </c>
      <c r="U60" s="1103">
        <v>0</v>
      </c>
      <c r="V60" s="1103">
        <v>0</v>
      </c>
      <c r="W60" s="1103">
        <v>0</v>
      </c>
      <c r="X60" s="1103">
        <v>0</v>
      </c>
      <c r="Y60" s="1103">
        <v>0</v>
      </c>
      <c r="Z60" s="1103">
        <v>0</v>
      </c>
      <c r="AA60" s="1103">
        <v>0</v>
      </c>
      <c r="AB60" s="1103">
        <v>0</v>
      </c>
      <c r="AC60" s="1103">
        <v>0</v>
      </c>
      <c r="AD60" s="1103">
        <v>0</v>
      </c>
      <c r="AE60" s="1103">
        <v>0</v>
      </c>
      <c r="AF60" s="1103">
        <v>0</v>
      </c>
      <c r="AG60" s="132">
        <v>0</v>
      </c>
    </row>
    <row r="61" spans="2:33" outlineLevel="1">
      <c r="B61" s="429" t="s">
        <v>458</v>
      </c>
      <c r="C61" s="1101"/>
      <c r="D61" s="1101"/>
      <c r="E61" s="1101"/>
      <c r="F61" s="1101"/>
      <c r="G61" s="1100"/>
      <c r="H61" s="1101"/>
      <c r="I61" s="1100"/>
      <c r="J61" s="425"/>
      <c r="K61" s="423"/>
      <c r="L61" s="424"/>
      <c r="M61" s="424"/>
      <c r="N61" s="424"/>
      <c r="O61" s="424"/>
      <c r="P61" s="426"/>
      <c r="Q61" s="424"/>
      <c r="R61" s="428"/>
      <c r="S61" s="424"/>
      <c r="T61" s="1103">
        <v>0</v>
      </c>
      <c r="U61" s="1103">
        <v>0</v>
      </c>
      <c r="V61" s="1103">
        <v>0</v>
      </c>
      <c r="W61" s="1103">
        <v>0</v>
      </c>
      <c r="X61" s="1103">
        <v>0</v>
      </c>
      <c r="Y61" s="1103">
        <v>0</v>
      </c>
      <c r="Z61" s="1103">
        <v>0</v>
      </c>
      <c r="AA61" s="1103">
        <v>0</v>
      </c>
      <c r="AB61" s="1103">
        <v>0</v>
      </c>
      <c r="AC61" s="1103">
        <v>0</v>
      </c>
      <c r="AD61" s="1103">
        <v>0</v>
      </c>
      <c r="AE61" s="1103">
        <v>0</v>
      </c>
      <c r="AF61" s="1103">
        <v>0</v>
      </c>
      <c r="AG61" s="132">
        <v>0</v>
      </c>
    </row>
    <row r="62" spans="2:33" outlineLevel="1">
      <c r="B62" s="421" t="s">
        <v>459</v>
      </c>
      <c r="C62" s="1101"/>
      <c r="D62" s="1101"/>
      <c r="E62" s="1101"/>
      <c r="F62" s="1101"/>
      <c r="G62" s="1100"/>
      <c r="H62" s="1101"/>
      <c r="I62" s="1100"/>
      <c r="J62" s="425"/>
      <c r="K62" s="423"/>
      <c r="L62" s="424"/>
      <c r="M62" s="424"/>
      <c r="N62" s="424"/>
      <c r="O62" s="424"/>
      <c r="P62" s="426"/>
      <c r="Q62" s="424"/>
      <c r="R62" s="428"/>
      <c r="S62" s="424"/>
      <c r="T62" s="1103">
        <v>0</v>
      </c>
      <c r="U62" s="1103">
        <v>0</v>
      </c>
      <c r="V62" s="1103">
        <v>0</v>
      </c>
      <c r="W62" s="1103">
        <v>0</v>
      </c>
      <c r="X62" s="1103">
        <v>0</v>
      </c>
      <c r="Y62" s="1103">
        <v>0</v>
      </c>
      <c r="Z62" s="1103">
        <v>0</v>
      </c>
      <c r="AA62" s="1103">
        <v>0</v>
      </c>
      <c r="AB62" s="1103">
        <v>0</v>
      </c>
      <c r="AC62" s="1103">
        <v>0</v>
      </c>
      <c r="AD62" s="1103">
        <v>0</v>
      </c>
      <c r="AE62" s="1103">
        <v>0</v>
      </c>
      <c r="AF62" s="1103">
        <v>0</v>
      </c>
      <c r="AG62" s="132">
        <v>0</v>
      </c>
    </row>
    <row r="63" spans="2:33" outlineLevel="1">
      <c r="B63" s="831" t="s">
        <v>715</v>
      </c>
      <c r="C63" s="1392" t="s">
        <v>511</v>
      </c>
      <c r="D63" s="1393"/>
      <c r="E63" s="1393"/>
      <c r="F63" s="1393"/>
      <c r="G63" s="1393"/>
      <c r="H63" s="1393"/>
      <c r="I63" s="1393"/>
      <c r="J63" s="1393"/>
      <c r="K63" s="1393"/>
      <c r="L63" s="1393"/>
      <c r="M63" s="1393"/>
      <c r="N63" s="1393"/>
      <c r="O63" s="1393"/>
      <c r="P63" s="1393"/>
      <c r="Q63" s="1393"/>
      <c r="R63" s="1393"/>
      <c r="S63" s="1394"/>
      <c r="T63" s="1103">
        <v>0</v>
      </c>
      <c r="U63" s="1103">
        <v>0</v>
      </c>
      <c r="V63" s="1103">
        <v>0</v>
      </c>
      <c r="W63" s="1103">
        <v>0</v>
      </c>
      <c r="X63" s="1103">
        <v>0</v>
      </c>
      <c r="Y63" s="1103">
        <v>0</v>
      </c>
      <c r="Z63" s="1103">
        <v>0</v>
      </c>
      <c r="AA63" s="1103">
        <v>0</v>
      </c>
      <c r="AB63" s="1103">
        <v>0</v>
      </c>
      <c r="AC63" s="1103">
        <v>0</v>
      </c>
      <c r="AD63" s="1103">
        <v>0</v>
      </c>
      <c r="AE63" s="1103">
        <v>0</v>
      </c>
      <c r="AF63" s="1103">
        <v>0</v>
      </c>
      <c r="AG63" s="132">
        <v>0</v>
      </c>
    </row>
    <row r="64" spans="2:33">
      <c r="F64" s="254"/>
      <c r="G64" s="254"/>
      <c r="H64" s="254"/>
      <c r="S64" s="850" t="s">
        <v>716</v>
      </c>
      <c r="T64" s="1108">
        <f>SUM(T54:T63)</f>
        <v>0</v>
      </c>
      <c r="U64" s="1108">
        <f t="shared" ref="U64:AF64" si="3">SUM(U54:U63)</f>
        <v>0</v>
      </c>
      <c r="V64" s="1108">
        <f t="shared" si="3"/>
        <v>0</v>
      </c>
      <c r="W64" s="1108">
        <f t="shared" si="3"/>
        <v>0</v>
      </c>
      <c r="X64" s="1108">
        <f t="shared" si="3"/>
        <v>0</v>
      </c>
      <c r="Y64" s="1108">
        <f t="shared" si="3"/>
        <v>0</v>
      </c>
      <c r="Z64" s="1108">
        <f t="shared" si="3"/>
        <v>121.008</v>
      </c>
      <c r="AA64" s="1108">
        <f t="shared" si="3"/>
        <v>120.55800000000001</v>
      </c>
      <c r="AB64" s="1108">
        <f t="shared" si="3"/>
        <v>0</v>
      </c>
      <c r="AC64" s="1108">
        <f t="shared" si="3"/>
        <v>0</v>
      </c>
      <c r="AD64" s="1108">
        <f t="shared" si="3"/>
        <v>0</v>
      </c>
      <c r="AE64" s="1108">
        <f t="shared" si="3"/>
        <v>0</v>
      </c>
      <c r="AF64" s="1108">
        <f t="shared" si="3"/>
        <v>0</v>
      </c>
      <c r="AG64" s="132">
        <v>0</v>
      </c>
    </row>
    <row r="65" spans="2:33">
      <c r="F65" s="254"/>
      <c r="G65" s="254"/>
      <c r="H65" s="254"/>
      <c r="AB65" s="388"/>
    </row>
    <row r="66" spans="2:33">
      <c r="B66" s="419" t="s">
        <v>460</v>
      </c>
      <c r="C66" s="419"/>
      <c r="D66" s="234" t="s">
        <v>717</v>
      </c>
      <c r="E66" s="234"/>
      <c r="F66" s="234"/>
      <c r="G66" s="234"/>
      <c r="H66" s="234"/>
      <c r="I66" s="234"/>
      <c r="J66" s="234"/>
      <c r="K66" s="234"/>
      <c r="L66" s="234"/>
      <c r="M66" s="234"/>
      <c r="N66" s="234"/>
      <c r="O66" s="234"/>
      <c r="P66" s="234"/>
      <c r="Q66" s="234"/>
      <c r="T66" s="234"/>
      <c r="U66" s="234"/>
      <c r="V66" s="234"/>
      <c r="W66" s="234"/>
      <c r="X66" s="234"/>
      <c r="Y66" s="234"/>
      <c r="Z66" s="234"/>
      <c r="AA66" s="234"/>
      <c r="AB66" s="392"/>
      <c r="AC66" s="234"/>
      <c r="AD66" s="234"/>
      <c r="AE66" s="234"/>
      <c r="AF66" s="234"/>
    </row>
    <row r="67" spans="2:33" ht="56.25" customHeight="1" outlineLevel="1">
      <c r="B67" s="1034"/>
      <c r="C67" s="1032" t="s">
        <v>713</v>
      </c>
      <c r="D67" s="1023" t="s">
        <v>497</v>
      </c>
      <c r="E67" s="1023" t="s">
        <v>498</v>
      </c>
      <c r="F67" s="1023" t="s">
        <v>473</v>
      </c>
      <c r="G67" s="1023" t="s">
        <v>704</v>
      </c>
      <c r="H67" s="1032" t="s">
        <v>690</v>
      </c>
      <c r="I67" s="1032" t="s">
        <v>152</v>
      </c>
      <c r="J67" s="1032" t="s">
        <v>691</v>
      </c>
      <c r="K67" s="1032" t="s">
        <v>692</v>
      </c>
      <c r="L67" s="1032" t="s">
        <v>714</v>
      </c>
      <c r="M67" s="1033" t="s">
        <v>694</v>
      </c>
      <c r="N67" s="234"/>
      <c r="O67" s="234"/>
      <c r="P67" s="234"/>
      <c r="Q67" s="234"/>
      <c r="X67" s="255"/>
      <c r="AB67" s="388"/>
    </row>
    <row r="68" spans="2:33" ht="25.5" outlineLevel="1">
      <c r="B68" s="455" t="s">
        <v>426</v>
      </c>
      <c r="C68" s="860"/>
      <c r="D68" s="782" t="s">
        <v>500</v>
      </c>
      <c r="E68" s="782" t="s">
        <v>500</v>
      </c>
      <c r="F68" s="782"/>
      <c r="G68" s="782"/>
      <c r="H68" s="782"/>
      <c r="I68" s="784"/>
      <c r="J68" s="782" t="s">
        <v>708</v>
      </c>
      <c r="K68" s="784" t="s">
        <v>709</v>
      </c>
      <c r="L68" s="784" t="s">
        <v>427</v>
      </c>
      <c r="M68" s="785" t="s">
        <v>427</v>
      </c>
      <c r="N68" s="234"/>
      <c r="O68" s="234"/>
      <c r="P68" s="234"/>
      <c r="Q68" s="234"/>
      <c r="T68" s="292" t="s">
        <v>427</v>
      </c>
      <c r="U68" s="293" t="s">
        <v>427</v>
      </c>
      <c r="V68" s="293" t="s">
        <v>427</v>
      </c>
      <c r="W68" s="293" t="s">
        <v>427</v>
      </c>
      <c r="X68" s="293" t="s">
        <v>427</v>
      </c>
      <c r="Y68" s="293" t="s">
        <v>427</v>
      </c>
      <c r="Z68" s="293" t="s">
        <v>427</v>
      </c>
      <c r="AA68" s="383" t="s">
        <v>427</v>
      </c>
      <c r="AB68" s="401" t="s">
        <v>427</v>
      </c>
      <c r="AC68" s="293" t="s">
        <v>427</v>
      </c>
      <c r="AD68" s="293" t="s">
        <v>427</v>
      </c>
      <c r="AE68" s="293" t="s">
        <v>427</v>
      </c>
      <c r="AF68" s="294" t="s">
        <v>427</v>
      </c>
    </row>
    <row r="69" spans="2:33" outlineLevel="1">
      <c r="B69" s="421" t="s">
        <v>462</v>
      </c>
      <c r="C69" s="422" t="s">
        <v>945</v>
      </c>
      <c r="D69" s="422">
        <v>43556</v>
      </c>
      <c r="E69" s="422" t="s">
        <v>947</v>
      </c>
      <c r="F69" s="422" t="s">
        <v>946</v>
      </c>
      <c r="G69" s="1100" t="s">
        <v>873</v>
      </c>
      <c r="H69" s="1084"/>
      <c r="I69" s="1100" t="s">
        <v>874</v>
      </c>
      <c r="J69" s="425">
        <v>2.5000000000000001E-3</v>
      </c>
      <c r="K69" s="423" t="s">
        <v>161</v>
      </c>
      <c r="L69" s="424">
        <v>550</v>
      </c>
      <c r="M69" s="430">
        <v>0</v>
      </c>
      <c r="N69" s="234"/>
      <c r="O69" s="234"/>
      <c r="P69" s="234"/>
      <c r="Q69" s="234"/>
      <c r="T69" s="1103">
        <v>0</v>
      </c>
      <c r="U69" s="1103">
        <v>0</v>
      </c>
      <c r="V69" s="1103">
        <v>0</v>
      </c>
      <c r="W69" s="1103">
        <v>0</v>
      </c>
      <c r="X69" s="1103">
        <v>0</v>
      </c>
      <c r="Y69" s="1103">
        <v>0</v>
      </c>
      <c r="Z69" s="1103">
        <v>-346.32100000000003</v>
      </c>
      <c r="AA69" s="1103">
        <v>-185.864</v>
      </c>
      <c r="AB69" s="1103">
        <v>0</v>
      </c>
      <c r="AC69" s="1103">
        <v>0</v>
      </c>
      <c r="AD69" s="1103">
        <v>0</v>
      </c>
      <c r="AE69" s="1103">
        <v>0</v>
      </c>
      <c r="AF69" s="1103">
        <v>0</v>
      </c>
      <c r="AG69" s="132">
        <v>0</v>
      </c>
    </row>
    <row r="70" spans="2:33" outlineLevel="1">
      <c r="B70" s="429" t="s">
        <v>463</v>
      </c>
      <c r="C70" s="1101"/>
      <c r="D70" s="1101"/>
      <c r="E70" s="1101"/>
      <c r="F70" s="1101"/>
      <c r="G70" s="1100"/>
      <c r="H70" s="1100"/>
      <c r="I70" s="1100"/>
      <c r="J70" s="425"/>
      <c r="K70" s="423"/>
      <c r="L70" s="424"/>
      <c r="M70" s="430"/>
      <c r="N70" s="234"/>
      <c r="O70" s="234"/>
      <c r="P70" s="234"/>
      <c r="Q70" s="234"/>
      <c r="T70" s="1103">
        <v>0</v>
      </c>
      <c r="U70" s="1103">
        <v>0</v>
      </c>
      <c r="V70" s="1103">
        <v>0</v>
      </c>
      <c r="W70" s="1103">
        <v>0</v>
      </c>
      <c r="X70" s="1103">
        <v>0</v>
      </c>
      <c r="Y70" s="1103">
        <v>0</v>
      </c>
      <c r="Z70" s="1103">
        <v>0</v>
      </c>
      <c r="AA70" s="1103">
        <v>0</v>
      </c>
      <c r="AB70" s="1103">
        <v>0</v>
      </c>
      <c r="AC70" s="1103">
        <v>0</v>
      </c>
      <c r="AD70" s="1103">
        <v>0</v>
      </c>
      <c r="AE70" s="1103">
        <v>0</v>
      </c>
      <c r="AF70" s="1103">
        <v>0</v>
      </c>
      <c r="AG70" s="132">
        <v>0</v>
      </c>
    </row>
    <row r="71" spans="2:33" outlineLevel="1">
      <c r="B71" s="421" t="s">
        <v>464</v>
      </c>
      <c r="C71" s="1101"/>
      <c r="D71" s="1101"/>
      <c r="E71" s="1101"/>
      <c r="F71" s="1101"/>
      <c r="G71" s="1100"/>
      <c r="H71" s="1100"/>
      <c r="I71" s="1100"/>
      <c r="J71" s="425"/>
      <c r="K71" s="423"/>
      <c r="L71" s="424"/>
      <c r="M71" s="430"/>
      <c r="N71" s="234"/>
      <c r="O71" s="234"/>
      <c r="P71" s="234"/>
      <c r="Q71" s="234"/>
      <c r="T71" s="1103">
        <v>0</v>
      </c>
      <c r="U71" s="1103">
        <v>0</v>
      </c>
      <c r="V71" s="1103">
        <v>0</v>
      </c>
      <c r="W71" s="1103">
        <v>0</v>
      </c>
      <c r="X71" s="1103">
        <v>0</v>
      </c>
      <c r="Y71" s="1103">
        <v>0</v>
      </c>
      <c r="Z71" s="1103">
        <v>0</v>
      </c>
      <c r="AA71" s="1103">
        <v>0</v>
      </c>
      <c r="AB71" s="1103">
        <v>0</v>
      </c>
      <c r="AC71" s="1103">
        <v>0</v>
      </c>
      <c r="AD71" s="1103">
        <v>0</v>
      </c>
      <c r="AE71" s="1103">
        <v>0</v>
      </c>
      <c r="AF71" s="1103">
        <v>0</v>
      </c>
      <c r="AG71" s="132">
        <v>0</v>
      </c>
    </row>
    <row r="72" spans="2:33" outlineLevel="1">
      <c r="B72" s="429" t="s">
        <v>465</v>
      </c>
      <c r="C72" s="1101"/>
      <c r="D72" s="1101"/>
      <c r="E72" s="1101"/>
      <c r="F72" s="1101"/>
      <c r="G72" s="1100"/>
      <c r="H72" s="1100"/>
      <c r="I72" s="1100"/>
      <c r="J72" s="425"/>
      <c r="K72" s="423"/>
      <c r="L72" s="424"/>
      <c r="M72" s="430"/>
      <c r="N72" s="234"/>
      <c r="O72" s="234"/>
      <c r="P72" s="234"/>
      <c r="Q72" s="234"/>
      <c r="T72" s="1103">
        <v>0</v>
      </c>
      <c r="U72" s="1103">
        <v>0</v>
      </c>
      <c r="V72" s="1103">
        <v>0</v>
      </c>
      <c r="W72" s="1103">
        <v>0</v>
      </c>
      <c r="X72" s="1103">
        <v>0</v>
      </c>
      <c r="Y72" s="1103">
        <v>0</v>
      </c>
      <c r="Z72" s="1103">
        <v>0</v>
      </c>
      <c r="AA72" s="1103">
        <v>0</v>
      </c>
      <c r="AB72" s="1103">
        <v>0</v>
      </c>
      <c r="AC72" s="1103">
        <v>0</v>
      </c>
      <c r="AD72" s="1103">
        <v>0</v>
      </c>
      <c r="AE72" s="1103">
        <v>0</v>
      </c>
      <c r="AF72" s="1103">
        <v>0</v>
      </c>
      <c r="AG72" s="132">
        <v>0</v>
      </c>
    </row>
    <row r="73" spans="2:33" outlineLevel="1">
      <c r="B73" s="421" t="s">
        <v>466</v>
      </c>
      <c r="C73" s="1101"/>
      <c r="D73" s="1101"/>
      <c r="E73" s="1101"/>
      <c r="F73" s="1101"/>
      <c r="G73" s="1100"/>
      <c r="H73" s="1100"/>
      <c r="I73" s="1100"/>
      <c r="J73" s="425"/>
      <c r="K73" s="423"/>
      <c r="L73" s="424"/>
      <c r="M73" s="430"/>
      <c r="N73" s="234"/>
      <c r="O73" s="234"/>
      <c r="P73" s="234"/>
      <c r="Q73" s="234"/>
      <c r="T73" s="1103">
        <v>0</v>
      </c>
      <c r="U73" s="1103">
        <v>0</v>
      </c>
      <c r="V73" s="1103">
        <v>0</v>
      </c>
      <c r="W73" s="1103">
        <v>0</v>
      </c>
      <c r="X73" s="1103">
        <v>0</v>
      </c>
      <c r="Y73" s="1103">
        <v>0</v>
      </c>
      <c r="Z73" s="1103">
        <v>0</v>
      </c>
      <c r="AA73" s="1103">
        <v>0</v>
      </c>
      <c r="AB73" s="1103">
        <v>0</v>
      </c>
      <c r="AC73" s="1103">
        <v>0</v>
      </c>
      <c r="AD73" s="1103">
        <v>0</v>
      </c>
      <c r="AE73" s="1103">
        <v>0</v>
      </c>
      <c r="AF73" s="1103">
        <v>0</v>
      </c>
      <c r="AG73" s="132">
        <v>0</v>
      </c>
    </row>
    <row r="74" spans="2:33" outlineLevel="1">
      <c r="B74" s="429" t="s">
        <v>467</v>
      </c>
      <c r="C74" s="1101"/>
      <c r="D74" s="1101"/>
      <c r="E74" s="1101"/>
      <c r="F74" s="1101"/>
      <c r="G74" s="1100"/>
      <c r="H74" s="1100"/>
      <c r="I74" s="1100"/>
      <c r="J74" s="425"/>
      <c r="K74" s="423"/>
      <c r="L74" s="424"/>
      <c r="M74" s="430"/>
      <c r="N74" s="234"/>
      <c r="O74" s="234"/>
      <c r="P74" s="234"/>
      <c r="Q74" s="234"/>
      <c r="T74" s="1103">
        <v>0</v>
      </c>
      <c r="U74" s="1103">
        <v>0</v>
      </c>
      <c r="V74" s="1103">
        <v>0</v>
      </c>
      <c r="W74" s="1103">
        <v>0</v>
      </c>
      <c r="X74" s="1103">
        <v>0</v>
      </c>
      <c r="Y74" s="1103">
        <v>0</v>
      </c>
      <c r="Z74" s="1103">
        <v>0</v>
      </c>
      <c r="AA74" s="1103">
        <v>0</v>
      </c>
      <c r="AB74" s="1103">
        <v>0</v>
      </c>
      <c r="AC74" s="1103">
        <v>0</v>
      </c>
      <c r="AD74" s="1103">
        <v>0</v>
      </c>
      <c r="AE74" s="1103">
        <v>0</v>
      </c>
      <c r="AF74" s="1103">
        <v>0</v>
      </c>
      <c r="AG74" s="132">
        <v>0</v>
      </c>
    </row>
    <row r="75" spans="2:33" outlineLevel="1">
      <c r="B75" s="421" t="s">
        <v>468</v>
      </c>
      <c r="C75" s="1101"/>
      <c r="D75" s="1101"/>
      <c r="E75" s="1101"/>
      <c r="F75" s="1101"/>
      <c r="G75" s="1100"/>
      <c r="H75" s="1100"/>
      <c r="I75" s="1100"/>
      <c r="J75" s="425"/>
      <c r="K75" s="423"/>
      <c r="L75" s="424"/>
      <c r="M75" s="430"/>
      <c r="N75" s="234"/>
      <c r="O75" s="234"/>
      <c r="P75" s="234"/>
      <c r="Q75" s="234"/>
      <c r="T75" s="1103">
        <v>0</v>
      </c>
      <c r="U75" s="1103">
        <v>0</v>
      </c>
      <c r="V75" s="1103">
        <v>0</v>
      </c>
      <c r="W75" s="1103">
        <v>0</v>
      </c>
      <c r="X75" s="1103">
        <v>0</v>
      </c>
      <c r="Y75" s="1103">
        <v>0</v>
      </c>
      <c r="Z75" s="1103">
        <v>0</v>
      </c>
      <c r="AA75" s="1103">
        <v>0</v>
      </c>
      <c r="AB75" s="1103">
        <v>0</v>
      </c>
      <c r="AC75" s="1103">
        <v>0</v>
      </c>
      <c r="AD75" s="1103">
        <v>0</v>
      </c>
      <c r="AE75" s="1103">
        <v>0</v>
      </c>
      <c r="AF75" s="1103">
        <v>0</v>
      </c>
      <c r="AG75" s="132">
        <v>0</v>
      </c>
    </row>
    <row r="76" spans="2:33" outlineLevel="1">
      <c r="B76" s="429" t="s">
        <v>469</v>
      </c>
      <c r="C76" s="1101"/>
      <c r="D76" s="1101"/>
      <c r="E76" s="1101"/>
      <c r="F76" s="1101"/>
      <c r="G76" s="1100"/>
      <c r="H76" s="1100"/>
      <c r="I76" s="1100"/>
      <c r="J76" s="425"/>
      <c r="K76" s="423"/>
      <c r="L76" s="424"/>
      <c r="M76" s="430"/>
      <c r="N76" s="234"/>
      <c r="O76" s="234"/>
      <c r="P76" s="234"/>
      <c r="Q76" s="234"/>
      <c r="T76" s="1103">
        <v>0</v>
      </c>
      <c r="U76" s="1103">
        <v>0</v>
      </c>
      <c r="V76" s="1103">
        <v>0</v>
      </c>
      <c r="W76" s="1103">
        <v>0</v>
      </c>
      <c r="X76" s="1103">
        <v>0</v>
      </c>
      <c r="Y76" s="1103">
        <v>0</v>
      </c>
      <c r="Z76" s="1103">
        <v>0</v>
      </c>
      <c r="AA76" s="1103">
        <v>0</v>
      </c>
      <c r="AB76" s="1103">
        <v>0</v>
      </c>
      <c r="AC76" s="1103">
        <v>0</v>
      </c>
      <c r="AD76" s="1103">
        <v>0</v>
      </c>
      <c r="AE76" s="1103">
        <v>0</v>
      </c>
      <c r="AF76" s="1103">
        <v>0</v>
      </c>
      <c r="AG76" s="132">
        <v>0</v>
      </c>
    </row>
    <row r="77" spans="2:33" outlineLevel="1">
      <c r="B77" s="421" t="s">
        <v>470</v>
      </c>
      <c r="C77" s="1101"/>
      <c r="D77" s="1101"/>
      <c r="E77" s="1101"/>
      <c r="F77" s="1101"/>
      <c r="G77" s="1100"/>
      <c r="H77" s="1100"/>
      <c r="I77" s="1100"/>
      <c r="J77" s="425"/>
      <c r="K77" s="423"/>
      <c r="L77" s="424"/>
      <c r="M77" s="430"/>
      <c r="N77" s="234"/>
      <c r="O77" s="234"/>
      <c r="P77" s="234"/>
      <c r="Q77" s="234"/>
      <c r="T77" s="1103">
        <v>0</v>
      </c>
      <c r="U77" s="1103">
        <v>0</v>
      </c>
      <c r="V77" s="1103">
        <v>0</v>
      </c>
      <c r="W77" s="1103">
        <v>0</v>
      </c>
      <c r="X77" s="1103">
        <v>0</v>
      </c>
      <c r="Y77" s="1103">
        <v>0</v>
      </c>
      <c r="Z77" s="1103">
        <v>0</v>
      </c>
      <c r="AA77" s="1103">
        <v>0</v>
      </c>
      <c r="AB77" s="1103">
        <v>0</v>
      </c>
      <c r="AC77" s="1103">
        <v>0</v>
      </c>
      <c r="AD77" s="1103">
        <v>0</v>
      </c>
      <c r="AE77" s="1103">
        <v>0</v>
      </c>
      <c r="AF77" s="1103">
        <v>0</v>
      </c>
      <c r="AG77" s="132">
        <v>0</v>
      </c>
    </row>
    <row r="78" spans="2:33" outlineLevel="1">
      <c r="B78" s="427" t="s">
        <v>718</v>
      </c>
      <c r="C78" s="1364" t="s">
        <v>511</v>
      </c>
      <c r="D78" s="1365"/>
      <c r="E78" s="1365"/>
      <c r="F78" s="1365"/>
      <c r="G78" s="1365"/>
      <c r="H78" s="1365"/>
      <c r="I78" s="1365"/>
      <c r="J78" s="1365"/>
      <c r="K78" s="1365"/>
      <c r="L78" s="1365"/>
      <c r="M78" s="1366"/>
      <c r="N78" s="234"/>
      <c r="O78" s="234"/>
      <c r="P78" s="234"/>
      <c r="Q78" s="234"/>
      <c r="T78" s="1103">
        <v>0</v>
      </c>
      <c r="U78" s="1103">
        <v>0</v>
      </c>
      <c r="V78" s="1103">
        <v>0</v>
      </c>
      <c r="W78" s="1103">
        <v>0</v>
      </c>
      <c r="X78" s="1103">
        <v>0</v>
      </c>
      <c r="Y78" s="1103">
        <v>0</v>
      </c>
      <c r="Z78" s="1103">
        <v>0</v>
      </c>
      <c r="AA78" s="1103">
        <v>0</v>
      </c>
      <c r="AB78" s="1103">
        <v>0</v>
      </c>
      <c r="AC78" s="1103">
        <v>0</v>
      </c>
      <c r="AD78" s="1103">
        <v>0</v>
      </c>
      <c r="AE78" s="1103">
        <v>0</v>
      </c>
      <c r="AF78" s="1103">
        <v>0</v>
      </c>
      <c r="AG78" s="132">
        <v>0</v>
      </c>
    </row>
    <row r="79" spans="2:33">
      <c r="F79" s="254"/>
      <c r="G79" s="254"/>
      <c r="H79" s="254"/>
      <c r="I79" s="254"/>
      <c r="S79" s="1056" t="s">
        <v>719</v>
      </c>
      <c r="T79" s="1108">
        <f>SUM(T69:T78)</f>
        <v>0</v>
      </c>
      <c r="U79" s="1108">
        <f t="shared" ref="U79:AF79" si="4">SUM(U69:U78)</f>
        <v>0</v>
      </c>
      <c r="V79" s="1108">
        <f t="shared" si="4"/>
        <v>0</v>
      </c>
      <c r="W79" s="1108">
        <f t="shared" si="4"/>
        <v>0</v>
      </c>
      <c r="X79" s="1108">
        <f t="shared" si="4"/>
        <v>0</v>
      </c>
      <c r="Y79" s="1108">
        <f t="shared" si="4"/>
        <v>0</v>
      </c>
      <c r="Z79" s="1108">
        <f t="shared" si="4"/>
        <v>-346.32100000000003</v>
      </c>
      <c r="AA79" s="1108">
        <f t="shared" si="4"/>
        <v>-185.864</v>
      </c>
      <c r="AB79" s="1108">
        <f t="shared" si="4"/>
        <v>0</v>
      </c>
      <c r="AC79" s="1108">
        <f t="shared" si="4"/>
        <v>0</v>
      </c>
      <c r="AD79" s="1108">
        <f t="shared" si="4"/>
        <v>0</v>
      </c>
      <c r="AE79" s="1108">
        <f t="shared" si="4"/>
        <v>0</v>
      </c>
      <c r="AF79" s="1108">
        <f t="shared" si="4"/>
        <v>0</v>
      </c>
      <c r="AG79" s="132">
        <v>0</v>
      </c>
    </row>
    <row r="80" spans="2:33">
      <c r="F80" s="254"/>
      <c r="G80" s="254"/>
      <c r="H80" s="254"/>
      <c r="I80" s="254"/>
      <c r="AB80" s="388"/>
    </row>
    <row r="81" spans="2:33">
      <c r="B81" s="419" t="s">
        <v>471</v>
      </c>
      <c r="C81" s="419"/>
      <c r="D81" s="234" t="s">
        <v>720</v>
      </c>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392"/>
      <c r="AC81" s="234"/>
      <c r="AD81" s="234"/>
      <c r="AE81" s="234"/>
      <c r="AF81" s="234"/>
    </row>
    <row r="82" spans="2:33" ht="25.5" outlineLevel="1">
      <c r="B82" s="1034"/>
      <c r="C82" s="1032" t="s">
        <v>713</v>
      </c>
      <c r="D82" s="1035"/>
      <c r="E82" s="841"/>
      <c r="F82" s="1036"/>
      <c r="G82" s="1036"/>
      <c r="H82" s="1036"/>
      <c r="I82" s="1036"/>
      <c r="J82" s="1036"/>
      <c r="K82" s="1036"/>
      <c r="L82" s="1036"/>
      <c r="M82" s="1036"/>
      <c r="N82" s="1037"/>
      <c r="O82" s="1032" t="s">
        <v>721</v>
      </c>
      <c r="P82" s="1032" t="s">
        <v>722</v>
      </c>
      <c r="Q82" s="1033" t="s">
        <v>723</v>
      </c>
      <c r="R82" s="234"/>
      <c r="S82" s="234"/>
      <c r="T82" s="443" t="s">
        <v>474</v>
      </c>
      <c r="U82" s="444" t="s">
        <v>474</v>
      </c>
      <c r="V82" s="444" t="s">
        <v>474</v>
      </c>
      <c r="W82" s="444" t="s">
        <v>474</v>
      </c>
      <c r="X82" s="444" t="s">
        <v>474</v>
      </c>
      <c r="Y82" s="444" t="s">
        <v>474</v>
      </c>
      <c r="Z82" s="444" t="s">
        <v>474</v>
      </c>
      <c r="AA82" s="512" t="s">
        <v>474</v>
      </c>
      <c r="AB82" s="518" t="s">
        <v>474</v>
      </c>
      <c r="AC82" s="444" t="s">
        <v>474</v>
      </c>
      <c r="AD82" s="444" t="s">
        <v>474</v>
      </c>
      <c r="AE82" s="444" t="s">
        <v>474</v>
      </c>
      <c r="AF82" s="445" t="s">
        <v>474</v>
      </c>
    </row>
    <row r="83" spans="2:33" outlineLevel="1">
      <c r="B83" s="446" t="s">
        <v>426</v>
      </c>
      <c r="C83" s="861"/>
      <c r="D83" s="450" t="s">
        <v>473</v>
      </c>
      <c r="E83" s="442"/>
      <c r="F83" s="256"/>
      <c r="G83" s="256"/>
      <c r="H83" s="256"/>
      <c r="I83" s="256"/>
      <c r="J83" s="256"/>
      <c r="K83" s="256"/>
      <c r="L83" s="256"/>
      <c r="M83" s="256"/>
      <c r="N83" s="449"/>
      <c r="O83" s="447" t="s">
        <v>500</v>
      </c>
      <c r="P83" s="447" t="s">
        <v>500</v>
      </c>
      <c r="Q83" s="448"/>
      <c r="R83" s="234"/>
      <c r="S83" s="234"/>
      <c r="T83" s="289" t="s">
        <v>427</v>
      </c>
      <c r="U83" s="290" t="s">
        <v>427</v>
      </c>
      <c r="V83" s="290" t="s">
        <v>427</v>
      </c>
      <c r="W83" s="290" t="s">
        <v>427</v>
      </c>
      <c r="X83" s="290" t="s">
        <v>427</v>
      </c>
      <c r="Y83" s="290" t="s">
        <v>427</v>
      </c>
      <c r="Z83" s="290" t="s">
        <v>427</v>
      </c>
      <c r="AA83" s="382" t="s">
        <v>427</v>
      </c>
      <c r="AB83" s="399" t="s">
        <v>427</v>
      </c>
      <c r="AC83" s="290" t="s">
        <v>427</v>
      </c>
      <c r="AD83" s="290" t="s">
        <v>427</v>
      </c>
      <c r="AE83" s="290" t="s">
        <v>427</v>
      </c>
      <c r="AF83" s="291" t="s">
        <v>427</v>
      </c>
    </row>
    <row r="84" spans="2:33" outlineLevel="1">
      <c r="B84" s="440" t="s">
        <v>475</v>
      </c>
      <c r="C84" s="1101"/>
      <c r="D84" s="1370"/>
      <c r="E84" s="1370"/>
      <c r="F84" s="1370"/>
      <c r="G84" s="1370"/>
      <c r="H84" s="1370"/>
      <c r="I84" s="1370"/>
      <c r="J84" s="1370"/>
      <c r="K84" s="1370"/>
      <c r="L84" s="1370"/>
      <c r="M84" s="1370"/>
      <c r="N84" s="1370"/>
      <c r="O84" s="1101"/>
      <c r="P84" s="1101"/>
      <c r="Q84" s="428"/>
      <c r="R84" s="234"/>
      <c r="S84" s="234"/>
      <c r="T84" s="1103">
        <v>0</v>
      </c>
      <c r="U84" s="1103">
        <v>0</v>
      </c>
      <c r="V84" s="1103">
        <v>0</v>
      </c>
      <c r="W84" s="1103">
        <v>0</v>
      </c>
      <c r="X84" s="1103">
        <v>0</v>
      </c>
      <c r="Y84" s="1103">
        <v>0</v>
      </c>
      <c r="Z84" s="1103">
        <v>0</v>
      </c>
      <c r="AA84" s="1103">
        <v>0</v>
      </c>
      <c r="AB84" s="1103">
        <v>0</v>
      </c>
      <c r="AC84" s="1103">
        <v>0</v>
      </c>
      <c r="AD84" s="1103">
        <v>0</v>
      </c>
      <c r="AE84" s="1103">
        <v>0</v>
      </c>
      <c r="AF84" s="1103">
        <v>0</v>
      </c>
      <c r="AG84" s="132">
        <v>0</v>
      </c>
    </row>
    <row r="85" spans="2:33" outlineLevel="1">
      <c r="B85" s="429" t="s">
        <v>476</v>
      </c>
      <c r="C85" s="1101"/>
      <c r="D85" s="1370"/>
      <c r="E85" s="1370"/>
      <c r="F85" s="1370"/>
      <c r="G85" s="1370"/>
      <c r="H85" s="1370"/>
      <c r="I85" s="1370"/>
      <c r="J85" s="1370"/>
      <c r="K85" s="1370"/>
      <c r="L85" s="1370"/>
      <c r="M85" s="1370"/>
      <c r="N85" s="1370"/>
      <c r="O85" s="1101"/>
      <c r="P85" s="1101"/>
      <c r="Q85" s="428"/>
      <c r="R85" s="234"/>
      <c r="S85" s="234"/>
      <c r="T85" s="1103">
        <v>0</v>
      </c>
      <c r="U85" s="1103">
        <v>0</v>
      </c>
      <c r="V85" s="1103">
        <v>0</v>
      </c>
      <c r="W85" s="1103">
        <v>0</v>
      </c>
      <c r="X85" s="1103">
        <v>0</v>
      </c>
      <c r="Y85" s="1103">
        <v>0</v>
      </c>
      <c r="Z85" s="1103">
        <v>0</v>
      </c>
      <c r="AA85" s="1103">
        <v>0</v>
      </c>
      <c r="AB85" s="1103">
        <v>0</v>
      </c>
      <c r="AC85" s="1103">
        <v>0</v>
      </c>
      <c r="AD85" s="1103">
        <v>0</v>
      </c>
      <c r="AE85" s="1103">
        <v>0</v>
      </c>
      <c r="AF85" s="1103">
        <v>0</v>
      </c>
      <c r="AG85" s="132">
        <v>0</v>
      </c>
    </row>
    <row r="86" spans="2:33" outlineLevel="1">
      <c r="B86" s="429" t="s">
        <v>477</v>
      </c>
      <c r="C86" s="1101"/>
      <c r="D86" s="1370"/>
      <c r="E86" s="1370"/>
      <c r="F86" s="1370"/>
      <c r="G86" s="1370"/>
      <c r="H86" s="1370"/>
      <c r="I86" s="1370"/>
      <c r="J86" s="1370"/>
      <c r="K86" s="1370"/>
      <c r="L86" s="1370"/>
      <c r="M86" s="1370"/>
      <c r="N86" s="1370"/>
      <c r="O86" s="1101"/>
      <c r="P86" s="1101"/>
      <c r="Q86" s="428"/>
      <c r="R86" s="234"/>
      <c r="S86" s="234"/>
      <c r="T86" s="1103">
        <v>0</v>
      </c>
      <c r="U86" s="1103">
        <v>0</v>
      </c>
      <c r="V86" s="1103">
        <v>0</v>
      </c>
      <c r="W86" s="1103">
        <v>0</v>
      </c>
      <c r="X86" s="1103">
        <v>0</v>
      </c>
      <c r="Y86" s="1103">
        <v>0</v>
      </c>
      <c r="Z86" s="1103">
        <v>0</v>
      </c>
      <c r="AA86" s="1103">
        <v>0</v>
      </c>
      <c r="AB86" s="1103">
        <v>0</v>
      </c>
      <c r="AC86" s="1103">
        <v>0</v>
      </c>
      <c r="AD86" s="1103">
        <v>0</v>
      </c>
      <c r="AE86" s="1103">
        <v>0</v>
      </c>
      <c r="AF86" s="1103">
        <v>0</v>
      </c>
      <c r="AG86" s="132">
        <v>0</v>
      </c>
    </row>
    <row r="87" spans="2:33" outlineLevel="1">
      <c r="B87" s="429" t="s">
        <v>478</v>
      </c>
      <c r="C87" s="1101"/>
      <c r="D87" s="1370"/>
      <c r="E87" s="1370"/>
      <c r="F87" s="1370"/>
      <c r="G87" s="1370"/>
      <c r="H87" s="1370"/>
      <c r="I87" s="1370"/>
      <c r="J87" s="1370"/>
      <c r="K87" s="1370"/>
      <c r="L87" s="1370"/>
      <c r="M87" s="1370"/>
      <c r="N87" s="1370"/>
      <c r="O87" s="1101"/>
      <c r="P87" s="1101"/>
      <c r="Q87" s="428"/>
      <c r="R87" s="234"/>
      <c r="S87" s="234"/>
      <c r="T87" s="1103">
        <v>0</v>
      </c>
      <c r="U87" s="1103">
        <v>0</v>
      </c>
      <c r="V87" s="1103">
        <v>0</v>
      </c>
      <c r="W87" s="1103">
        <v>0</v>
      </c>
      <c r="X87" s="1103">
        <v>0</v>
      </c>
      <c r="Y87" s="1103">
        <v>0</v>
      </c>
      <c r="Z87" s="1103">
        <v>0</v>
      </c>
      <c r="AA87" s="1103">
        <v>0</v>
      </c>
      <c r="AB87" s="1103">
        <v>0</v>
      </c>
      <c r="AC87" s="1103">
        <v>0</v>
      </c>
      <c r="AD87" s="1103">
        <v>0</v>
      </c>
      <c r="AE87" s="1103">
        <v>0</v>
      </c>
      <c r="AF87" s="1103">
        <v>0</v>
      </c>
      <c r="AG87" s="132">
        <v>0</v>
      </c>
    </row>
    <row r="88" spans="2:33" outlineLevel="1">
      <c r="B88" s="429" t="s">
        <v>479</v>
      </c>
      <c r="C88" s="1101"/>
      <c r="D88" s="1370"/>
      <c r="E88" s="1370"/>
      <c r="F88" s="1370"/>
      <c r="G88" s="1370"/>
      <c r="H88" s="1370"/>
      <c r="I88" s="1370"/>
      <c r="J88" s="1370"/>
      <c r="K88" s="1370"/>
      <c r="L88" s="1370"/>
      <c r="M88" s="1370"/>
      <c r="N88" s="1370"/>
      <c r="O88" s="1101"/>
      <c r="P88" s="1101"/>
      <c r="Q88" s="428"/>
      <c r="R88" s="234"/>
      <c r="S88" s="234"/>
      <c r="T88" s="1103">
        <v>0</v>
      </c>
      <c r="U88" s="1103">
        <v>0</v>
      </c>
      <c r="V88" s="1103">
        <v>0</v>
      </c>
      <c r="W88" s="1103">
        <v>0</v>
      </c>
      <c r="X88" s="1103">
        <v>0</v>
      </c>
      <c r="Y88" s="1103">
        <v>0</v>
      </c>
      <c r="Z88" s="1103">
        <v>0</v>
      </c>
      <c r="AA88" s="1103">
        <v>0</v>
      </c>
      <c r="AB88" s="1103">
        <v>0</v>
      </c>
      <c r="AC88" s="1103">
        <v>0</v>
      </c>
      <c r="AD88" s="1103">
        <v>0</v>
      </c>
      <c r="AE88" s="1103">
        <v>0</v>
      </c>
      <c r="AF88" s="1103">
        <v>0</v>
      </c>
      <c r="AG88" s="132">
        <v>0</v>
      </c>
    </row>
    <row r="89" spans="2:33" outlineLevel="1">
      <c r="B89" s="429" t="s">
        <v>480</v>
      </c>
      <c r="C89" s="1101"/>
      <c r="D89" s="1370"/>
      <c r="E89" s="1370"/>
      <c r="F89" s="1370"/>
      <c r="G89" s="1370"/>
      <c r="H89" s="1370"/>
      <c r="I89" s="1370"/>
      <c r="J89" s="1370"/>
      <c r="K89" s="1370"/>
      <c r="L89" s="1370"/>
      <c r="M89" s="1370"/>
      <c r="N89" s="1370"/>
      <c r="O89" s="1101"/>
      <c r="P89" s="1101"/>
      <c r="Q89" s="428"/>
      <c r="R89" s="234"/>
      <c r="S89" s="234"/>
      <c r="T89" s="1103">
        <v>0</v>
      </c>
      <c r="U89" s="1103">
        <v>0</v>
      </c>
      <c r="V89" s="1103">
        <v>0</v>
      </c>
      <c r="W89" s="1103">
        <v>0</v>
      </c>
      <c r="X89" s="1103">
        <v>0</v>
      </c>
      <c r="Y89" s="1103">
        <v>0</v>
      </c>
      <c r="Z89" s="1103">
        <v>0</v>
      </c>
      <c r="AA89" s="1103">
        <v>0</v>
      </c>
      <c r="AB89" s="1103">
        <v>0</v>
      </c>
      <c r="AC89" s="1103">
        <v>0</v>
      </c>
      <c r="AD89" s="1103">
        <v>0</v>
      </c>
      <c r="AE89" s="1103">
        <v>0</v>
      </c>
      <c r="AF89" s="1103">
        <v>0</v>
      </c>
      <c r="AG89" s="132">
        <v>0</v>
      </c>
    </row>
    <row r="90" spans="2:33" outlineLevel="1">
      <c r="B90" s="429" t="s">
        <v>481</v>
      </c>
      <c r="C90" s="1101"/>
      <c r="D90" s="1370"/>
      <c r="E90" s="1370"/>
      <c r="F90" s="1370"/>
      <c r="G90" s="1370"/>
      <c r="H90" s="1370"/>
      <c r="I90" s="1370"/>
      <c r="J90" s="1370"/>
      <c r="K90" s="1370"/>
      <c r="L90" s="1370"/>
      <c r="M90" s="1370"/>
      <c r="N90" s="1370"/>
      <c r="O90" s="1101"/>
      <c r="P90" s="1101"/>
      <c r="Q90" s="428"/>
      <c r="R90" s="234"/>
      <c r="S90" s="234"/>
      <c r="T90" s="1103">
        <v>0</v>
      </c>
      <c r="U90" s="1103">
        <v>0</v>
      </c>
      <c r="V90" s="1103">
        <v>0</v>
      </c>
      <c r="W90" s="1103">
        <v>0</v>
      </c>
      <c r="X90" s="1103">
        <v>0</v>
      </c>
      <c r="Y90" s="1103">
        <v>0</v>
      </c>
      <c r="Z90" s="1103">
        <v>0</v>
      </c>
      <c r="AA90" s="1103">
        <v>0</v>
      </c>
      <c r="AB90" s="1103">
        <v>0</v>
      </c>
      <c r="AC90" s="1103">
        <v>0</v>
      </c>
      <c r="AD90" s="1103">
        <v>0</v>
      </c>
      <c r="AE90" s="1103">
        <v>0</v>
      </c>
      <c r="AF90" s="1103">
        <v>0</v>
      </c>
      <c r="AG90" s="132">
        <v>0</v>
      </c>
    </row>
    <row r="91" spans="2:33" outlineLevel="1">
      <c r="B91" s="429" t="s">
        <v>482</v>
      </c>
      <c r="C91" s="1101"/>
      <c r="D91" s="1370"/>
      <c r="E91" s="1370"/>
      <c r="F91" s="1370"/>
      <c r="G91" s="1370"/>
      <c r="H91" s="1370"/>
      <c r="I91" s="1370"/>
      <c r="J91" s="1370"/>
      <c r="K91" s="1370"/>
      <c r="L91" s="1370"/>
      <c r="M91" s="1370"/>
      <c r="N91" s="1370"/>
      <c r="O91" s="1101"/>
      <c r="P91" s="1101"/>
      <c r="Q91" s="428"/>
      <c r="R91" s="234"/>
      <c r="S91" s="234"/>
      <c r="T91" s="1103">
        <v>0</v>
      </c>
      <c r="U91" s="1103">
        <v>0</v>
      </c>
      <c r="V91" s="1103">
        <v>0</v>
      </c>
      <c r="W91" s="1103">
        <v>0</v>
      </c>
      <c r="X91" s="1103">
        <v>0</v>
      </c>
      <c r="Y91" s="1103">
        <v>0</v>
      </c>
      <c r="Z91" s="1103">
        <v>0</v>
      </c>
      <c r="AA91" s="1103">
        <v>0</v>
      </c>
      <c r="AB91" s="1103">
        <v>0</v>
      </c>
      <c r="AC91" s="1103">
        <v>0</v>
      </c>
      <c r="AD91" s="1103">
        <v>0</v>
      </c>
      <c r="AE91" s="1103">
        <v>0</v>
      </c>
      <c r="AF91" s="1103">
        <v>0</v>
      </c>
      <c r="AG91" s="132">
        <v>0</v>
      </c>
    </row>
    <row r="92" spans="2:33" outlineLevel="1">
      <c r="B92" s="429" t="s">
        <v>483</v>
      </c>
      <c r="C92" s="1101"/>
      <c r="D92" s="1370"/>
      <c r="E92" s="1370"/>
      <c r="F92" s="1370"/>
      <c r="G92" s="1370"/>
      <c r="H92" s="1370"/>
      <c r="I92" s="1370"/>
      <c r="J92" s="1370"/>
      <c r="K92" s="1370"/>
      <c r="L92" s="1370"/>
      <c r="M92" s="1370"/>
      <c r="N92" s="1370"/>
      <c r="O92" s="1101"/>
      <c r="P92" s="1101"/>
      <c r="Q92" s="426"/>
      <c r="R92" s="234"/>
      <c r="S92" s="234"/>
      <c r="T92" s="1103">
        <v>0</v>
      </c>
      <c r="U92" s="1103">
        <v>0</v>
      </c>
      <c r="V92" s="1103">
        <v>0</v>
      </c>
      <c r="W92" s="1103">
        <v>0</v>
      </c>
      <c r="X92" s="1103">
        <v>0</v>
      </c>
      <c r="Y92" s="1103">
        <v>0</v>
      </c>
      <c r="Z92" s="1103">
        <v>0</v>
      </c>
      <c r="AA92" s="1103">
        <v>0</v>
      </c>
      <c r="AB92" s="1103">
        <v>0</v>
      </c>
      <c r="AC92" s="1103">
        <v>0</v>
      </c>
      <c r="AD92" s="1103">
        <v>0</v>
      </c>
      <c r="AE92" s="1103">
        <v>0</v>
      </c>
      <c r="AF92" s="1103">
        <v>0</v>
      </c>
      <c r="AG92" s="132">
        <v>0</v>
      </c>
    </row>
    <row r="93" spans="2:33" outlineLevel="1">
      <c r="B93" s="427" t="s">
        <v>724</v>
      </c>
      <c r="C93" s="1364" t="s">
        <v>511</v>
      </c>
      <c r="D93" s="1365"/>
      <c r="E93" s="1365"/>
      <c r="F93" s="1365"/>
      <c r="G93" s="1365"/>
      <c r="H93" s="1365"/>
      <c r="I93" s="1365"/>
      <c r="J93" s="1365"/>
      <c r="K93" s="1365"/>
      <c r="L93" s="1365"/>
      <c r="M93" s="1365"/>
      <c r="N93" s="1365"/>
      <c r="O93" s="1365"/>
      <c r="P93" s="1365"/>
      <c r="Q93" s="1366"/>
      <c r="R93" s="234"/>
      <c r="T93" s="1103">
        <v>0</v>
      </c>
      <c r="U93" s="1103">
        <v>0</v>
      </c>
      <c r="V93" s="1103">
        <v>0</v>
      </c>
      <c r="W93" s="1103">
        <v>0</v>
      </c>
      <c r="X93" s="1103">
        <v>0</v>
      </c>
      <c r="Y93" s="1103">
        <v>0</v>
      </c>
      <c r="Z93" s="1103">
        <v>0</v>
      </c>
      <c r="AA93" s="1103">
        <v>0</v>
      </c>
      <c r="AB93" s="1103">
        <v>0</v>
      </c>
      <c r="AC93" s="1103">
        <v>0</v>
      </c>
      <c r="AD93" s="1103">
        <v>0</v>
      </c>
      <c r="AE93" s="1103">
        <v>0</v>
      </c>
      <c r="AF93" s="1103">
        <v>0</v>
      </c>
      <c r="AG93" s="132">
        <v>0</v>
      </c>
    </row>
    <row r="94" spans="2:33">
      <c r="F94" s="254"/>
      <c r="G94" s="254"/>
      <c r="H94" s="254"/>
      <c r="I94" s="254"/>
      <c r="S94" s="1061" t="s">
        <v>725</v>
      </c>
      <c r="T94" s="1108">
        <f t="shared" ref="T94:AF94" si="5">SUM(T84:T93)</f>
        <v>0</v>
      </c>
      <c r="U94" s="1108">
        <f t="shared" si="5"/>
        <v>0</v>
      </c>
      <c r="V94" s="1108">
        <f t="shared" si="5"/>
        <v>0</v>
      </c>
      <c r="W94" s="1108">
        <f t="shared" si="5"/>
        <v>0</v>
      </c>
      <c r="X94" s="1108">
        <f t="shared" si="5"/>
        <v>0</v>
      </c>
      <c r="Y94" s="1108">
        <f t="shared" si="5"/>
        <v>0</v>
      </c>
      <c r="Z94" s="1108">
        <f t="shared" si="5"/>
        <v>0</v>
      </c>
      <c r="AA94" s="1108">
        <f t="shared" si="5"/>
        <v>0</v>
      </c>
      <c r="AB94" s="1108">
        <f t="shared" si="5"/>
        <v>0</v>
      </c>
      <c r="AC94" s="1108">
        <f t="shared" si="5"/>
        <v>0</v>
      </c>
      <c r="AD94" s="1108">
        <f t="shared" si="5"/>
        <v>0</v>
      </c>
      <c r="AE94" s="1108">
        <f t="shared" si="5"/>
        <v>0</v>
      </c>
      <c r="AF94" s="1108">
        <f t="shared" si="5"/>
        <v>0</v>
      </c>
      <c r="AG94" s="132">
        <v>0</v>
      </c>
    </row>
    <row r="95" spans="2:33">
      <c r="F95" s="254"/>
      <c r="G95" s="254"/>
      <c r="H95" s="254"/>
      <c r="I95" s="254"/>
      <c r="AB95" s="388"/>
    </row>
    <row r="96" spans="2:33">
      <c r="B96" s="419" t="s">
        <v>484</v>
      </c>
      <c r="C96" s="419"/>
      <c r="D96" s="234" t="s">
        <v>726</v>
      </c>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392"/>
      <c r="AC96" s="234"/>
      <c r="AD96" s="234"/>
      <c r="AE96" s="234"/>
      <c r="AF96" s="234"/>
    </row>
    <row r="97" spans="2:33" ht="25.5" outlineLevel="1">
      <c r="B97" s="1038"/>
      <c r="C97" s="1032" t="s">
        <v>713</v>
      </c>
      <c r="D97" s="1035"/>
      <c r="E97" s="1036"/>
      <c r="F97" s="1036"/>
      <c r="G97" s="1036"/>
      <c r="H97" s="1036"/>
      <c r="I97" s="1036"/>
      <c r="J97" s="1036"/>
      <c r="K97" s="1036"/>
      <c r="L97" s="1036"/>
      <c r="M97" s="1036"/>
      <c r="N97" s="1036"/>
      <c r="O97" s="1023" t="s">
        <v>727</v>
      </c>
      <c r="P97" s="1023" t="s">
        <v>728</v>
      </c>
      <c r="Q97" s="1039" t="s">
        <v>729</v>
      </c>
      <c r="R97" s="234"/>
      <c r="S97" s="234"/>
      <c r="T97" s="434" t="s">
        <v>730</v>
      </c>
      <c r="U97" s="435" t="s">
        <v>730</v>
      </c>
      <c r="V97" s="435" t="s">
        <v>730</v>
      </c>
      <c r="W97" s="435" t="s">
        <v>730</v>
      </c>
      <c r="X97" s="435" t="s">
        <v>730</v>
      </c>
      <c r="Y97" s="435" t="s">
        <v>730</v>
      </c>
      <c r="Z97" s="435" t="s">
        <v>730</v>
      </c>
      <c r="AA97" s="513" t="s">
        <v>730</v>
      </c>
      <c r="AB97" s="519" t="s">
        <v>730</v>
      </c>
      <c r="AC97" s="435" t="s">
        <v>730</v>
      </c>
      <c r="AD97" s="435" t="s">
        <v>730</v>
      </c>
      <c r="AE97" s="435" t="s">
        <v>730</v>
      </c>
      <c r="AF97" s="436" t="s">
        <v>730</v>
      </c>
    </row>
    <row r="98" spans="2:33" outlineLevel="1">
      <c r="B98" s="441"/>
      <c r="C98" s="451"/>
      <c r="E98" s="1080"/>
      <c r="O98" s="451" t="s">
        <v>731</v>
      </c>
      <c r="P98" s="451" t="s">
        <v>731</v>
      </c>
      <c r="Q98" s="452" t="s">
        <v>175</v>
      </c>
      <c r="R98" s="234"/>
      <c r="S98" s="234"/>
      <c r="T98" s="437" t="s">
        <v>732</v>
      </c>
      <c r="U98" s="438" t="s">
        <v>732</v>
      </c>
      <c r="V98" s="438" t="s">
        <v>732</v>
      </c>
      <c r="W98" s="438" t="s">
        <v>732</v>
      </c>
      <c r="X98" s="438" t="s">
        <v>732</v>
      </c>
      <c r="Y98" s="438" t="s">
        <v>732</v>
      </c>
      <c r="Z98" s="438" t="s">
        <v>732</v>
      </c>
      <c r="AA98" s="514" t="s">
        <v>732</v>
      </c>
      <c r="AB98" s="520" t="s">
        <v>732</v>
      </c>
      <c r="AC98" s="438" t="s">
        <v>732</v>
      </c>
      <c r="AD98" s="438" t="s">
        <v>732</v>
      </c>
      <c r="AE98" s="438" t="s">
        <v>732</v>
      </c>
      <c r="AF98" s="439" t="s">
        <v>732</v>
      </c>
    </row>
    <row r="99" spans="2:33" outlineLevel="1">
      <c r="B99" s="453" t="s">
        <v>426</v>
      </c>
      <c r="C99" s="862"/>
      <c r="D99" s="454" t="s">
        <v>473</v>
      </c>
      <c r="E99" s="442"/>
      <c r="F99" s="256"/>
      <c r="G99" s="256"/>
      <c r="H99" s="256"/>
      <c r="I99" s="256"/>
      <c r="J99" s="256"/>
      <c r="K99" s="256"/>
      <c r="L99" s="256"/>
      <c r="M99" s="256"/>
      <c r="N99" s="449"/>
      <c r="O99" s="447" t="s">
        <v>500</v>
      </c>
      <c r="P99" s="447" t="s">
        <v>500</v>
      </c>
      <c r="Q99" s="448"/>
      <c r="R99" s="234"/>
      <c r="S99" s="234"/>
      <c r="T99" s="289" t="s">
        <v>427</v>
      </c>
      <c r="U99" s="290" t="s">
        <v>427</v>
      </c>
      <c r="V99" s="290" t="s">
        <v>427</v>
      </c>
      <c r="W99" s="290" t="s">
        <v>427</v>
      </c>
      <c r="X99" s="290" t="s">
        <v>427</v>
      </c>
      <c r="Y99" s="290" t="s">
        <v>427</v>
      </c>
      <c r="Z99" s="290" t="s">
        <v>427</v>
      </c>
      <c r="AA99" s="382" t="s">
        <v>427</v>
      </c>
      <c r="AB99" s="399" t="s">
        <v>427</v>
      </c>
      <c r="AC99" s="290" t="s">
        <v>427</v>
      </c>
      <c r="AD99" s="290" t="s">
        <v>427</v>
      </c>
      <c r="AE99" s="290" t="s">
        <v>427</v>
      </c>
      <c r="AF99" s="291" t="s">
        <v>427</v>
      </c>
    </row>
    <row r="100" spans="2:33" outlineLevel="1">
      <c r="B100" s="431" t="s">
        <v>486</v>
      </c>
      <c r="C100" s="1101"/>
      <c r="D100" s="1370"/>
      <c r="E100" s="1370"/>
      <c r="F100" s="1370"/>
      <c r="G100" s="1370"/>
      <c r="H100" s="1370"/>
      <c r="I100" s="1370"/>
      <c r="J100" s="1370"/>
      <c r="K100" s="1370"/>
      <c r="L100" s="1370"/>
      <c r="M100" s="1370"/>
      <c r="N100" s="1370"/>
      <c r="O100" s="1101"/>
      <c r="P100" s="1101"/>
      <c r="Q100" s="428"/>
      <c r="R100" s="234"/>
      <c r="S100" s="234"/>
      <c r="T100" s="1103">
        <v>0</v>
      </c>
      <c r="U100" s="1103">
        <v>0</v>
      </c>
      <c r="V100" s="1103">
        <v>0</v>
      </c>
      <c r="W100" s="1103">
        <v>0</v>
      </c>
      <c r="X100" s="1103">
        <v>0</v>
      </c>
      <c r="Y100" s="1103">
        <v>0</v>
      </c>
      <c r="Z100" s="1103">
        <v>0</v>
      </c>
      <c r="AA100" s="1103">
        <v>0</v>
      </c>
      <c r="AB100" s="1103">
        <v>0</v>
      </c>
      <c r="AC100" s="1103">
        <v>0</v>
      </c>
      <c r="AD100" s="1103">
        <v>0</v>
      </c>
      <c r="AE100" s="1103">
        <v>0</v>
      </c>
      <c r="AF100" s="1103">
        <v>0</v>
      </c>
      <c r="AG100" s="132">
        <v>0</v>
      </c>
    </row>
    <row r="101" spans="2:33" outlineLevel="1">
      <c r="B101" s="431" t="s">
        <v>487</v>
      </c>
      <c r="C101" s="1101"/>
      <c r="D101" s="1370"/>
      <c r="E101" s="1370"/>
      <c r="F101" s="1370"/>
      <c r="G101" s="1370"/>
      <c r="H101" s="1370"/>
      <c r="I101" s="1370"/>
      <c r="J101" s="1370"/>
      <c r="K101" s="1370"/>
      <c r="L101" s="1370"/>
      <c r="M101" s="1370"/>
      <c r="N101" s="1370"/>
      <c r="O101" s="1101"/>
      <c r="P101" s="1101"/>
      <c r="Q101" s="428"/>
      <c r="R101" s="234"/>
      <c r="S101" s="234"/>
      <c r="T101" s="1103">
        <v>0</v>
      </c>
      <c r="U101" s="1103">
        <v>0</v>
      </c>
      <c r="V101" s="1103">
        <v>0</v>
      </c>
      <c r="W101" s="1103">
        <v>0</v>
      </c>
      <c r="X101" s="1103">
        <v>0</v>
      </c>
      <c r="Y101" s="1103">
        <v>0</v>
      </c>
      <c r="Z101" s="1103">
        <v>0</v>
      </c>
      <c r="AA101" s="1103">
        <v>0</v>
      </c>
      <c r="AB101" s="1103">
        <v>0</v>
      </c>
      <c r="AC101" s="1103">
        <v>0</v>
      </c>
      <c r="AD101" s="1103">
        <v>0</v>
      </c>
      <c r="AE101" s="1103">
        <v>0</v>
      </c>
      <c r="AF101" s="1103">
        <v>0</v>
      </c>
      <c r="AG101" s="132">
        <v>0</v>
      </c>
    </row>
    <row r="102" spans="2:33" outlineLevel="1">
      <c r="B102" s="431" t="s">
        <v>488</v>
      </c>
      <c r="C102" s="1101"/>
      <c r="D102" s="1370"/>
      <c r="E102" s="1370"/>
      <c r="F102" s="1370"/>
      <c r="G102" s="1370"/>
      <c r="H102" s="1370"/>
      <c r="I102" s="1370"/>
      <c r="J102" s="1370"/>
      <c r="K102" s="1370"/>
      <c r="L102" s="1370"/>
      <c r="M102" s="1370"/>
      <c r="N102" s="1370"/>
      <c r="O102" s="1101"/>
      <c r="P102" s="1101"/>
      <c r="Q102" s="428"/>
      <c r="R102" s="234"/>
      <c r="S102" s="234"/>
      <c r="T102" s="1103">
        <v>0</v>
      </c>
      <c r="U102" s="1103">
        <v>0</v>
      </c>
      <c r="V102" s="1103">
        <v>0</v>
      </c>
      <c r="W102" s="1103">
        <v>0</v>
      </c>
      <c r="X102" s="1103">
        <v>0</v>
      </c>
      <c r="Y102" s="1103">
        <v>0</v>
      </c>
      <c r="Z102" s="1103">
        <v>0</v>
      </c>
      <c r="AA102" s="1103">
        <v>0</v>
      </c>
      <c r="AB102" s="1103">
        <v>0</v>
      </c>
      <c r="AC102" s="1103">
        <v>0</v>
      </c>
      <c r="AD102" s="1103">
        <v>0</v>
      </c>
      <c r="AE102" s="1103">
        <v>0</v>
      </c>
      <c r="AF102" s="1103">
        <v>0</v>
      </c>
      <c r="AG102" s="132">
        <v>0</v>
      </c>
    </row>
    <row r="103" spans="2:33" outlineLevel="1">
      <c r="B103" s="431" t="s">
        <v>489</v>
      </c>
      <c r="C103" s="1101"/>
      <c r="D103" s="1370"/>
      <c r="E103" s="1370"/>
      <c r="F103" s="1370"/>
      <c r="G103" s="1370"/>
      <c r="H103" s="1370"/>
      <c r="I103" s="1370"/>
      <c r="J103" s="1370"/>
      <c r="K103" s="1370"/>
      <c r="L103" s="1370"/>
      <c r="M103" s="1370"/>
      <c r="N103" s="1370"/>
      <c r="O103" s="1101"/>
      <c r="P103" s="1101"/>
      <c r="Q103" s="428"/>
      <c r="R103" s="234"/>
      <c r="S103" s="234"/>
      <c r="T103" s="1103">
        <v>0</v>
      </c>
      <c r="U103" s="1103">
        <v>0</v>
      </c>
      <c r="V103" s="1103">
        <v>0</v>
      </c>
      <c r="W103" s="1103">
        <v>0</v>
      </c>
      <c r="X103" s="1103">
        <v>0</v>
      </c>
      <c r="Y103" s="1103">
        <v>0</v>
      </c>
      <c r="Z103" s="1103">
        <v>0</v>
      </c>
      <c r="AA103" s="1103">
        <v>0</v>
      </c>
      <c r="AB103" s="1103">
        <v>0</v>
      </c>
      <c r="AC103" s="1103">
        <v>0</v>
      </c>
      <c r="AD103" s="1103">
        <v>0</v>
      </c>
      <c r="AE103" s="1103">
        <v>0</v>
      </c>
      <c r="AF103" s="1103">
        <v>0</v>
      </c>
      <c r="AG103" s="132">
        <v>0</v>
      </c>
    </row>
    <row r="104" spans="2:33" outlineLevel="1">
      <c r="B104" s="431" t="s">
        <v>490</v>
      </c>
      <c r="C104" s="1101"/>
      <c r="D104" s="1370"/>
      <c r="E104" s="1370"/>
      <c r="F104" s="1370"/>
      <c r="G104" s="1370"/>
      <c r="H104" s="1370"/>
      <c r="I104" s="1370"/>
      <c r="J104" s="1370"/>
      <c r="K104" s="1370"/>
      <c r="L104" s="1370"/>
      <c r="M104" s="1370"/>
      <c r="N104" s="1370"/>
      <c r="O104" s="1101"/>
      <c r="P104" s="1101"/>
      <c r="Q104" s="428"/>
      <c r="R104" s="234"/>
      <c r="S104" s="234"/>
      <c r="T104" s="1103">
        <v>0</v>
      </c>
      <c r="U104" s="1103">
        <v>0</v>
      </c>
      <c r="V104" s="1103">
        <v>0</v>
      </c>
      <c r="W104" s="1103">
        <v>0</v>
      </c>
      <c r="X104" s="1103">
        <v>0</v>
      </c>
      <c r="Y104" s="1103">
        <v>0</v>
      </c>
      <c r="Z104" s="1103">
        <v>0</v>
      </c>
      <c r="AA104" s="1103">
        <v>0</v>
      </c>
      <c r="AB104" s="1103">
        <v>0</v>
      </c>
      <c r="AC104" s="1103">
        <v>0</v>
      </c>
      <c r="AD104" s="1103">
        <v>0</v>
      </c>
      <c r="AE104" s="1103">
        <v>0</v>
      </c>
      <c r="AF104" s="1103">
        <v>0</v>
      </c>
      <c r="AG104" s="132">
        <v>0</v>
      </c>
    </row>
    <row r="105" spans="2:33" outlineLevel="1">
      <c r="B105" s="431" t="s">
        <v>491</v>
      </c>
      <c r="C105" s="1101"/>
      <c r="D105" s="1370"/>
      <c r="E105" s="1370"/>
      <c r="F105" s="1370"/>
      <c r="G105" s="1370"/>
      <c r="H105" s="1370"/>
      <c r="I105" s="1370"/>
      <c r="J105" s="1370"/>
      <c r="K105" s="1370"/>
      <c r="L105" s="1370"/>
      <c r="M105" s="1370"/>
      <c r="N105" s="1370"/>
      <c r="O105" s="1101"/>
      <c r="P105" s="1101"/>
      <c r="Q105" s="428"/>
      <c r="R105" s="234"/>
      <c r="S105" s="234"/>
      <c r="T105" s="1103">
        <v>0</v>
      </c>
      <c r="U105" s="1103">
        <v>0</v>
      </c>
      <c r="V105" s="1103">
        <v>0</v>
      </c>
      <c r="W105" s="1103">
        <v>0</v>
      </c>
      <c r="X105" s="1103">
        <v>0</v>
      </c>
      <c r="Y105" s="1103">
        <v>0</v>
      </c>
      <c r="Z105" s="1103">
        <v>0</v>
      </c>
      <c r="AA105" s="1103">
        <v>0</v>
      </c>
      <c r="AB105" s="1103">
        <v>0</v>
      </c>
      <c r="AC105" s="1103">
        <v>0</v>
      </c>
      <c r="AD105" s="1103">
        <v>0</v>
      </c>
      <c r="AE105" s="1103">
        <v>0</v>
      </c>
      <c r="AF105" s="1103">
        <v>0</v>
      </c>
      <c r="AG105" s="132">
        <v>0</v>
      </c>
    </row>
    <row r="106" spans="2:33" outlineLevel="1">
      <c r="B106" s="431" t="s">
        <v>492</v>
      </c>
      <c r="C106" s="1101"/>
      <c r="D106" s="1370"/>
      <c r="E106" s="1370"/>
      <c r="F106" s="1370"/>
      <c r="G106" s="1370"/>
      <c r="H106" s="1370"/>
      <c r="I106" s="1370"/>
      <c r="J106" s="1370"/>
      <c r="K106" s="1370"/>
      <c r="L106" s="1370"/>
      <c r="M106" s="1370"/>
      <c r="N106" s="1370"/>
      <c r="O106" s="1101"/>
      <c r="P106" s="1101"/>
      <c r="Q106" s="428"/>
      <c r="R106" s="234"/>
      <c r="S106" s="234"/>
      <c r="T106" s="1103">
        <v>0</v>
      </c>
      <c r="U106" s="1103">
        <v>0</v>
      </c>
      <c r="V106" s="1103">
        <v>0</v>
      </c>
      <c r="W106" s="1103">
        <v>0</v>
      </c>
      <c r="X106" s="1103">
        <v>0</v>
      </c>
      <c r="Y106" s="1103">
        <v>0</v>
      </c>
      <c r="Z106" s="1103">
        <v>0</v>
      </c>
      <c r="AA106" s="1103">
        <v>0</v>
      </c>
      <c r="AB106" s="1103">
        <v>0</v>
      </c>
      <c r="AC106" s="1103">
        <v>0</v>
      </c>
      <c r="AD106" s="1103">
        <v>0</v>
      </c>
      <c r="AE106" s="1103">
        <v>0</v>
      </c>
      <c r="AF106" s="1103">
        <v>0</v>
      </c>
      <c r="AG106" s="132">
        <v>0</v>
      </c>
    </row>
    <row r="107" spans="2:33" outlineLevel="1">
      <c r="B107" s="431" t="s">
        <v>493</v>
      </c>
      <c r="C107" s="1101"/>
      <c r="D107" s="1370"/>
      <c r="E107" s="1370"/>
      <c r="F107" s="1370"/>
      <c r="G107" s="1370"/>
      <c r="H107" s="1370"/>
      <c r="I107" s="1370"/>
      <c r="J107" s="1370"/>
      <c r="K107" s="1370"/>
      <c r="L107" s="1370"/>
      <c r="M107" s="1370"/>
      <c r="N107" s="1370"/>
      <c r="O107" s="1101"/>
      <c r="P107" s="1101"/>
      <c r="Q107" s="428"/>
      <c r="R107" s="234"/>
      <c r="S107" s="234"/>
      <c r="T107" s="1103">
        <v>0</v>
      </c>
      <c r="U107" s="1103">
        <v>0</v>
      </c>
      <c r="V107" s="1103">
        <v>0</v>
      </c>
      <c r="W107" s="1103">
        <v>0</v>
      </c>
      <c r="X107" s="1103">
        <v>0</v>
      </c>
      <c r="Y107" s="1103">
        <v>0</v>
      </c>
      <c r="Z107" s="1103">
        <v>0</v>
      </c>
      <c r="AA107" s="1103">
        <v>0</v>
      </c>
      <c r="AB107" s="1103">
        <v>0</v>
      </c>
      <c r="AC107" s="1103">
        <v>0</v>
      </c>
      <c r="AD107" s="1103">
        <v>0</v>
      </c>
      <c r="AE107" s="1103">
        <v>0</v>
      </c>
      <c r="AF107" s="1103">
        <v>0</v>
      </c>
      <c r="AG107" s="132">
        <v>0</v>
      </c>
    </row>
    <row r="108" spans="2:33" outlineLevel="1">
      <c r="B108" s="431" t="s">
        <v>494</v>
      </c>
      <c r="C108" s="1101"/>
      <c r="D108" s="1370"/>
      <c r="E108" s="1370"/>
      <c r="F108" s="1370"/>
      <c r="G108" s="1370"/>
      <c r="H108" s="1370"/>
      <c r="I108" s="1370"/>
      <c r="J108" s="1370"/>
      <c r="K108" s="1370"/>
      <c r="L108" s="1370"/>
      <c r="M108" s="1370"/>
      <c r="N108" s="1370"/>
      <c r="O108" s="1101"/>
      <c r="P108" s="1101"/>
      <c r="Q108" s="426"/>
      <c r="R108" s="234"/>
      <c r="S108" s="234"/>
      <c r="T108" s="1103">
        <v>0</v>
      </c>
      <c r="U108" s="1103">
        <v>0</v>
      </c>
      <c r="V108" s="1103">
        <v>0</v>
      </c>
      <c r="W108" s="1103">
        <v>0</v>
      </c>
      <c r="X108" s="1103">
        <v>0</v>
      </c>
      <c r="Y108" s="1103">
        <v>0</v>
      </c>
      <c r="Z108" s="1103">
        <v>0</v>
      </c>
      <c r="AA108" s="1103">
        <v>0</v>
      </c>
      <c r="AB108" s="1103">
        <v>0</v>
      </c>
      <c r="AC108" s="1103">
        <v>0</v>
      </c>
      <c r="AD108" s="1103">
        <v>0</v>
      </c>
      <c r="AE108" s="1103">
        <v>0</v>
      </c>
      <c r="AF108" s="1103">
        <v>0</v>
      </c>
      <c r="AG108" s="132">
        <v>0</v>
      </c>
    </row>
    <row r="109" spans="2:33" outlineLevel="1">
      <c r="B109" s="427" t="s">
        <v>733</v>
      </c>
      <c r="C109" s="1364" t="s">
        <v>511</v>
      </c>
      <c r="D109" s="1365"/>
      <c r="E109" s="1365"/>
      <c r="F109" s="1365"/>
      <c r="G109" s="1365"/>
      <c r="H109" s="1365"/>
      <c r="I109" s="1365"/>
      <c r="J109" s="1365"/>
      <c r="K109" s="1365"/>
      <c r="L109" s="1365"/>
      <c r="M109" s="1365"/>
      <c r="N109" s="1365"/>
      <c r="O109" s="1365"/>
      <c r="P109" s="1365"/>
      <c r="Q109" s="1366"/>
      <c r="R109" s="234"/>
      <c r="T109" s="1103">
        <v>0</v>
      </c>
      <c r="U109" s="1103">
        <v>0</v>
      </c>
      <c r="V109" s="1103">
        <v>0</v>
      </c>
      <c r="W109" s="1103">
        <v>0</v>
      </c>
      <c r="X109" s="1103">
        <v>0</v>
      </c>
      <c r="Y109" s="1103">
        <v>0</v>
      </c>
      <c r="Z109" s="1103">
        <v>0</v>
      </c>
      <c r="AA109" s="1103">
        <v>0</v>
      </c>
      <c r="AB109" s="1103">
        <v>0</v>
      </c>
      <c r="AC109" s="1103">
        <v>0</v>
      </c>
      <c r="AD109" s="1103">
        <v>0</v>
      </c>
      <c r="AE109" s="1103">
        <v>0</v>
      </c>
      <c r="AF109" s="1103">
        <v>0</v>
      </c>
      <c r="AG109" s="132">
        <v>0</v>
      </c>
    </row>
    <row r="110" spans="2:33">
      <c r="F110" s="254"/>
      <c r="G110" s="254"/>
      <c r="H110" s="254"/>
      <c r="I110" s="254"/>
      <c r="R110" s="234"/>
      <c r="S110" s="1056" t="s">
        <v>734</v>
      </c>
      <c r="T110" s="1108">
        <f t="shared" ref="T110:AF110" si="6">SUM(T100:T109)</f>
        <v>0</v>
      </c>
      <c r="U110" s="1108">
        <f t="shared" si="6"/>
        <v>0</v>
      </c>
      <c r="V110" s="1108">
        <f t="shared" si="6"/>
        <v>0</v>
      </c>
      <c r="W110" s="1108">
        <f t="shared" si="6"/>
        <v>0</v>
      </c>
      <c r="X110" s="1108">
        <f t="shared" si="6"/>
        <v>0</v>
      </c>
      <c r="Y110" s="1108">
        <f t="shared" si="6"/>
        <v>0</v>
      </c>
      <c r="Z110" s="1108">
        <f t="shared" si="6"/>
        <v>0</v>
      </c>
      <c r="AA110" s="1108">
        <f t="shared" si="6"/>
        <v>0</v>
      </c>
      <c r="AB110" s="1108">
        <f t="shared" si="6"/>
        <v>0</v>
      </c>
      <c r="AC110" s="1108">
        <f t="shared" si="6"/>
        <v>0</v>
      </c>
      <c r="AD110" s="1108">
        <f t="shared" si="6"/>
        <v>0</v>
      </c>
      <c r="AE110" s="1108">
        <f t="shared" si="6"/>
        <v>0</v>
      </c>
      <c r="AF110" s="1108">
        <f t="shared" si="6"/>
        <v>0</v>
      </c>
      <c r="AG110" s="132">
        <v>0</v>
      </c>
    </row>
    <row r="111" spans="2:33">
      <c r="F111" s="254"/>
      <c r="G111" s="254"/>
      <c r="H111" s="254"/>
      <c r="I111" s="254"/>
      <c r="AB111" s="388"/>
    </row>
    <row r="112" spans="2:33">
      <c r="B112" s="419" t="s">
        <v>495</v>
      </c>
      <c r="C112" s="419"/>
      <c r="D112" s="257" t="s">
        <v>653</v>
      </c>
      <c r="E112" s="234"/>
      <c r="AB112" s="388"/>
    </row>
    <row r="113" spans="2:33" outlineLevel="1">
      <c r="AB113" s="388"/>
    </row>
    <row r="114" spans="2:33" ht="31.5" customHeight="1" outlineLevel="1">
      <c r="B114" s="1022"/>
      <c r="C114" s="1032" t="s">
        <v>713</v>
      </c>
      <c r="D114" s="1023" t="s">
        <v>497</v>
      </c>
      <c r="E114" s="841" t="s">
        <v>498</v>
      </c>
      <c r="F114" s="1390" t="s">
        <v>499</v>
      </c>
      <c r="G114" s="841" t="s">
        <v>515</v>
      </c>
      <c r="H114" s="1023" t="s">
        <v>516</v>
      </c>
      <c r="I114" s="841" t="s">
        <v>517</v>
      </c>
      <c r="J114" s="1032" t="s">
        <v>518</v>
      </c>
      <c r="K114" s="841" t="s">
        <v>515</v>
      </c>
      <c r="L114" s="1023" t="s">
        <v>515</v>
      </c>
      <c r="M114" s="841" t="s">
        <v>515</v>
      </c>
      <c r="N114" s="1023" t="s">
        <v>735</v>
      </c>
      <c r="O114" s="841" t="s">
        <v>735</v>
      </c>
      <c r="P114" s="1023" t="s">
        <v>735</v>
      </c>
      <c r="Q114" s="1040" t="s">
        <v>729</v>
      </c>
      <c r="AB114" s="388"/>
    </row>
    <row r="115" spans="2:33" s="795" customFormat="1" ht="45.75" customHeight="1" outlineLevel="1">
      <c r="B115" s="786" t="s">
        <v>426</v>
      </c>
      <c r="C115" s="787"/>
      <c r="D115" s="787" t="s">
        <v>500</v>
      </c>
      <c r="E115" s="788" t="s">
        <v>500</v>
      </c>
      <c r="F115" s="1391"/>
      <c r="G115" s="789" t="s">
        <v>160</v>
      </c>
      <c r="H115" s="790" t="s">
        <v>160</v>
      </c>
      <c r="I115" s="791" t="s">
        <v>427</v>
      </c>
      <c r="J115" s="790" t="s">
        <v>519</v>
      </c>
      <c r="K115" s="789" t="s">
        <v>736</v>
      </c>
      <c r="L115" s="792" t="s">
        <v>737</v>
      </c>
      <c r="M115" s="793" t="s">
        <v>738</v>
      </c>
      <c r="N115" s="790" t="s">
        <v>736</v>
      </c>
      <c r="O115" s="793" t="s">
        <v>739</v>
      </c>
      <c r="P115" s="792" t="s">
        <v>738</v>
      </c>
      <c r="Q115" s="794" t="s">
        <v>175</v>
      </c>
      <c r="T115" s="796" t="s">
        <v>427</v>
      </c>
      <c r="U115" s="797" t="s">
        <v>427</v>
      </c>
      <c r="V115" s="797" t="s">
        <v>427</v>
      </c>
      <c r="W115" s="797" t="s">
        <v>427</v>
      </c>
      <c r="X115" s="797" t="s">
        <v>427</v>
      </c>
      <c r="Y115" s="797" t="s">
        <v>427</v>
      </c>
      <c r="Z115" s="797" t="s">
        <v>427</v>
      </c>
      <c r="AA115" s="798" t="s">
        <v>427</v>
      </c>
      <c r="AB115" s="799" t="s">
        <v>427</v>
      </c>
      <c r="AC115" s="797" t="s">
        <v>427</v>
      </c>
      <c r="AD115" s="797" t="s">
        <v>427</v>
      </c>
      <c r="AE115" s="797" t="s">
        <v>427</v>
      </c>
      <c r="AF115" s="800" t="s">
        <v>427</v>
      </c>
    </row>
    <row r="116" spans="2:33" outlineLevel="1">
      <c r="B116" s="455" t="s">
        <v>501</v>
      </c>
      <c r="C116" s="1101"/>
      <c r="D116" s="1101"/>
      <c r="E116" s="1101"/>
      <c r="F116" s="1101"/>
      <c r="G116" s="423"/>
      <c r="H116" s="423"/>
      <c r="I116" s="1101"/>
      <c r="J116" s="1101"/>
      <c r="K116" s="1101"/>
      <c r="L116" s="1101"/>
      <c r="M116" s="1101"/>
      <c r="N116" s="456"/>
      <c r="O116" s="1101"/>
      <c r="P116" s="1101"/>
      <c r="Q116" s="428"/>
      <c r="T116" s="1103">
        <v>0</v>
      </c>
      <c r="U116" s="1103">
        <v>0</v>
      </c>
      <c r="V116" s="1103">
        <v>0</v>
      </c>
      <c r="W116" s="1103">
        <v>0</v>
      </c>
      <c r="X116" s="1103">
        <v>0</v>
      </c>
      <c r="Y116" s="1103">
        <v>0</v>
      </c>
      <c r="Z116" s="1103">
        <v>0</v>
      </c>
      <c r="AA116" s="1103">
        <v>0</v>
      </c>
      <c r="AB116" s="1103">
        <v>0</v>
      </c>
      <c r="AC116" s="1103">
        <v>0</v>
      </c>
      <c r="AD116" s="1103">
        <v>0</v>
      </c>
      <c r="AE116" s="1103">
        <v>0</v>
      </c>
      <c r="AF116" s="1103">
        <v>0</v>
      </c>
      <c r="AG116" s="132">
        <v>0</v>
      </c>
    </row>
    <row r="117" spans="2:33" outlineLevel="1">
      <c r="B117" s="431" t="s">
        <v>502</v>
      </c>
      <c r="C117" s="1101"/>
      <c r="D117" s="1101"/>
      <c r="E117" s="1101"/>
      <c r="F117" s="1101"/>
      <c r="G117" s="423"/>
      <c r="H117" s="423"/>
      <c r="I117" s="1101"/>
      <c r="J117" s="1101"/>
      <c r="K117" s="1101"/>
      <c r="L117" s="1101"/>
      <c r="M117" s="1101"/>
      <c r="N117" s="425"/>
      <c r="O117" s="1101"/>
      <c r="P117" s="1101"/>
      <c r="Q117" s="428"/>
      <c r="T117" s="1103">
        <v>0</v>
      </c>
      <c r="U117" s="1103">
        <v>0</v>
      </c>
      <c r="V117" s="1103">
        <v>0</v>
      </c>
      <c r="W117" s="1103">
        <v>0</v>
      </c>
      <c r="X117" s="1103">
        <v>0</v>
      </c>
      <c r="Y117" s="1103">
        <v>0</v>
      </c>
      <c r="Z117" s="1103">
        <v>0</v>
      </c>
      <c r="AA117" s="1103">
        <v>0</v>
      </c>
      <c r="AB117" s="1103">
        <v>0</v>
      </c>
      <c r="AC117" s="1103">
        <v>0</v>
      </c>
      <c r="AD117" s="1103">
        <v>0</v>
      </c>
      <c r="AE117" s="1103">
        <v>0</v>
      </c>
      <c r="AF117" s="1103">
        <v>0</v>
      </c>
      <c r="AG117" s="132">
        <v>0</v>
      </c>
    </row>
    <row r="118" spans="2:33" outlineLevel="1">
      <c r="B118" s="431" t="s">
        <v>503</v>
      </c>
      <c r="C118" s="1101"/>
      <c r="D118" s="1101"/>
      <c r="E118" s="1101"/>
      <c r="F118" s="1101"/>
      <c r="G118" s="423"/>
      <c r="H118" s="423"/>
      <c r="I118" s="1101"/>
      <c r="J118" s="1101"/>
      <c r="K118" s="1101"/>
      <c r="L118" s="1101"/>
      <c r="M118" s="1101"/>
      <c r="N118" s="425"/>
      <c r="O118" s="1101"/>
      <c r="P118" s="1101"/>
      <c r="Q118" s="428"/>
      <c r="T118" s="1103">
        <v>0</v>
      </c>
      <c r="U118" s="1103">
        <v>0</v>
      </c>
      <c r="V118" s="1103">
        <v>0</v>
      </c>
      <c r="W118" s="1103">
        <v>0</v>
      </c>
      <c r="X118" s="1103">
        <v>0</v>
      </c>
      <c r="Y118" s="1103">
        <v>0</v>
      </c>
      <c r="Z118" s="1103">
        <v>0</v>
      </c>
      <c r="AA118" s="1103">
        <v>0</v>
      </c>
      <c r="AB118" s="1103">
        <v>0</v>
      </c>
      <c r="AC118" s="1103">
        <v>0</v>
      </c>
      <c r="AD118" s="1103">
        <v>0</v>
      </c>
      <c r="AE118" s="1103">
        <v>0</v>
      </c>
      <c r="AF118" s="1103">
        <v>0</v>
      </c>
      <c r="AG118" s="132">
        <v>0</v>
      </c>
    </row>
    <row r="119" spans="2:33" outlineLevel="1">
      <c r="B119" s="431" t="s">
        <v>504</v>
      </c>
      <c r="C119" s="1101"/>
      <c r="D119" s="1101"/>
      <c r="E119" s="1101"/>
      <c r="F119" s="1101"/>
      <c r="G119" s="423"/>
      <c r="H119" s="423"/>
      <c r="I119" s="1101"/>
      <c r="J119" s="1101"/>
      <c r="K119" s="1101"/>
      <c r="L119" s="1101"/>
      <c r="M119" s="1101"/>
      <c r="N119" s="425"/>
      <c r="O119" s="1101"/>
      <c r="P119" s="1101"/>
      <c r="Q119" s="428"/>
      <c r="T119" s="1103">
        <v>0</v>
      </c>
      <c r="U119" s="1103">
        <v>0</v>
      </c>
      <c r="V119" s="1103">
        <v>0</v>
      </c>
      <c r="W119" s="1103">
        <v>0</v>
      </c>
      <c r="X119" s="1103">
        <v>0</v>
      </c>
      <c r="Y119" s="1103">
        <v>0</v>
      </c>
      <c r="Z119" s="1103">
        <v>0</v>
      </c>
      <c r="AA119" s="1103">
        <v>0</v>
      </c>
      <c r="AB119" s="1103">
        <v>0</v>
      </c>
      <c r="AC119" s="1103">
        <v>0</v>
      </c>
      <c r="AD119" s="1103">
        <v>0</v>
      </c>
      <c r="AE119" s="1103">
        <v>0</v>
      </c>
      <c r="AF119" s="1103">
        <v>0</v>
      </c>
      <c r="AG119" s="132">
        <v>0</v>
      </c>
    </row>
    <row r="120" spans="2:33" outlineLevel="1">
      <c r="B120" s="431" t="s">
        <v>505</v>
      </c>
      <c r="C120" s="1101"/>
      <c r="D120" s="1101"/>
      <c r="E120" s="1101"/>
      <c r="F120" s="1101"/>
      <c r="G120" s="423"/>
      <c r="H120" s="423"/>
      <c r="I120" s="1101"/>
      <c r="J120" s="1101"/>
      <c r="K120" s="1101"/>
      <c r="L120" s="1101"/>
      <c r="M120" s="1101"/>
      <c r="N120" s="425"/>
      <c r="O120" s="1101"/>
      <c r="P120" s="1101"/>
      <c r="Q120" s="428"/>
      <c r="T120" s="1103">
        <v>0</v>
      </c>
      <c r="U120" s="1103">
        <v>0</v>
      </c>
      <c r="V120" s="1103">
        <v>0</v>
      </c>
      <c r="W120" s="1103">
        <v>0</v>
      </c>
      <c r="X120" s="1103">
        <v>0</v>
      </c>
      <c r="Y120" s="1103">
        <v>0</v>
      </c>
      <c r="Z120" s="1103">
        <v>0</v>
      </c>
      <c r="AA120" s="1103">
        <v>0</v>
      </c>
      <c r="AB120" s="1103">
        <v>0</v>
      </c>
      <c r="AC120" s="1103">
        <v>0</v>
      </c>
      <c r="AD120" s="1103">
        <v>0</v>
      </c>
      <c r="AE120" s="1103">
        <v>0</v>
      </c>
      <c r="AF120" s="1103">
        <v>0</v>
      </c>
      <c r="AG120" s="132">
        <v>0</v>
      </c>
    </row>
    <row r="121" spans="2:33" outlineLevel="1">
      <c r="B121" s="431" t="s">
        <v>506</v>
      </c>
      <c r="C121" s="1101"/>
      <c r="D121" s="1101"/>
      <c r="E121" s="1101"/>
      <c r="F121" s="1101"/>
      <c r="G121" s="423"/>
      <c r="H121" s="423"/>
      <c r="I121" s="1101"/>
      <c r="J121" s="1101"/>
      <c r="K121" s="1101"/>
      <c r="L121" s="1101"/>
      <c r="M121" s="1101"/>
      <c r="N121" s="425"/>
      <c r="O121" s="1101"/>
      <c r="P121" s="1101"/>
      <c r="Q121" s="428"/>
      <c r="T121" s="1103">
        <v>0</v>
      </c>
      <c r="U121" s="1103">
        <v>0</v>
      </c>
      <c r="V121" s="1103">
        <v>0</v>
      </c>
      <c r="W121" s="1103">
        <v>0</v>
      </c>
      <c r="X121" s="1103">
        <v>0</v>
      </c>
      <c r="Y121" s="1103">
        <v>0</v>
      </c>
      <c r="Z121" s="1103">
        <v>0</v>
      </c>
      <c r="AA121" s="1103">
        <v>0</v>
      </c>
      <c r="AB121" s="1103">
        <v>0</v>
      </c>
      <c r="AC121" s="1103">
        <v>0</v>
      </c>
      <c r="AD121" s="1103">
        <v>0</v>
      </c>
      <c r="AE121" s="1103">
        <v>0</v>
      </c>
      <c r="AF121" s="1103">
        <v>0</v>
      </c>
      <c r="AG121" s="132">
        <v>0</v>
      </c>
    </row>
    <row r="122" spans="2:33" outlineLevel="1">
      <c r="B122" s="431" t="s">
        <v>507</v>
      </c>
      <c r="C122" s="1101"/>
      <c r="D122" s="1101"/>
      <c r="E122" s="1101"/>
      <c r="F122" s="1101"/>
      <c r="G122" s="423"/>
      <c r="H122" s="423"/>
      <c r="I122" s="1101"/>
      <c r="J122" s="1101"/>
      <c r="K122" s="1101"/>
      <c r="L122" s="1101"/>
      <c r="M122" s="1101"/>
      <c r="N122" s="425"/>
      <c r="O122" s="1101"/>
      <c r="P122" s="1101"/>
      <c r="Q122" s="428"/>
      <c r="T122" s="1103">
        <v>0</v>
      </c>
      <c r="U122" s="1103">
        <v>0</v>
      </c>
      <c r="V122" s="1103">
        <v>0</v>
      </c>
      <c r="W122" s="1103">
        <v>0</v>
      </c>
      <c r="X122" s="1103">
        <v>0</v>
      </c>
      <c r="Y122" s="1103">
        <v>0</v>
      </c>
      <c r="Z122" s="1103">
        <v>0</v>
      </c>
      <c r="AA122" s="1103">
        <v>0</v>
      </c>
      <c r="AB122" s="1103">
        <v>0</v>
      </c>
      <c r="AC122" s="1103">
        <v>0</v>
      </c>
      <c r="AD122" s="1103">
        <v>0</v>
      </c>
      <c r="AE122" s="1103">
        <v>0</v>
      </c>
      <c r="AF122" s="1103">
        <v>0</v>
      </c>
      <c r="AG122" s="132">
        <v>0</v>
      </c>
    </row>
    <row r="123" spans="2:33" outlineLevel="1">
      <c r="B123" s="431" t="s">
        <v>508</v>
      </c>
      <c r="C123" s="1101"/>
      <c r="D123" s="1101"/>
      <c r="E123" s="1101"/>
      <c r="F123" s="1101"/>
      <c r="G123" s="423"/>
      <c r="H123" s="423"/>
      <c r="I123" s="1101"/>
      <c r="J123" s="1101"/>
      <c r="K123" s="1101"/>
      <c r="L123" s="1101"/>
      <c r="M123" s="1101"/>
      <c r="N123" s="425"/>
      <c r="O123" s="1101"/>
      <c r="P123" s="1101"/>
      <c r="Q123" s="428"/>
      <c r="T123" s="1103">
        <v>0</v>
      </c>
      <c r="U123" s="1103">
        <v>0</v>
      </c>
      <c r="V123" s="1103">
        <v>0</v>
      </c>
      <c r="W123" s="1103">
        <v>0</v>
      </c>
      <c r="X123" s="1103">
        <v>0</v>
      </c>
      <c r="Y123" s="1103">
        <v>0</v>
      </c>
      <c r="Z123" s="1103">
        <v>0</v>
      </c>
      <c r="AA123" s="1103">
        <v>0</v>
      </c>
      <c r="AB123" s="1103">
        <v>0</v>
      </c>
      <c r="AC123" s="1103">
        <v>0</v>
      </c>
      <c r="AD123" s="1103">
        <v>0</v>
      </c>
      <c r="AE123" s="1103">
        <v>0</v>
      </c>
      <c r="AF123" s="1103">
        <v>0</v>
      </c>
      <c r="AG123" s="132">
        <v>0</v>
      </c>
    </row>
    <row r="124" spans="2:33" outlineLevel="1">
      <c r="B124" s="431" t="s">
        <v>509</v>
      </c>
      <c r="C124" s="1101"/>
      <c r="D124" s="1101"/>
      <c r="E124" s="1101"/>
      <c r="F124" s="1101"/>
      <c r="G124" s="423"/>
      <c r="H124" s="423"/>
      <c r="I124" s="1101"/>
      <c r="J124" s="1101"/>
      <c r="K124" s="1101"/>
      <c r="L124" s="1101"/>
      <c r="M124" s="1101"/>
      <c r="N124" s="425"/>
      <c r="O124" s="1101"/>
      <c r="P124" s="1101"/>
      <c r="Q124" s="426"/>
      <c r="T124" s="1103">
        <v>0</v>
      </c>
      <c r="U124" s="1103">
        <v>0</v>
      </c>
      <c r="V124" s="1103">
        <v>0</v>
      </c>
      <c r="W124" s="1103">
        <v>0</v>
      </c>
      <c r="X124" s="1103">
        <v>0</v>
      </c>
      <c r="Y124" s="1103">
        <v>0</v>
      </c>
      <c r="Z124" s="1103">
        <v>0</v>
      </c>
      <c r="AA124" s="1103">
        <v>0</v>
      </c>
      <c r="AB124" s="1103">
        <v>0</v>
      </c>
      <c r="AC124" s="1103">
        <v>0</v>
      </c>
      <c r="AD124" s="1103">
        <v>0</v>
      </c>
      <c r="AE124" s="1103">
        <v>0</v>
      </c>
      <c r="AF124" s="1103">
        <v>0</v>
      </c>
      <c r="AG124" s="132">
        <v>0</v>
      </c>
    </row>
    <row r="125" spans="2:33" outlineLevel="1">
      <c r="B125" s="427" t="s">
        <v>510</v>
      </c>
      <c r="C125" s="1364" t="s">
        <v>511</v>
      </c>
      <c r="D125" s="1365"/>
      <c r="E125" s="1365"/>
      <c r="F125" s="1365"/>
      <c r="G125" s="1365"/>
      <c r="H125" s="1365"/>
      <c r="I125" s="1365"/>
      <c r="J125" s="1365"/>
      <c r="K125" s="1365"/>
      <c r="L125" s="1365"/>
      <c r="M125" s="1365"/>
      <c r="N125" s="1365"/>
      <c r="O125" s="1365"/>
      <c r="P125" s="1365"/>
      <c r="Q125" s="1366"/>
      <c r="T125" s="1103">
        <v>0</v>
      </c>
      <c r="U125" s="1103">
        <v>0</v>
      </c>
      <c r="V125" s="1103">
        <v>0</v>
      </c>
      <c r="W125" s="1103">
        <v>0</v>
      </c>
      <c r="X125" s="1103">
        <v>0</v>
      </c>
      <c r="Y125" s="1103">
        <v>0</v>
      </c>
      <c r="Z125" s="1103">
        <v>0</v>
      </c>
      <c r="AA125" s="1103">
        <v>0</v>
      </c>
      <c r="AB125" s="1103">
        <v>0</v>
      </c>
      <c r="AC125" s="1103">
        <v>0</v>
      </c>
      <c r="AD125" s="1103">
        <v>0</v>
      </c>
      <c r="AE125" s="1103">
        <v>0</v>
      </c>
      <c r="AF125" s="1103">
        <v>0</v>
      </c>
      <c r="AG125" s="132">
        <v>0</v>
      </c>
    </row>
    <row r="126" spans="2:33">
      <c r="F126" s="254"/>
      <c r="G126" s="254"/>
      <c r="H126" s="254"/>
      <c r="I126" s="254"/>
      <c r="S126" s="1056" t="s">
        <v>512</v>
      </c>
      <c r="T126" s="1108">
        <f t="shared" ref="T126:AF126" si="7">SUM(T116:T125)</f>
        <v>0</v>
      </c>
      <c r="U126" s="1108">
        <f t="shared" si="7"/>
        <v>0</v>
      </c>
      <c r="V126" s="1108">
        <f t="shared" si="7"/>
        <v>0</v>
      </c>
      <c r="W126" s="1108">
        <f t="shared" si="7"/>
        <v>0</v>
      </c>
      <c r="X126" s="1108">
        <f t="shared" si="7"/>
        <v>0</v>
      </c>
      <c r="Y126" s="1108">
        <f t="shared" si="7"/>
        <v>0</v>
      </c>
      <c r="Z126" s="1108">
        <f t="shared" si="7"/>
        <v>0</v>
      </c>
      <c r="AA126" s="1108">
        <f t="shared" si="7"/>
        <v>0</v>
      </c>
      <c r="AB126" s="1108">
        <f t="shared" si="7"/>
        <v>0</v>
      </c>
      <c r="AC126" s="1108">
        <f t="shared" si="7"/>
        <v>0</v>
      </c>
      <c r="AD126" s="1108">
        <f t="shared" si="7"/>
        <v>0</v>
      </c>
      <c r="AE126" s="1108">
        <f t="shared" si="7"/>
        <v>0</v>
      </c>
      <c r="AF126" s="1108">
        <f t="shared" si="7"/>
        <v>0</v>
      </c>
      <c r="AG126" s="132">
        <v>0</v>
      </c>
    </row>
    <row r="127" spans="2:33" outlineLevel="1">
      <c r="B127" s="432" t="s">
        <v>426</v>
      </c>
      <c r="C127" s="1367" t="s">
        <v>740</v>
      </c>
      <c r="D127" s="1368"/>
      <c r="E127" s="1368"/>
      <c r="F127" s="1368"/>
      <c r="G127" s="1368"/>
      <c r="H127" s="1368"/>
      <c r="I127" s="1368"/>
      <c r="J127" s="1368"/>
      <c r="K127" s="1368"/>
      <c r="L127" s="1368"/>
      <c r="M127" s="1368"/>
      <c r="N127" s="1368"/>
      <c r="O127" s="1368"/>
      <c r="P127" s="1368"/>
      <c r="Q127" s="1369"/>
      <c r="S127" s="237"/>
      <c r="AB127" s="388"/>
    </row>
    <row r="128" spans="2:33" outlineLevel="1">
      <c r="B128" s="431" t="s">
        <v>501</v>
      </c>
      <c r="C128" s="1361"/>
      <c r="D128" s="1362"/>
      <c r="E128" s="1362"/>
      <c r="F128" s="1362"/>
      <c r="G128" s="1362"/>
      <c r="H128" s="1362"/>
      <c r="I128" s="1362"/>
      <c r="J128" s="1362"/>
      <c r="K128" s="1362"/>
      <c r="L128" s="1362"/>
      <c r="M128" s="1362"/>
      <c r="N128" s="1362"/>
      <c r="O128" s="1362"/>
      <c r="P128" s="1362"/>
      <c r="Q128" s="1363"/>
      <c r="S128" s="258"/>
      <c r="AB128" s="388"/>
    </row>
    <row r="129" spans="2:33" outlineLevel="1">
      <c r="B129" s="431" t="s">
        <v>502</v>
      </c>
      <c r="C129" s="1361"/>
      <c r="D129" s="1362"/>
      <c r="E129" s="1362"/>
      <c r="F129" s="1362"/>
      <c r="G129" s="1362"/>
      <c r="H129" s="1362"/>
      <c r="I129" s="1362"/>
      <c r="J129" s="1362"/>
      <c r="K129" s="1362"/>
      <c r="L129" s="1362"/>
      <c r="M129" s="1362"/>
      <c r="N129" s="1362"/>
      <c r="O129" s="1362"/>
      <c r="P129" s="1362"/>
      <c r="Q129" s="1363"/>
      <c r="S129" s="258"/>
      <c r="AB129" s="388"/>
    </row>
    <row r="130" spans="2:33" outlineLevel="1">
      <c r="B130" s="431" t="s">
        <v>503</v>
      </c>
      <c r="C130" s="1361"/>
      <c r="D130" s="1362"/>
      <c r="E130" s="1362"/>
      <c r="F130" s="1362"/>
      <c r="G130" s="1362"/>
      <c r="H130" s="1362"/>
      <c r="I130" s="1362"/>
      <c r="J130" s="1362"/>
      <c r="K130" s="1362"/>
      <c r="L130" s="1362"/>
      <c r="M130" s="1362"/>
      <c r="N130" s="1362"/>
      <c r="O130" s="1362"/>
      <c r="P130" s="1362"/>
      <c r="Q130" s="1363"/>
      <c r="S130" s="258"/>
      <c r="AB130" s="388"/>
    </row>
    <row r="131" spans="2:33" outlineLevel="1">
      <c r="B131" s="431" t="s">
        <v>504</v>
      </c>
      <c r="C131" s="1361"/>
      <c r="D131" s="1362"/>
      <c r="E131" s="1362"/>
      <c r="F131" s="1362"/>
      <c r="G131" s="1362"/>
      <c r="H131" s="1362"/>
      <c r="I131" s="1362"/>
      <c r="J131" s="1362"/>
      <c r="K131" s="1362"/>
      <c r="L131" s="1362"/>
      <c r="M131" s="1362"/>
      <c r="N131" s="1362"/>
      <c r="O131" s="1362"/>
      <c r="P131" s="1362"/>
      <c r="Q131" s="1363"/>
      <c r="S131" s="258"/>
      <c r="AB131" s="388"/>
    </row>
    <row r="132" spans="2:33" outlineLevel="1">
      <c r="B132" s="431" t="s">
        <v>505</v>
      </c>
      <c r="C132" s="1361"/>
      <c r="D132" s="1362"/>
      <c r="E132" s="1362"/>
      <c r="F132" s="1362"/>
      <c r="G132" s="1362"/>
      <c r="H132" s="1362"/>
      <c r="I132" s="1362"/>
      <c r="J132" s="1362"/>
      <c r="K132" s="1362"/>
      <c r="L132" s="1362"/>
      <c r="M132" s="1362"/>
      <c r="N132" s="1362"/>
      <c r="O132" s="1362"/>
      <c r="P132" s="1362"/>
      <c r="Q132" s="1363"/>
      <c r="S132" s="258"/>
      <c r="AB132" s="388"/>
    </row>
    <row r="133" spans="2:33" outlineLevel="1">
      <c r="B133" s="431" t="s">
        <v>506</v>
      </c>
      <c r="C133" s="1361"/>
      <c r="D133" s="1362"/>
      <c r="E133" s="1362"/>
      <c r="F133" s="1362"/>
      <c r="G133" s="1362"/>
      <c r="H133" s="1362"/>
      <c r="I133" s="1362"/>
      <c r="J133" s="1362"/>
      <c r="K133" s="1362"/>
      <c r="L133" s="1362"/>
      <c r="M133" s="1362"/>
      <c r="N133" s="1362"/>
      <c r="O133" s="1362"/>
      <c r="P133" s="1362"/>
      <c r="Q133" s="1363"/>
      <c r="S133" s="258"/>
      <c r="AB133" s="388"/>
    </row>
    <row r="134" spans="2:33" outlineLevel="1">
      <c r="B134" s="431" t="s">
        <v>507</v>
      </c>
      <c r="C134" s="1361"/>
      <c r="D134" s="1362"/>
      <c r="E134" s="1362"/>
      <c r="F134" s="1362"/>
      <c r="G134" s="1362"/>
      <c r="H134" s="1362"/>
      <c r="I134" s="1362"/>
      <c r="J134" s="1362"/>
      <c r="K134" s="1362"/>
      <c r="L134" s="1362"/>
      <c r="M134" s="1362"/>
      <c r="N134" s="1362"/>
      <c r="O134" s="1362"/>
      <c r="P134" s="1362"/>
      <c r="Q134" s="1363"/>
      <c r="S134" s="258"/>
      <c r="AB134" s="388"/>
    </row>
    <row r="135" spans="2:33" outlineLevel="1">
      <c r="B135" s="431" t="s">
        <v>508</v>
      </c>
      <c r="C135" s="1361"/>
      <c r="D135" s="1362"/>
      <c r="E135" s="1362"/>
      <c r="F135" s="1362"/>
      <c r="G135" s="1362"/>
      <c r="H135" s="1362"/>
      <c r="I135" s="1362"/>
      <c r="J135" s="1362"/>
      <c r="K135" s="1362"/>
      <c r="L135" s="1362"/>
      <c r="M135" s="1362"/>
      <c r="N135" s="1362"/>
      <c r="O135" s="1362"/>
      <c r="P135" s="1362"/>
      <c r="Q135" s="1363"/>
      <c r="S135" s="258"/>
      <c r="AB135" s="388"/>
    </row>
    <row r="136" spans="2:33" outlineLevel="1">
      <c r="B136" s="431" t="s">
        <v>509</v>
      </c>
      <c r="C136" s="1361"/>
      <c r="D136" s="1362"/>
      <c r="E136" s="1362"/>
      <c r="F136" s="1362"/>
      <c r="G136" s="1362"/>
      <c r="H136" s="1362"/>
      <c r="I136" s="1362"/>
      <c r="J136" s="1362"/>
      <c r="K136" s="1362"/>
      <c r="L136" s="1362"/>
      <c r="M136" s="1362"/>
      <c r="N136" s="1362"/>
      <c r="O136" s="1362"/>
      <c r="P136" s="1362"/>
      <c r="Q136" s="1363"/>
      <c r="S136" s="258"/>
      <c r="AB136" s="388"/>
    </row>
    <row r="137" spans="2:33" outlineLevel="1">
      <c r="B137" s="427" t="s">
        <v>510</v>
      </c>
      <c r="C137" s="1364" t="s">
        <v>511</v>
      </c>
      <c r="D137" s="1365"/>
      <c r="E137" s="1365"/>
      <c r="F137" s="1365"/>
      <c r="G137" s="1365"/>
      <c r="H137" s="1365"/>
      <c r="I137" s="1365"/>
      <c r="J137" s="1365"/>
      <c r="K137" s="1365"/>
      <c r="L137" s="1365"/>
      <c r="M137" s="1365"/>
      <c r="N137" s="1365"/>
      <c r="O137" s="1365"/>
      <c r="P137" s="1365"/>
      <c r="Q137" s="1366"/>
      <c r="S137" s="258"/>
      <c r="AB137" s="388"/>
    </row>
    <row r="138" spans="2:33">
      <c r="AB138" s="388"/>
    </row>
    <row r="139" spans="2:33">
      <c r="F139" s="254"/>
      <c r="G139" s="254"/>
      <c r="H139" s="254"/>
      <c r="I139" s="254"/>
      <c r="AB139" s="388"/>
    </row>
    <row r="140" spans="2:33">
      <c r="B140" s="419" t="s">
        <v>513</v>
      </c>
      <c r="C140" s="419"/>
      <c r="D140" s="257" t="s">
        <v>654</v>
      </c>
      <c r="E140" s="234"/>
      <c r="AB140" s="388"/>
    </row>
    <row r="141" spans="2:33" outlineLevel="1">
      <c r="J141" s="1358"/>
      <c r="K141" s="1358"/>
      <c r="L141" s="1358"/>
      <c r="M141" s="1358"/>
      <c r="N141" s="1358"/>
      <c r="O141" s="1358"/>
      <c r="P141" s="1358"/>
      <c r="Q141" s="1358"/>
      <c r="R141" s="1359"/>
      <c r="S141" s="1081"/>
      <c r="AB141" s="388"/>
    </row>
    <row r="142" spans="2:33" ht="32.25" customHeight="1" outlineLevel="1">
      <c r="B142" s="1024"/>
      <c r="C142" s="1032" t="s">
        <v>713</v>
      </c>
      <c r="D142" s="1023" t="s">
        <v>497</v>
      </c>
      <c r="E142" s="841" t="s">
        <v>498</v>
      </c>
      <c r="F142" s="1390" t="s">
        <v>499</v>
      </c>
      <c r="G142" s="841" t="s">
        <v>515</v>
      </c>
      <c r="H142" s="1023" t="s">
        <v>516</v>
      </c>
      <c r="I142" s="841" t="s">
        <v>517</v>
      </c>
      <c r="J142" s="1032" t="s">
        <v>518</v>
      </c>
      <c r="K142" s="841" t="s">
        <v>515</v>
      </c>
      <c r="L142" s="1023" t="s">
        <v>515</v>
      </c>
      <c r="M142" s="841" t="s">
        <v>515</v>
      </c>
      <c r="N142" s="1023" t="s">
        <v>735</v>
      </c>
      <c r="O142" s="841" t="s">
        <v>735</v>
      </c>
      <c r="P142" s="1023" t="s">
        <v>735</v>
      </c>
      <c r="Q142" s="1040" t="s">
        <v>729</v>
      </c>
      <c r="R142" s="1081"/>
      <c r="S142" s="1081"/>
      <c r="AB142" s="388"/>
    </row>
    <row r="143" spans="2:33" s="808" customFormat="1" ht="53.25" customHeight="1" outlineLevel="1">
      <c r="B143" s="801" t="s">
        <v>426</v>
      </c>
      <c r="C143" s="787"/>
      <c r="D143" s="787" t="s">
        <v>500</v>
      </c>
      <c r="E143" s="788" t="s">
        <v>500</v>
      </c>
      <c r="F143" s="1391"/>
      <c r="G143" s="789" t="s">
        <v>160</v>
      </c>
      <c r="H143" s="790" t="s">
        <v>160</v>
      </c>
      <c r="I143" s="791" t="s">
        <v>427</v>
      </c>
      <c r="J143" s="790" t="s">
        <v>519</v>
      </c>
      <c r="K143" s="789" t="s">
        <v>736</v>
      </c>
      <c r="L143" s="792" t="s">
        <v>737</v>
      </c>
      <c r="M143" s="793" t="s">
        <v>738</v>
      </c>
      <c r="N143" s="790" t="s">
        <v>736</v>
      </c>
      <c r="O143" s="793" t="s">
        <v>739</v>
      </c>
      <c r="P143" s="792" t="s">
        <v>738</v>
      </c>
      <c r="Q143" s="794" t="s">
        <v>175</v>
      </c>
      <c r="R143" s="802"/>
      <c r="S143" s="802"/>
      <c r="T143" s="803" t="s">
        <v>427</v>
      </c>
      <c r="U143" s="804" t="s">
        <v>427</v>
      </c>
      <c r="V143" s="804" t="s">
        <v>427</v>
      </c>
      <c r="W143" s="804" t="s">
        <v>427</v>
      </c>
      <c r="X143" s="804" t="s">
        <v>427</v>
      </c>
      <c r="Y143" s="804" t="s">
        <v>427</v>
      </c>
      <c r="Z143" s="804" t="s">
        <v>427</v>
      </c>
      <c r="AA143" s="805" t="s">
        <v>427</v>
      </c>
      <c r="AB143" s="806" t="s">
        <v>427</v>
      </c>
      <c r="AC143" s="804" t="s">
        <v>427</v>
      </c>
      <c r="AD143" s="804" t="s">
        <v>427</v>
      </c>
      <c r="AE143" s="804" t="s">
        <v>427</v>
      </c>
      <c r="AF143" s="807" t="s">
        <v>427</v>
      </c>
    </row>
    <row r="144" spans="2:33" outlineLevel="1">
      <c r="B144" s="431" t="s">
        <v>520</v>
      </c>
      <c r="C144" s="1101"/>
      <c r="D144" s="1101"/>
      <c r="E144" s="1101"/>
      <c r="F144" s="1101"/>
      <c r="G144" s="423"/>
      <c r="H144" s="423"/>
      <c r="I144" s="1101"/>
      <c r="J144" s="1101"/>
      <c r="K144" s="1101"/>
      <c r="L144" s="1101"/>
      <c r="M144" s="1101"/>
      <c r="N144" s="456"/>
      <c r="O144" s="1101"/>
      <c r="P144" s="1101"/>
      <c r="Q144" s="428"/>
      <c r="R144" s="1081"/>
      <c r="S144" s="1081"/>
      <c r="T144" s="1103">
        <v>0</v>
      </c>
      <c r="U144" s="1103">
        <v>0</v>
      </c>
      <c r="V144" s="1103">
        <v>0</v>
      </c>
      <c r="W144" s="1103">
        <v>0</v>
      </c>
      <c r="X144" s="1103">
        <v>0</v>
      </c>
      <c r="Y144" s="1103">
        <v>0</v>
      </c>
      <c r="Z144" s="1103">
        <v>0</v>
      </c>
      <c r="AA144" s="1103">
        <v>0</v>
      </c>
      <c r="AB144" s="1103">
        <v>0</v>
      </c>
      <c r="AC144" s="1103">
        <v>0</v>
      </c>
      <c r="AD144" s="1103">
        <v>0</v>
      </c>
      <c r="AE144" s="1103">
        <v>0</v>
      </c>
      <c r="AF144" s="1103">
        <v>0</v>
      </c>
      <c r="AG144" s="132">
        <v>0</v>
      </c>
    </row>
    <row r="145" spans="2:33" outlineLevel="1">
      <c r="B145" s="431" t="s">
        <v>521</v>
      </c>
      <c r="C145" s="1101"/>
      <c r="D145" s="1101"/>
      <c r="E145" s="1101"/>
      <c r="F145" s="1101"/>
      <c r="G145" s="423"/>
      <c r="H145" s="423"/>
      <c r="I145" s="1101"/>
      <c r="J145" s="1101"/>
      <c r="K145" s="1101"/>
      <c r="L145" s="1101"/>
      <c r="M145" s="1101"/>
      <c r="N145" s="425"/>
      <c r="O145" s="1101"/>
      <c r="P145" s="1101"/>
      <c r="Q145" s="428"/>
      <c r="R145" s="1081"/>
      <c r="S145" s="1081"/>
      <c r="T145" s="1103">
        <v>0</v>
      </c>
      <c r="U145" s="1103">
        <v>0</v>
      </c>
      <c r="V145" s="1103">
        <v>0</v>
      </c>
      <c r="W145" s="1103">
        <v>0</v>
      </c>
      <c r="X145" s="1103">
        <v>0</v>
      </c>
      <c r="Y145" s="1103">
        <v>0</v>
      </c>
      <c r="Z145" s="1103">
        <v>0</v>
      </c>
      <c r="AA145" s="1103">
        <v>0</v>
      </c>
      <c r="AB145" s="1103">
        <v>0</v>
      </c>
      <c r="AC145" s="1103">
        <v>0</v>
      </c>
      <c r="AD145" s="1103">
        <v>0</v>
      </c>
      <c r="AE145" s="1103">
        <v>0</v>
      </c>
      <c r="AF145" s="1103">
        <v>0</v>
      </c>
      <c r="AG145" s="132">
        <v>0</v>
      </c>
    </row>
    <row r="146" spans="2:33" outlineLevel="1">
      <c r="B146" s="431" t="s">
        <v>522</v>
      </c>
      <c r="C146" s="1101"/>
      <c r="D146" s="1101"/>
      <c r="E146" s="1101"/>
      <c r="F146" s="1101"/>
      <c r="G146" s="423"/>
      <c r="H146" s="423"/>
      <c r="I146" s="1101"/>
      <c r="J146" s="1101"/>
      <c r="K146" s="1101"/>
      <c r="L146" s="1101"/>
      <c r="M146" s="1101"/>
      <c r="N146" s="425"/>
      <c r="O146" s="1101"/>
      <c r="P146" s="1101"/>
      <c r="Q146" s="428"/>
      <c r="R146" s="1081"/>
      <c r="S146" s="1081"/>
      <c r="T146" s="1103">
        <v>0</v>
      </c>
      <c r="U146" s="1103">
        <v>0</v>
      </c>
      <c r="V146" s="1103">
        <v>0</v>
      </c>
      <c r="W146" s="1103">
        <v>0</v>
      </c>
      <c r="X146" s="1103">
        <v>0</v>
      </c>
      <c r="Y146" s="1103">
        <v>0</v>
      </c>
      <c r="Z146" s="1103">
        <v>0</v>
      </c>
      <c r="AA146" s="1103">
        <v>0</v>
      </c>
      <c r="AB146" s="1103">
        <v>0</v>
      </c>
      <c r="AC146" s="1103">
        <v>0</v>
      </c>
      <c r="AD146" s="1103">
        <v>0</v>
      </c>
      <c r="AE146" s="1103">
        <v>0</v>
      </c>
      <c r="AF146" s="1103">
        <v>0</v>
      </c>
      <c r="AG146" s="132">
        <v>0</v>
      </c>
    </row>
    <row r="147" spans="2:33" outlineLevel="1">
      <c r="B147" s="431" t="s">
        <v>523</v>
      </c>
      <c r="C147" s="1101"/>
      <c r="D147" s="1101"/>
      <c r="E147" s="1101"/>
      <c r="F147" s="1101"/>
      <c r="G147" s="423"/>
      <c r="H147" s="423"/>
      <c r="I147" s="1101"/>
      <c r="J147" s="1101"/>
      <c r="K147" s="1101"/>
      <c r="L147" s="1101"/>
      <c r="M147" s="1101"/>
      <c r="N147" s="425"/>
      <c r="O147" s="1101"/>
      <c r="P147" s="1101"/>
      <c r="Q147" s="428"/>
      <c r="R147" s="1081"/>
      <c r="S147" s="1081"/>
      <c r="T147" s="1103">
        <v>0</v>
      </c>
      <c r="U147" s="1103">
        <v>0</v>
      </c>
      <c r="V147" s="1103">
        <v>0</v>
      </c>
      <c r="W147" s="1103">
        <v>0</v>
      </c>
      <c r="X147" s="1103">
        <v>0</v>
      </c>
      <c r="Y147" s="1103">
        <v>0</v>
      </c>
      <c r="Z147" s="1103">
        <v>0</v>
      </c>
      <c r="AA147" s="1103">
        <v>0</v>
      </c>
      <c r="AB147" s="1103">
        <v>0</v>
      </c>
      <c r="AC147" s="1103">
        <v>0</v>
      </c>
      <c r="AD147" s="1103">
        <v>0</v>
      </c>
      <c r="AE147" s="1103">
        <v>0</v>
      </c>
      <c r="AF147" s="1103">
        <v>0</v>
      </c>
      <c r="AG147" s="132">
        <v>0</v>
      </c>
    </row>
    <row r="148" spans="2:33" outlineLevel="1">
      <c r="B148" s="431" t="s">
        <v>524</v>
      </c>
      <c r="C148" s="1101"/>
      <c r="D148" s="1101"/>
      <c r="E148" s="1101"/>
      <c r="F148" s="1101"/>
      <c r="G148" s="423"/>
      <c r="H148" s="423"/>
      <c r="I148" s="1101"/>
      <c r="J148" s="1101"/>
      <c r="K148" s="1101"/>
      <c r="L148" s="1101"/>
      <c r="M148" s="1101"/>
      <c r="N148" s="425"/>
      <c r="O148" s="1101"/>
      <c r="P148" s="1101"/>
      <c r="Q148" s="428"/>
      <c r="R148" s="1081"/>
      <c r="S148" s="1081"/>
      <c r="T148" s="1103">
        <v>0</v>
      </c>
      <c r="U148" s="1103">
        <v>0</v>
      </c>
      <c r="V148" s="1103">
        <v>0</v>
      </c>
      <c r="W148" s="1103">
        <v>0</v>
      </c>
      <c r="X148" s="1103">
        <v>0</v>
      </c>
      <c r="Y148" s="1103">
        <v>0</v>
      </c>
      <c r="Z148" s="1103">
        <v>0</v>
      </c>
      <c r="AA148" s="1103">
        <v>0</v>
      </c>
      <c r="AB148" s="1103">
        <v>0</v>
      </c>
      <c r="AC148" s="1103">
        <v>0</v>
      </c>
      <c r="AD148" s="1103">
        <v>0</v>
      </c>
      <c r="AE148" s="1103">
        <v>0</v>
      </c>
      <c r="AF148" s="1103">
        <v>0</v>
      </c>
      <c r="AG148" s="132">
        <v>0</v>
      </c>
    </row>
    <row r="149" spans="2:33" outlineLevel="1">
      <c r="B149" s="431" t="s">
        <v>525</v>
      </c>
      <c r="C149" s="1101"/>
      <c r="D149" s="1101"/>
      <c r="E149" s="1101"/>
      <c r="F149" s="1101"/>
      <c r="G149" s="423"/>
      <c r="H149" s="423"/>
      <c r="I149" s="1101"/>
      <c r="J149" s="1101"/>
      <c r="K149" s="1101"/>
      <c r="L149" s="1101"/>
      <c r="M149" s="1101"/>
      <c r="N149" s="425"/>
      <c r="O149" s="1101"/>
      <c r="P149" s="1101"/>
      <c r="Q149" s="428"/>
      <c r="R149" s="1081"/>
      <c r="S149" s="1081"/>
      <c r="T149" s="1103">
        <v>0</v>
      </c>
      <c r="U149" s="1103">
        <v>0</v>
      </c>
      <c r="V149" s="1103">
        <v>0</v>
      </c>
      <c r="W149" s="1103">
        <v>0</v>
      </c>
      <c r="X149" s="1103">
        <v>0</v>
      </c>
      <c r="Y149" s="1103">
        <v>0</v>
      </c>
      <c r="Z149" s="1103">
        <v>0</v>
      </c>
      <c r="AA149" s="1103">
        <v>0</v>
      </c>
      <c r="AB149" s="1103">
        <v>0</v>
      </c>
      <c r="AC149" s="1103">
        <v>0</v>
      </c>
      <c r="AD149" s="1103">
        <v>0</v>
      </c>
      <c r="AE149" s="1103">
        <v>0</v>
      </c>
      <c r="AF149" s="1103">
        <v>0</v>
      </c>
      <c r="AG149" s="132">
        <v>0</v>
      </c>
    </row>
    <row r="150" spans="2:33" outlineLevel="1">
      <c r="B150" s="431" t="s">
        <v>526</v>
      </c>
      <c r="C150" s="1101"/>
      <c r="D150" s="1101"/>
      <c r="E150" s="1101"/>
      <c r="F150" s="1101"/>
      <c r="G150" s="423"/>
      <c r="H150" s="423"/>
      <c r="I150" s="1101"/>
      <c r="J150" s="1101"/>
      <c r="K150" s="1101"/>
      <c r="L150" s="1101"/>
      <c r="M150" s="1101"/>
      <c r="N150" s="425"/>
      <c r="O150" s="1101"/>
      <c r="P150" s="1101"/>
      <c r="Q150" s="428"/>
      <c r="R150" s="1081"/>
      <c r="S150" s="1081"/>
      <c r="T150" s="1103">
        <v>0</v>
      </c>
      <c r="U150" s="1103">
        <v>0</v>
      </c>
      <c r="V150" s="1103">
        <v>0</v>
      </c>
      <c r="W150" s="1103">
        <v>0</v>
      </c>
      <c r="X150" s="1103">
        <v>0</v>
      </c>
      <c r="Y150" s="1103">
        <v>0</v>
      </c>
      <c r="Z150" s="1103">
        <v>0</v>
      </c>
      <c r="AA150" s="1103">
        <v>0</v>
      </c>
      <c r="AB150" s="1103">
        <v>0</v>
      </c>
      <c r="AC150" s="1103">
        <v>0</v>
      </c>
      <c r="AD150" s="1103">
        <v>0</v>
      </c>
      <c r="AE150" s="1103">
        <v>0</v>
      </c>
      <c r="AF150" s="1103">
        <v>0</v>
      </c>
      <c r="AG150" s="132">
        <v>0</v>
      </c>
    </row>
    <row r="151" spans="2:33" outlineLevel="1">
      <c r="B151" s="431" t="s">
        <v>527</v>
      </c>
      <c r="C151" s="1101"/>
      <c r="D151" s="1101"/>
      <c r="E151" s="1101"/>
      <c r="F151" s="1101"/>
      <c r="G151" s="423"/>
      <c r="H151" s="423"/>
      <c r="I151" s="1101"/>
      <c r="J151" s="1101"/>
      <c r="K151" s="1101"/>
      <c r="L151" s="1101"/>
      <c r="M151" s="1101"/>
      <c r="N151" s="425"/>
      <c r="O151" s="1101"/>
      <c r="P151" s="1101"/>
      <c r="Q151" s="428"/>
      <c r="R151" s="1081"/>
      <c r="S151" s="1081"/>
      <c r="T151" s="1103">
        <v>0</v>
      </c>
      <c r="U151" s="1103">
        <v>0</v>
      </c>
      <c r="V151" s="1103">
        <v>0</v>
      </c>
      <c r="W151" s="1103">
        <v>0</v>
      </c>
      <c r="X151" s="1103">
        <v>0</v>
      </c>
      <c r="Y151" s="1103">
        <v>0</v>
      </c>
      <c r="Z151" s="1103">
        <v>0</v>
      </c>
      <c r="AA151" s="1103">
        <v>0</v>
      </c>
      <c r="AB151" s="1103">
        <v>0</v>
      </c>
      <c r="AC151" s="1103">
        <v>0</v>
      </c>
      <c r="AD151" s="1103">
        <v>0</v>
      </c>
      <c r="AE151" s="1103">
        <v>0</v>
      </c>
      <c r="AF151" s="1103">
        <v>0</v>
      </c>
      <c r="AG151" s="132">
        <v>0</v>
      </c>
    </row>
    <row r="152" spans="2:33" outlineLevel="1">
      <c r="B152" s="431" t="s">
        <v>528</v>
      </c>
      <c r="C152" s="1101"/>
      <c r="D152" s="1101"/>
      <c r="E152" s="1101"/>
      <c r="F152" s="1101"/>
      <c r="G152" s="423"/>
      <c r="H152" s="423"/>
      <c r="I152" s="1101"/>
      <c r="J152" s="1101"/>
      <c r="K152" s="1101"/>
      <c r="L152" s="1101"/>
      <c r="M152" s="1101"/>
      <c r="N152" s="425"/>
      <c r="O152" s="1101"/>
      <c r="P152" s="1101"/>
      <c r="Q152" s="426"/>
      <c r="R152" s="1081"/>
      <c r="S152" s="1081"/>
      <c r="T152" s="1103">
        <v>0</v>
      </c>
      <c r="U152" s="1103">
        <v>0</v>
      </c>
      <c r="V152" s="1103">
        <v>0</v>
      </c>
      <c r="W152" s="1103">
        <v>0</v>
      </c>
      <c r="X152" s="1103">
        <v>0</v>
      </c>
      <c r="Y152" s="1103">
        <v>0</v>
      </c>
      <c r="Z152" s="1103">
        <v>0</v>
      </c>
      <c r="AA152" s="1103">
        <v>0</v>
      </c>
      <c r="AB152" s="1103">
        <v>0</v>
      </c>
      <c r="AC152" s="1103">
        <v>0</v>
      </c>
      <c r="AD152" s="1103">
        <v>0</v>
      </c>
      <c r="AE152" s="1103">
        <v>0</v>
      </c>
      <c r="AF152" s="1103">
        <v>0</v>
      </c>
      <c r="AG152" s="132">
        <v>0</v>
      </c>
    </row>
    <row r="153" spans="2:33" outlineLevel="1">
      <c r="B153" s="433" t="s">
        <v>529</v>
      </c>
      <c r="C153" s="1364" t="s">
        <v>511</v>
      </c>
      <c r="D153" s="1365"/>
      <c r="E153" s="1365"/>
      <c r="F153" s="1365"/>
      <c r="G153" s="1365"/>
      <c r="H153" s="1365"/>
      <c r="I153" s="1365"/>
      <c r="J153" s="1365"/>
      <c r="K153" s="1365"/>
      <c r="L153" s="1365"/>
      <c r="M153" s="1365"/>
      <c r="N153" s="1365"/>
      <c r="O153" s="1365"/>
      <c r="P153" s="1365"/>
      <c r="Q153" s="1366"/>
      <c r="R153" s="1081"/>
      <c r="S153" s="1081"/>
      <c r="T153" s="1103">
        <v>0</v>
      </c>
      <c r="U153" s="1103">
        <v>0</v>
      </c>
      <c r="V153" s="1103">
        <v>0</v>
      </c>
      <c r="W153" s="1103">
        <v>0</v>
      </c>
      <c r="X153" s="1103">
        <v>0</v>
      </c>
      <c r="Y153" s="1103">
        <v>0</v>
      </c>
      <c r="Z153" s="1103">
        <v>0</v>
      </c>
      <c r="AA153" s="1103">
        <v>0</v>
      </c>
      <c r="AB153" s="1103">
        <v>0</v>
      </c>
      <c r="AC153" s="1103">
        <v>0</v>
      </c>
      <c r="AD153" s="1103">
        <v>0</v>
      </c>
      <c r="AE153" s="1103">
        <v>0</v>
      </c>
      <c r="AF153" s="1103">
        <v>0</v>
      </c>
      <c r="AG153" s="132">
        <v>0</v>
      </c>
    </row>
    <row r="154" spans="2:33">
      <c r="F154" s="254"/>
      <c r="G154" s="254"/>
      <c r="H154" s="254"/>
      <c r="I154" s="254"/>
      <c r="S154" s="1056" t="s">
        <v>530</v>
      </c>
      <c r="T154" s="1108">
        <f>SUM(T144:T153)</f>
        <v>0</v>
      </c>
      <c r="U154" s="1108">
        <f t="shared" ref="U154:AF154" si="8">SUM(U144:U153)</f>
        <v>0</v>
      </c>
      <c r="V154" s="1108">
        <f t="shared" si="8"/>
        <v>0</v>
      </c>
      <c r="W154" s="1108">
        <f t="shared" si="8"/>
        <v>0</v>
      </c>
      <c r="X154" s="1108">
        <f t="shared" si="8"/>
        <v>0</v>
      </c>
      <c r="Y154" s="1108">
        <f t="shared" si="8"/>
        <v>0</v>
      </c>
      <c r="Z154" s="1108">
        <f t="shared" si="8"/>
        <v>0</v>
      </c>
      <c r="AA154" s="1108">
        <f t="shared" si="8"/>
        <v>0</v>
      </c>
      <c r="AB154" s="1108">
        <f t="shared" si="8"/>
        <v>0</v>
      </c>
      <c r="AC154" s="1108">
        <f t="shared" si="8"/>
        <v>0</v>
      </c>
      <c r="AD154" s="1108">
        <f t="shared" si="8"/>
        <v>0</v>
      </c>
      <c r="AE154" s="1108">
        <f t="shared" si="8"/>
        <v>0</v>
      </c>
      <c r="AF154" s="1108">
        <f t="shared" si="8"/>
        <v>0</v>
      </c>
      <c r="AG154" s="132">
        <v>0</v>
      </c>
    </row>
    <row r="155" spans="2:33" outlineLevel="1">
      <c r="B155" s="432" t="s">
        <v>426</v>
      </c>
      <c r="C155" s="1367" t="s">
        <v>740</v>
      </c>
      <c r="D155" s="1368"/>
      <c r="E155" s="1368"/>
      <c r="F155" s="1368"/>
      <c r="G155" s="1368"/>
      <c r="H155" s="1368"/>
      <c r="I155" s="1368"/>
      <c r="J155" s="1368"/>
      <c r="K155" s="1368"/>
      <c r="L155" s="1368"/>
      <c r="M155" s="1368"/>
      <c r="N155" s="1368"/>
      <c r="O155" s="1368"/>
      <c r="P155" s="1368"/>
      <c r="Q155" s="1369"/>
      <c r="S155" s="237"/>
      <c r="AB155" s="388"/>
    </row>
    <row r="156" spans="2:33" outlineLevel="1">
      <c r="B156" s="431" t="s">
        <v>520</v>
      </c>
      <c r="C156" s="1361"/>
      <c r="D156" s="1362"/>
      <c r="E156" s="1362"/>
      <c r="F156" s="1362"/>
      <c r="G156" s="1362"/>
      <c r="H156" s="1362"/>
      <c r="I156" s="1362"/>
      <c r="J156" s="1362"/>
      <c r="K156" s="1362"/>
      <c r="L156" s="1362"/>
      <c r="M156" s="1362"/>
      <c r="N156" s="1362"/>
      <c r="O156" s="1362"/>
      <c r="P156" s="1362"/>
      <c r="Q156" s="1363"/>
      <c r="S156" s="258"/>
      <c r="AB156" s="388"/>
    </row>
    <row r="157" spans="2:33" outlineLevel="1">
      <c r="B157" s="431" t="s">
        <v>521</v>
      </c>
      <c r="C157" s="1361"/>
      <c r="D157" s="1362"/>
      <c r="E157" s="1362"/>
      <c r="F157" s="1362"/>
      <c r="G157" s="1362"/>
      <c r="H157" s="1362"/>
      <c r="I157" s="1362"/>
      <c r="J157" s="1362"/>
      <c r="K157" s="1362"/>
      <c r="L157" s="1362"/>
      <c r="M157" s="1362"/>
      <c r="N157" s="1362"/>
      <c r="O157" s="1362"/>
      <c r="P157" s="1362"/>
      <c r="Q157" s="1363"/>
      <c r="S157" s="258"/>
      <c r="AB157" s="388"/>
    </row>
    <row r="158" spans="2:33" outlineLevel="1">
      <c r="B158" s="431" t="s">
        <v>522</v>
      </c>
      <c r="C158" s="1361"/>
      <c r="D158" s="1362"/>
      <c r="E158" s="1362"/>
      <c r="F158" s="1362"/>
      <c r="G158" s="1362"/>
      <c r="H158" s="1362"/>
      <c r="I158" s="1362"/>
      <c r="J158" s="1362"/>
      <c r="K158" s="1362"/>
      <c r="L158" s="1362"/>
      <c r="M158" s="1362"/>
      <c r="N158" s="1362"/>
      <c r="O158" s="1362"/>
      <c r="P158" s="1362"/>
      <c r="Q158" s="1363"/>
      <c r="S158" s="258"/>
      <c r="AB158" s="388"/>
    </row>
    <row r="159" spans="2:33" outlineLevel="1">
      <c r="B159" s="431" t="s">
        <v>523</v>
      </c>
      <c r="C159" s="1361"/>
      <c r="D159" s="1362"/>
      <c r="E159" s="1362"/>
      <c r="F159" s="1362"/>
      <c r="G159" s="1362"/>
      <c r="H159" s="1362"/>
      <c r="I159" s="1362"/>
      <c r="J159" s="1362"/>
      <c r="K159" s="1362"/>
      <c r="L159" s="1362"/>
      <c r="M159" s="1362"/>
      <c r="N159" s="1362"/>
      <c r="O159" s="1362"/>
      <c r="P159" s="1362"/>
      <c r="Q159" s="1363"/>
      <c r="S159" s="258"/>
      <c r="AB159" s="388"/>
    </row>
    <row r="160" spans="2:33" outlineLevel="1">
      <c r="B160" s="431" t="s">
        <v>524</v>
      </c>
      <c r="C160" s="1361"/>
      <c r="D160" s="1362"/>
      <c r="E160" s="1362"/>
      <c r="F160" s="1362"/>
      <c r="G160" s="1362"/>
      <c r="H160" s="1362"/>
      <c r="I160" s="1362"/>
      <c r="J160" s="1362"/>
      <c r="K160" s="1362"/>
      <c r="L160" s="1362"/>
      <c r="M160" s="1362"/>
      <c r="N160" s="1362"/>
      <c r="O160" s="1362"/>
      <c r="P160" s="1362"/>
      <c r="Q160" s="1363"/>
      <c r="S160" s="258"/>
      <c r="AB160" s="388"/>
    </row>
    <row r="161" spans="2:33" outlineLevel="1">
      <c r="B161" s="431" t="s">
        <v>525</v>
      </c>
      <c r="C161" s="1361"/>
      <c r="D161" s="1362"/>
      <c r="E161" s="1362"/>
      <c r="F161" s="1362"/>
      <c r="G161" s="1362"/>
      <c r="H161" s="1362"/>
      <c r="I161" s="1362"/>
      <c r="J161" s="1362"/>
      <c r="K161" s="1362"/>
      <c r="L161" s="1362"/>
      <c r="M161" s="1362"/>
      <c r="N161" s="1362"/>
      <c r="O161" s="1362"/>
      <c r="P161" s="1362"/>
      <c r="Q161" s="1363"/>
      <c r="S161" s="258"/>
      <c r="AB161" s="388"/>
    </row>
    <row r="162" spans="2:33" outlineLevel="1">
      <c r="B162" s="431" t="s">
        <v>526</v>
      </c>
      <c r="C162" s="1361"/>
      <c r="D162" s="1362"/>
      <c r="E162" s="1362"/>
      <c r="F162" s="1362"/>
      <c r="G162" s="1362"/>
      <c r="H162" s="1362"/>
      <c r="I162" s="1362"/>
      <c r="J162" s="1362"/>
      <c r="K162" s="1362"/>
      <c r="L162" s="1362"/>
      <c r="M162" s="1362"/>
      <c r="N162" s="1362"/>
      <c r="O162" s="1362"/>
      <c r="P162" s="1362"/>
      <c r="Q162" s="1363"/>
      <c r="S162" s="258"/>
      <c r="AB162" s="388"/>
    </row>
    <row r="163" spans="2:33" outlineLevel="1">
      <c r="B163" s="431" t="s">
        <v>527</v>
      </c>
      <c r="C163" s="1361"/>
      <c r="D163" s="1362"/>
      <c r="E163" s="1362"/>
      <c r="F163" s="1362"/>
      <c r="G163" s="1362"/>
      <c r="H163" s="1362"/>
      <c r="I163" s="1362"/>
      <c r="J163" s="1362"/>
      <c r="K163" s="1362"/>
      <c r="L163" s="1362"/>
      <c r="M163" s="1362"/>
      <c r="N163" s="1362"/>
      <c r="O163" s="1362"/>
      <c r="P163" s="1362"/>
      <c r="Q163" s="1363"/>
      <c r="S163" s="258"/>
      <c r="AB163" s="388"/>
    </row>
    <row r="164" spans="2:33" outlineLevel="1">
      <c r="B164" s="431" t="s">
        <v>528</v>
      </c>
      <c r="C164" s="1361"/>
      <c r="D164" s="1362"/>
      <c r="E164" s="1362"/>
      <c r="F164" s="1362"/>
      <c r="G164" s="1362"/>
      <c r="H164" s="1362"/>
      <c r="I164" s="1362"/>
      <c r="J164" s="1362"/>
      <c r="K164" s="1362"/>
      <c r="L164" s="1362"/>
      <c r="M164" s="1362"/>
      <c r="N164" s="1362"/>
      <c r="O164" s="1362"/>
      <c r="P164" s="1362"/>
      <c r="Q164" s="1363"/>
      <c r="S164" s="258"/>
      <c r="AB164" s="388"/>
    </row>
    <row r="165" spans="2:33" outlineLevel="1">
      <c r="B165" s="433" t="s">
        <v>529</v>
      </c>
      <c r="C165" s="1361" t="s">
        <v>511</v>
      </c>
      <c r="D165" s="1362"/>
      <c r="E165" s="1362"/>
      <c r="F165" s="1362"/>
      <c r="G165" s="1362"/>
      <c r="H165" s="1362"/>
      <c r="I165" s="1362"/>
      <c r="J165" s="1362"/>
      <c r="K165" s="1362"/>
      <c r="L165" s="1362"/>
      <c r="M165" s="1362"/>
      <c r="N165" s="1362"/>
      <c r="O165" s="1362"/>
      <c r="P165" s="1362"/>
      <c r="Q165" s="1363"/>
      <c r="S165" s="258"/>
      <c r="AB165" s="388"/>
    </row>
    <row r="166" spans="2:33">
      <c r="F166" s="254"/>
      <c r="G166" s="254"/>
      <c r="H166" s="254"/>
      <c r="I166" s="254"/>
      <c r="AB166" s="388"/>
    </row>
    <row r="167" spans="2:33">
      <c r="B167" s="419" t="s">
        <v>531</v>
      </c>
      <c r="C167" s="419"/>
      <c r="D167" s="257" t="s">
        <v>655</v>
      </c>
      <c r="E167" s="234"/>
      <c r="AB167" s="388"/>
    </row>
    <row r="168" spans="2:33" outlineLevel="1">
      <c r="D168" s="234"/>
      <c r="E168" s="234"/>
      <c r="AB168" s="388"/>
    </row>
    <row r="169" spans="2:33" ht="32.25" customHeight="1" outlineLevel="1">
      <c r="B169" s="1025"/>
      <c r="C169" s="1032" t="s">
        <v>713</v>
      </c>
      <c r="D169" s="1023" t="s">
        <v>497</v>
      </c>
      <c r="E169" s="841" t="s">
        <v>498</v>
      </c>
      <c r="F169" s="1390" t="s">
        <v>499</v>
      </c>
      <c r="G169" s="841" t="s">
        <v>515</v>
      </c>
      <c r="H169" s="1023" t="s">
        <v>516</v>
      </c>
      <c r="I169" s="841" t="s">
        <v>517</v>
      </c>
      <c r="J169" s="1032" t="s">
        <v>518</v>
      </c>
      <c r="K169" s="841" t="s">
        <v>515</v>
      </c>
      <c r="L169" s="1023" t="s">
        <v>515</v>
      </c>
      <c r="M169" s="841" t="s">
        <v>515</v>
      </c>
      <c r="N169" s="1023" t="s">
        <v>735</v>
      </c>
      <c r="O169" s="841" t="s">
        <v>735</v>
      </c>
      <c r="P169" s="1023" t="s">
        <v>735</v>
      </c>
      <c r="Q169" s="1040" t="s">
        <v>729</v>
      </c>
      <c r="AB169" s="388"/>
    </row>
    <row r="170" spans="2:33" s="808" customFormat="1" ht="52.5" customHeight="1" outlineLevel="1">
      <c r="B170" s="801" t="s">
        <v>426</v>
      </c>
      <c r="C170" s="787"/>
      <c r="D170" s="787" t="s">
        <v>500</v>
      </c>
      <c r="E170" s="788" t="s">
        <v>500</v>
      </c>
      <c r="F170" s="1391"/>
      <c r="G170" s="789" t="s">
        <v>160</v>
      </c>
      <c r="H170" s="790" t="s">
        <v>160</v>
      </c>
      <c r="I170" s="791" t="s">
        <v>427</v>
      </c>
      <c r="J170" s="790" t="s">
        <v>519</v>
      </c>
      <c r="K170" s="789" t="s">
        <v>736</v>
      </c>
      <c r="L170" s="792" t="s">
        <v>737</v>
      </c>
      <c r="M170" s="793" t="s">
        <v>738</v>
      </c>
      <c r="N170" s="790" t="s">
        <v>736</v>
      </c>
      <c r="O170" s="793" t="s">
        <v>739</v>
      </c>
      <c r="P170" s="792" t="s">
        <v>738</v>
      </c>
      <c r="Q170" s="794" t="s">
        <v>175</v>
      </c>
      <c r="T170" s="803" t="s">
        <v>427</v>
      </c>
      <c r="U170" s="804" t="s">
        <v>427</v>
      </c>
      <c r="V170" s="804" t="s">
        <v>427</v>
      </c>
      <c r="W170" s="804" t="s">
        <v>427</v>
      </c>
      <c r="X170" s="804" t="s">
        <v>427</v>
      </c>
      <c r="Y170" s="804" t="s">
        <v>427</v>
      </c>
      <c r="Z170" s="804" t="s">
        <v>427</v>
      </c>
      <c r="AA170" s="805" t="s">
        <v>427</v>
      </c>
      <c r="AB170" s="806" t="s">
        <v>427</v>
      </c>
      <c r="AC170" s="804" t="s">
        <v>427</v>
      </c>
      <c r="AD170" s="804" t="s">
        <v>427</v>
      </c>
      <c r="AE170" s="804" t="s">
        <v>427</v>
      </c>
      <c r="AF170" s="807" t="s">
        <v>427</v>
      </c>
    </row>
    <row r="171" spans="2:33" outlineLevel="1">
      <c r="B171" s="431" t="s">
        <v>533</v>
      </c>
      <c r="C171" s="1101"/>
      <c r="D171" s="1101"/>
      <c r="E171" s="1101"/>
      <c r="F171" s="1101"/>
      <c r="G171" s="423"/>
      <c r="H171" s="423"/>
      <c r="I171" s="1101"/>
      <c r="J171" s="1101"/>
      <c r="K171" s="1101"/>
      <c r="L171" s="1101"/>
      <c r="M171" s="1101"/>
      <c r="N171" s="456"/>
      <c r="O171" s="1101"/>
      <c r="P171" s="1101"/>
      <c r="Q171" s="428"/>
      <c r="T171" s="1103">
        <v>0</v>
      </c>
      <c r="U171" s="1103">
        <v>0</v>
      </c>
      <c r="V171" s="1103">
        <v>0</v>
      </c>
      <c r="W171" s="1103">
        <v>0</v>
      </c>
      <c r="X171" s="1103">
        <v>0</v>
      </c>
      <c r="Y171" s="1103">
        <v>0</v>
      </c>
      <c r="Z171" s="1103">
        <v>0</v>
      </c>
      <c r="AA171" s="1103">
        <v>0</v>
      </c>
      <c r="AB171" s="1103">
        <v>0</v>
      </c>
      <c r="AC171" s="1103">
        <v>0</v>
      </c>
      <c r="AD171" s="1103">
        <v>0</v>
      </c>
      <c r="AE171" s="1103">
        <v>0</v>
      </c>
      <c r="AF171" s="1103">
        <v>0</v>
      </c>
      <c r="AG171" s="132">
        <v>0</v>
      </c>
    </row>
    <row r="172" spans="2:33" outlineLevel="1">
      <c r="B172" s="431" t="s">
        <v>534</v>
      </c>
      <c r="C172" s="1101"/>
      <c r="D172" s="1101"/>
      <c r="E172" s="1101"/>
      <c r="F172" s="1101"/>
      <c r="G172" s="423"/>
      <c r="H172" s="423"/>
      <c r="I172" s="1101"/>
      <c r="J172" s="1101"/>
      <c r="K172" s="1101"/>
      <c r="L172" s="1101"/>
      <c r="M172" s="1101"/>
      <c r="N172" s="425"/>
      <c r="O172" s="1101"/>
      <c r="P172" s="1101"/>
      <c r="Q172" s="428"/>
      <c r="T172" s="1103">
        <v>0</v>
      </c>
      <c r="U172" s="1103">
        <v>0</v>
      </c>
      <c r="V172" s="1103">
        <v>0</v>
      </c>
      <c r="W172" s="1103">
        <v>0</v>
      </c>
      <c r="X172" s="1103">
        <v>0</v>
      </c>
      <c r="Y172" s="1103">
        <v>0</v>
      </c>
      <c r="Z172" s="1103">
        <v>0</v>
      </c>
      <c r="AA172" s="1103">
        <v>0</v>
      </c>
      <c r="AB172" s="1103">
        <v>0</v>
      </c>
      <c r="AC172" s="1103">
        <v>0</v>
      </c>
      <c r="AD172" s="1103">
        <v>0</v>
      </c>
      <c r="AE172" s="1103">
        <v>0</v>
      </c>
      <c r="AF172" s="1103">
        <v>0</v>
      </c>
      <c r="AG172" s="132">
        <v>0</v>
      </c>
    </row>
    <row r="173" spans="2:33" outlineLevel="1">
      <c r="B173" s="431" t="s">
        <v>535</v>
      </c>
      <c r="C173" s="1101"/>
      <c r="D173" s="1101"/>
      <c r="E173" s="1101"/>
      <c r="F173" s="1101"/>
      <c r="G173" s="423"/>
      <c r="H173" s="423"/>
      <c r="I173" s="1101"/>
      <c r="J173" s="1101"/>
      <c r="K173" s="1101"/>
      <c r="L173" s="1101"/>
      <c r="M173" s="1101"/>
      <c r="N173" s="425"/>
      <c r="O173" s="1101"/>
      <c r="P173" s="1101"/>
      <c r="Q173" s="428"/>
      <c r="T173" s="1103">
        <v>0</v>
      </c>
      <c r="U173" s="1103">
        <v>0</v>
      </c>
      <c r="V173" s="1103">
        <v>0</v>
      </c>
      <c r="W173" s="1103">
        <v>0</v>
      </c>
      <c r="X173" s="1103">
        <v>0</v>
      </c>
      <c r="Y173" s="1103">
        <v>0</v>
      </c>
      <c r="Z173" s="1103">
        <v>0</v>
      </c>
      <c r="AA173" s="1103">
        <v>0</v>
      </c>
      <c r="AB173" s="1103">
        <v>0</v>
      </c>
      <c r="AC173" s="1103">
        <v>0</v>
      </c>
      <c r="AD173" s="1103">
        <v>0</v>
      </c>
      <c r="AE173" s="1103">
        <v>0</v>
      </c>
      <c r="AF173" s="1103">
        <v>0</v>
      </c>
      <c r="AG173" s="132">
        <v>0</v>
      </c>
    </row>
    <row r="174" spans="2:33" outlineLevel="1">
      <c r="B174" s="431" t="s">
        <v>536</v>
      </c>
      <c r="C174" s="1101"/>
      <c r="D174" s="1101"/>
      <c r="E174" s="1101"/>
      <c r="F174" s="1101"/>
      <c r="G174" s="423"/>
      <c r="H174" s="423"/>
      <c r="I174" s="1101"/>
      <c r="J174" s="1101"/>
      <c r="K174" s="1101"/>
      <c r="L174" s="1101"/>
      <c r="M174" s="1101"/>
      <c r="N174" s="425"/>
      <c r="O174" s="1101"/>
      <c r="P174" s="1101"/>
      <c r="Q174" s="428"/>
      <c r="T174" s="1103">
        <v>0</v>
      </c>
      <c r="U174" s="1103">
        <v>0</v>
      </c>
      <c r="V174" s="1103">
        <v>0</v>
      </c>
      <c r="W174" s="1103">
        <v>0</v>
      </c>
      <c r="X174" s="1103">
        <v>0</v>
      </c>
      <c r="Y174" s="1103">
        <v>0</v>
      </c>
      <c r="Z174" s="1103">
        <v>0</v>
      </c>
      <c r="AA174" s="1103">
        <v>0</v>
      </c>
      <c r="AB174" s="1103">
        <v>0</v>
      </c>
      <c r="AC174" s="1103">
        <v>0</v>
      </c>
      <c r="AD174" s="1103">
        <v>0</v>
      </c>
      <c r="AE174" s="1103">
        <v>0</v>
      </c>
      <c r="AF174" s="1103">
        <v>0</v>
      </c>
      <c r="AG174" s="132">
        <v>0</v>
      </c>
    </row>
    <row r="175" spans="2:33" outlineLevel="1">
      <c r="B175" s="431" t="s">
        <v>537</v>
      </c>
      <c r="C175" s="1101"/>
      <c r="D175" s="1101"/>
      <c r="E175" s="1101"/>
      <c r="F175" s="1101"/>
      <c r="G175" s="423"/>
      <c r="H175" s="423"/>
      <c r="I175" s="1101"/>
      <c r="J175" s="1101"/>
      <c r="K175" s="1101"/>
      <c r="L175" s="1101"/>
      <c r="M175" s="1101"/>
      <c r="N175" s="425"/>
      <c r="O175" s="1101"/>
      <c r="P175" s="1101"/>
      <c r="Q175" s="428"/>
      <c r="T175" s="1103">
        <v>0</v>
      </c>
      <c r="U175" s="1103">
        <v>0</v>
      </c>
      <c r="V175" s="1103">
        <v>0</v>
      </c>
      <c r="W175" s="1103">
        <v>0</v>
      </c>
      <c r="X175" s="1103">
        <v>0</v>
      </c>
      <c r="Y175" s="1103">
        <v>0</v>
      </c>
      <c r="Z175" s="1103">
        <v>0</v>
      </c>
      <c r="AA175" s="1103">
        <v>0</v>
      </c>
      <c r="AB175" s="1103">
        <v>0</v>
      </c>
      <c r="AC175" s="1103">
        <v>0</v>
      </c>
      <c r="AD175" s="1103">
        <v>0</v>
      </c>
      <c r="AE175" s="1103">
        <v>0</v>
      </c>
      <c r="AF175" s="1103">
        <v>0</v>
      </c>
      <c r="AG175" s="132">
        <v>0</v>
      </c>
    </row>
    <row r="176" spans="2:33" outlineLevel="1">
      <c r="B176" s="431" t="s">
        <v>538</v>
      </c>
      <c r="C176" s="1101"/>
      <c r="D176" s="1101"/>
      <c r="E176" s="1101"/>
      <c r="F176" s="1101"/>
      <c r="G176" s="423"/>
      <c r="H176" s="423"/>
      <c r="I176" s="1101"/>
      <c r="J176" s="1101"/>
      <c r="K176" s="1101"/>
      <c r="L176" s="1101"/>
      <c r="M176" s="1101"/>
      <c r="N176" s="425"/>
      <c r="O176" s="1101"/>
      <c r="P176" s="1101"/>
      <c r="Q176" s="428"/>
      <c r="T176" s="1103">
        <v>0</v>
      </c>
      <c r="U176" s="1103">
        <v>0</v>
      </c>
      <c r="V176" s="1103">
        <v>0</v>
      </c>
      <c r="W176" s="1103">
        <v>0</v>
      </c>
      <c r="X176" s="1103">
        <v>0</v>
      </c>
      <c r="Y176" s="1103">
        <v>0</v>
      </c>
      <c r="Z176" s="1103">
        <v>0</v>
      </c>
      <c r="AA176" s="1103">
        <v>0</v>
      </c>
      <c r="AB176" s="1103">
        <v>0</v>
      </c>
      <c r="AC176" s="1103">
        <v>0</v>
      </c>
      <c r="AD176" s="1103">
        <v>0</v>
      </c>
      <c r="AE176" s="1103">
        <v>0</v>
      </c>
      <c r="AF176" s="1103">
        <v>0</v>
      </c>
      <c r="AG176" s="132">
        <v>0</v>
      </c>
    </row>
    <row r="177" spans="2:33" outlineLevel="1">
      <c r="B177" s="431" t="s">
        <v>539</v>
      </c>
      <c r="C177" s="1101"/>
      <c r="D177" s="1101"/>
      <c r="E177" s="1101"/>
      <c r="F177" s="1101"/>
      <c r="G177" s="423"/>
      <c r="H177" s="423"/>
      <c r="I177" s="1101"/>
      <c r="J177" s="1101"/>
      <c r="K177" s="1101"/>
      <c r="L177" s="1101"/>
      <c r="M177" s="1101"/>
      <c r="N177" s="425"/>
      <c r="O177" s="1101"/>
      <c r="P177" s="1101"/>
      <c r="Q177" s="428"/>
      <c r="T177" s="1103">
        <v>0</v>
      </c>
      <c r="U177" s="1103">
        <v>0</v>
      </c>
      <c r="V177" s="1103">
        <v>0</v>
      </c>
      <c r="W177" s="1103">
        <v>0</v>
      </c>
      <c r="X177" s="1103">
        <v>0</v>
      </c>
      <c r="Y177" s="1103">
        <v>0</v>
      </c>
      <c r="Z177" s="1103">
        <v>0</v>
      </c>
      <c r="AA177" s="1103">
        <v>0</v>
      </c>
      <c r="AB177" s="1103">
        <v>0</v>
      </c>
      <c r="AC177" s="1103">
        <v>0</v>
      </c>
      <c r="AD177" s="1103">
        <v>0</v>
      </c>
      <c r="AE177" s="1103">
        <v>0</v>
      </c>
      <c r="AF177" s="1103">
        <v>0</v>
      </c>
      <c r="AG177" s="132">
        <v>0</v>
      </c>
    </row>
    <row r="178" spans="2:33" outlineLevel="1">
      <c r="B178" s="431" t="s">
        <v>540</v>
      </c>
      <c r="C178" s="1101"/>
      <c r="D178" s="1101"/>
      <c r="E178" s="1101"/>
      <c r="F178" s="1101"/>
      <c r="G178" s="423"/>
      <c r="H178" s="423"/>
      <c r="I178" s="1101"/>
      <c r="J178" s="1101"/>
      <c r="K178" s="1101"/>
      <c r="L178" s="1101"/>
      <c r="M178" s="1101"/>
      <c r="N178" s="425"/>
      <c r="O178" s="1101"/>
      <c r="P178" s="1101"/>
      <c r="Q178" s="428"/>
      <c r="T178" s="1103">
        <v>0</v>
      </c>
      <c r="U178" s="1103">
        <v>0</v>
      </c>
      <c r="V178" s="1103">
        <v>0</v>
      </c>
      <c r="W178" s="1103">
        <v>0</v>
      </c>
      <c r="X178" s="1103">
        <v>0</v>
      </c>
      <c r="Y178" s="1103">
        <v>0</v>
      </c>
      <c r="Z178" s="1103">
        <v>0</v>
      </c>
      <c r="AA178" s="1103">
        <v>0</v>
      </c>
      <c r="AB178" s="1103">
        <v>0</v>
      </c>
      <c r="AC178" s="1103">
        <v>0</v>
      </c>
      <c r="AD178" s="1103">
        <v>0</v>
      </c>
      <c r="AE178" s="1103">
        <v>0</v>
      </c>
      <c r="AF178" s="1103">
        <v>0</v>
      </c>
      <c r="AG178" s="132">
        <v>0</v>
      </c>
    </row>
    <row r="179" spans="2:33" outlineLevel="1">
      <c r="B179" s="431" t="s">
        <v>541</v>
      </c>
      <c r="C179" s="1101"/>
      <c r="D179" s="1101"/>
      <c r="E179" s="1101"/>
      <c r="F179" s="1101"/>
      <c r="G179" s="423"/>
      <c r="H179" s="423"/>
      <c r="I179" s="1101"/>
      <c r="J179" s="1101"/>
      <c r="K179" s="1101"/>
      <c r="L179" s="1101"/>
      <c r="M179" s="1101"/>
      <c r="N179" s="425"/>
      <c r="O179" s="1101"/>
      <c r="P179" s="1101"/>
      <c r="Q179" s="426"/>
      <c r="T179" s="1103">
        <v>0</v>
      </c>
      <c r="U179" s="1103">
        <v>0</v>
      </c>
      <c r="V179" s="1103">
        <v>0</v>
      </c>
      <c r="W179" s="1103">
        <v>0</v>
      </c>
      <c r="X179" s="1103">
        <v>0</v>
      </c>
      <c r="Y179" s="1103">
        <v>0</v>
      </c>
      <c r="Z179" s="1103">
        <v>0</v>
      </c>
      <c r="AA179" s="1103">
        <v>0</v>
      </c>
      <c r="AB179" s="1103">
        <v>0</v>
      </c>
      <c r="AC179" s="1103">
        <v>0</v>
      </c>
      <c r="AD179" s="1103">
        <v>0</v>
      </c>
      <c r="AE179" s="1103">
        <v>0</v>
      </c>
      <c r="AF179" s="1103">
        <v>0</v>
      </c>
      <c r="AG179" s="132">
        <v>0</v>
      </c>
    </row>
    <row r="180" spans="2:33" outlineLevel="1">
      <c r="B180" s="433" t="s">
        <v>542</v>
      </c>
      <c r="C180" s="1364" t="s">
        <v>511</v>
      </c>
      <c r="D180" s="1365"/>
      <c r="E180" s="1365"/>
      <c r="F180" s="1365"/>
      <c r="G180" s="1365"/>
      <c r="H180" s="1365"/>
      <c r="I180" s="1365"/>
      <c r="J180" s="1365"/>
      <c r="K180" s="1365"/>
      <c r="L180" s="1365"/>
      <c r="M180" s="1365"/>
      <c r="N180" s="1365"/>
      <c r="O180" s="1365"/>
      <c r="P180" s="1365"/>
      <c r="Q180" s="1366"/>
      <c r="T180" s="1103">
        <v>0</v>
      </c>
      <c r="U180" s="1103">
        <v>0</v>
      </c>
      <c r="V180" s="1103">
        <v>0</v>
      </c>
      <c r="W180" s="1103">
        <v>0</v>
      </c>
      <c r="X180" s="1103">
        <v>0</v>
      </c>
      <c r="Y180" s="1103">
        <v>0</v>
      </c>
      <c r="Z180" s="1103">
        <v>0</v>
      </c>
      <c r="AA180" s="1103">
        <v>0</v>
      </c>
      <c r="AB180" s="1103">
        <v>0</v>
      </c>
      <c r="AC180" s="1103">
        <v>0</v>
      </c>
      <c r="AD180" s="1103">
        <v>0</v>
      </c>
      <c r="AE180" s="1103">
        <v>0</v>
      </c>
      <c r="AF180" s="1103">
        <v>0</v>
      </c>
      <c r="AG180" s="132">
        <v>0</v>
      </c>
    </row>
    <row r="181" spans="2:33">
      <c r="F181" s="254"/>
      <c r="G181" s="254"/>
      <c r="H181" s="254"/>
      <c r="I181" s="254"/>
      <c r="S181" s="1056" t="s">
        <v>543</v>
      </c>
      <c r="T181" s="1108">
        <f>SUM(T171:T180)</f>
        <v>0</v>
      </c>
      <c r="U181" s="1108">
        <f t="shared" ref="U181:AF181" si="9">SUM(U171:U180)</f>
        <v>0</v>
      </c>
      <c r="V181" s="1108">
        <f t="shared" si="9"/>
        <v>0</v>
      </c>
      <c r="W181" s="1108">
        <f t="shared" si="9"/>
        <v>0</v>
      </c>
      <c r="X181" s="1108">
        <f t="shared" si="9"/>
        <v>0</v>
      </c>
      <c r="Y181" s="1108">
        <f t="shared" si="9"/>
        <v>0</v>
      </c>
      <c r="Z181" s="1108">
        <f t="shared" si="9"/>
        <v>0</v>
      </c>
      <c r="AA181" s="1108">
        <f t="shared" si="9"/>
        <v>0</v>
      </c>
      <c r="AB181" s="1108">
        <f t="shared" si="9"/>
        <v>0</v>
      </c>
      <c r="AC181" s="1108">
        <f t="shared" si="9"/>
        <v>0</v>
      </c>
      <c r="AD181" s="1108">
        <f t="shared" si="9"/>
        <v>0</v>
      </c>
      <c r="AE181" s="1108">
        <f t="shared" si="9"/>
        <v>0</v>
      </c>
      <c r="AF181" s="1108">
        <f t="shared" si="9"/>
        <v>0</v>
      </c>
      <c r="AG181" s="132">
        <v>0</v>
      </c>
    </row>
    <row r="182" spans="2:33" outlineLevel="1">
      <c r="B182" s="432" t="s">
        <v>426</v>
      </c>
      <c r="C182" s="1367" t="s">
        <v>740</v>
      </c>
      <c r="D182" s="1368"/>
      <c r="E182" s="1368"/>
      <c r="F182" s="1368"/>
      <c r="G182" s="1368"/>
      <c r="H182" s="1368"/>
      <c r="I182" s="1368"/>
      <c r="J182" s="1368"/>
      <c r="K182" s="1368"/>
      <c r="L182" s="1368"/>
      <c r="M182" s="1368"/>
      <c r="N182" s="1368"/>
      <c r="O182" s="1368"/>
      <c r="P182" s="1368"/>
      <c r="Q182" s="1369"/>
      <c r="S182" s="237"/>
      <c r="AB182" s="388"/>
    </row>
    <row r="183" spans="2:33" outlineLevel="1">
      <c r="B183" s="431" t="s">
        <v>533</v>
      </c>
      <c r="C183" s="1361"/>
      <c r="D183" s="1362"/>
      <c r="E183" s="1362"/>
      <c r="F183" s="1362"/>
      <c r="G183" s="1362"/>
      <c r="H183" s="1362"/>
      <c r="I183" s="1362"/>
      <c r="J183" s="1362"/>
      <c r="K183" s="1362"/>
      <c r="L183" s="1362"/>
      <c r="M183" s="1362"/>
      <c r="N183" s="1362"/>
      <c r="O183" s="1362"/>
      <c r="P183" s="1362"/>
      <c r="Q183" s="1363"/>
      <c r="S183" s="258"/>
      <c r="AB183" s="388"/>
    </row>
    <row r="184" spans="2:33" outlineLevel="1">
      <c r="B184" s="431" t="s">
        <v>534</v>
      </c>
      <c r="C184" s="1361"/>
      <c r="D184" s="1362"/>
      <c r="E184" s="1362"/>
      <c r="F184" s="1362"/>
      <c r="G184" s="1362"/>
      <c r="H184" s="1362"/>
      <c r="I184" s="1362"/>
      <c r="J184" s="1362"/>
      <c r="K184" s="1362"/>
      <c r="L184" s="1362"/>
      <c r="M184" s="1362"/>
      <c r="N184" s="1362"/>
      <c r="O184" s="1362"/>
      <c r="P184" s="1362"/>
      <c r="Q184" s="1363"/>
      <c r="S184" s="258"/>
      <c r="AB184" s="388"/>
    </row>
    <row r="185" spans="2:33" outlineLevel="1">
      <c r="B185" s="431" t="s">
        <v>535</v>
      </c>
      <c r="C185" s="1361"/>
      <c r="D185" s="1362"/>
      <c r="E185" s="1362"/>
      <c r="F185" s="1362"/>
      <c r="G185" s="1362"/>
      <c r="H185" s="1362"/>
      <c r="I185" s="1362"/>
      <c r="J185" s="1362"/>
      <c r="K185" s="1362"/>
      <c r="L185" s="1362"/>
      <c r="M185" s="1362"/>
      <c r="N185" s="1362"/>
      <c r="O185" s="1362"/>
      <c r="P185" s="1362"/>
      <c r="Q185" s="1363"/>
      <c r="S185" s="258"/>
      <c r="AB185" s="388"/>
    </row>
    <row r="186" spans="2:33" outlineLevel="1">
      <c r="B186" s="431" t="s">
        <v>536</v>
      </c>
      <c r="C186" s="1361"/>
      <c r="D186" s="1362"/>
      <c r="E186" s="1362"/>
      <c r="F186" s="1362"/>
      <c r="G186" s="1362"/>
      <c r="H186" s="1362"/>
      <c r="I186" s="1362"/>
      <c r="J186" s="1362"/>
      <c r="K186" s="1362"/>
      <c r="L186" s="1362"/>
      <c r="M186" s="1362"/>
      <c r="N186" s="1362"/>
      <c r="O186" s="1362"/>
      <c r="P186" s="1362"/>
      <c r="Q186" s="1363"/>
      <c r="S186" s="258"/>
      <c r="AB186" s="388"/>
    </row>
    <row r="187" spans="2:33" outlineLevel="1">
      <c r="B187" s="431" t="s">
        <v>537</v>
      </c>
      <c r="C187" s="1361"/>
      <c r="D187" s="1362"/>
      <c r="E187" s="1362"/>
      <c r="F187" s="1362"/>
      <c r="G187" s="1362"/>
      <c r="H187" s="1362"/>
      <c r="I187" s="1362"/>
      <c r="J187" s="1362"/>
      <c r="K187" s="1362"/>
      <c r="L187" s="1362"/>
      <c r="M187" s="1362"/>
      <c r="N187" s="1362"/>
      <c r="O187" s="1362"/>
      <c r="P187" s="1362"/>
      <c r="Q187" s="1363"/>
      <c r="S187" s="258"/>
      <c r="AB187" s="388"/>
    </row>
    <row r="188" spans="2:33" outlineLevel="1">
      <c r="B188" s="431" t="s">
        <v>538</v>
      </c>
      <c r="C188" s="1361"/>
      <c r="D188" s="1362"/>
      <c r="E188" s="1362"/>
      <c r="F188" s="1362"/>
      <c r="G188" s="1362"/>
      <c r="H188" s="1362"/>
      <c r="I188" s="1362"/>
      <c r="J188" s="1362"/>
      <c r="K188" s="1362"/>
      <c r="L188" s="1362"/>
      <c r="M188" s="1362"/>
      <c r="N188" s="1362"/>
      <c r="O188" s="1362"/>
      <c r="P188" s="1362"/>
      <c r="Q188" s="1363"/>
      <c r="S188" s="258"/>
      <c r="AB188" s="388"/>
    </row>
    <row r="189" spans="2:33" outlineLevel="1">
      <c r="B189" s="431" t="s">
        <v>539</v>
      </c>
      <c r="C189" s="1361"/>
      <c r="D189" s="1362"/>
      <c r="E189" s="1362"/>
      <c r="F189" s="1362"/>
      <c r="G189" s="1362"/>
      <c r="H189" s="1362"/>
      <c r="I189" s="1362"/>
      <c r="J189" s="1362"/>
      <c r="K189" s="1362"/>
      <c r="L189" s="1362"/>
      <c r="M189" s="1362"/>
      <c r="N189" s="1362"/>
      <c r="O189" s="1362"/>
      <c r="P189" s="1362"/>
      <c r="Q189" s="1363"/>
      <c r="S189" s="258"/>
      <c r="AB189" s="388"/>
    </row>
    <row r="190" spans="2:33" outlineLevel="1">
      <c r="B190" s="431" t="s">
        <v>540</v>
      </c>
      <c r="C190" s="1361"/>
      <c r="D190" s="1362"/>
      <c r="E190" s="1362"/>
      <c r="F190" s="1362"/>
      <c r="G190" s="1362"/>
      <c r="H190" s="1362"/>
      <c r="I190" s="1362"/>
      <c r="J190" s="1362"/>
      <c r="K190" s="1362"/>
      <c r="L190" s="1362"/>
      <c r="M190" s="1362"/>
      <c r="N190" s="1362"/>
      <c r="O190" s="1362"/>
      <c r="P190" s="1362"/>
      <c r="Q190" s="1363"/>
      <c r="S190" s="258"/>
      <c r="AB190" s="388"/>
    </row>
    <row r="191" spans="2:33" outlineLevel="1">
      <c r="B191" s="431" t="s">
        <v>541</v>
      </c>
      <c r="C191" s="1361"/>
      <c r="D191" s="1362"/>
      <c r="E191" s="1362"/>
      <c r="F191" s="1362"/>
      <c r="G191" s="1362"/>
      <c r="H191" s="1362"/>
      <c r="I191" s="1362"/>
      <c r="J191" s="1362"/>
      <c r="K191" s="1362"/>
      <c r="L191" s="1362"/>
      <c r="M191" s="1362"/>
      <c r="N191" s="1362"/>
      <c r="O191" s="1362"/>
      <c r="P191" s="1362"/>
      <c r="Q191" s="1363"/>
      <c r="S191" s="258"/>
      <c r="AB191" s="388"/>
    </row>
    <row r="192" spans="2:33" outlineLevel="1">
      <c r="B192" s="433" t="s">
        <v>542</v>
      </c>
      <c r="C192" s="1364" t="s">
        <v>511</v>
      </c>
      <c r="D192" s="1365"/>
      <c r="E192" s="1365"/>
      <c r="F192" s="1365"/>
      <c r="G192" s="1365"/>
      <c r="H192" s="1365"/>
      <c r="I192" s="1365"/>
      <c r="J192" s="1365"/>
      <c r="K192" s="1365"/>
      <c r="L192" s="1365"/>
      <c r="M192" s="1365"/>
      <c r="N192" s="1365"/>
      <c r="O192" s="1365"/>
      <c r="P192" s="1365"/>
      <c r="Q192" s="1366"/>
      <c r="S192" s="258"/>
      <c r="AB192" s="388"/>
    </row>
    <row r="193" spans="2:33">
      <c r="AB193" s="388"/>
    </row>
    <row r="194" spans="2:33">
      <c r="F194" s="254"/>
      <c r="G194" s="254"/>
      <c r="H194" s="254"/>
      <c r="I194" s="254"/>
      <c r="AB194" s="388"/>
    </row>
    <row r="195" spans="2:33">
      <c r="B195" s="419" t="s">
        <v>544</v>
      </c>
      <c r="C195" s="419"/>
      <c r="D195" s="257" t="s">
        <v>656</v>
      </c>
      <c r="E195" s="234"/>
      <c r="AB195" s="388"/>
    </row>
    <row r="196" spans="2:33" outlineLevel="1">
      <c r="AB196" s="388"/>
    </row>
    <row r="197" spans="2:33" ht="25.5" customHeight="1" outlineLevel="1">
      <c r="B197" s="1026"/>
      <c r="C197" s="1032" t="s">
        <v>713</v>
      </c>
      <c r="D197" s="1023" t="s">
        <v>497</v>
      </c>
      <c r="E197" s="1023" t="s">
        <v>498</v>
      </c>
      <c r="F197" s="1371" t="s">
        <v>499</v>
      </c>
      <c r="G197" s="1372"/>
      <c r="H197" s="1372"/>
      <c r="I197" s="1372"/>
      <c r="J197" s="1372"/>
      <c r="K197" s="1372"/>
      <c r="L197" s="1372"/>
      <c r="M197" s="1372"/>
      <c r="N197" s="1373"/>
      <c r="O197" s="1032" t="s">
        <v>517</v>
      </c>
      <c r="P197" s="1023" t="s">
        <v>741</v>
      </c>
      <c r="Q197" s="1039" t="s">
        <v>729</v>
      </c>
      <c r="AB197" s="388"/>
    </row>
    <row r="198" spans="2:33" ht="25.5" customHeight="1" outlineLevel="1">
      <c r="B198" s="453" t="s">
        <v>426</v>
      </c>
      <c r="C198" s="863"/>
      <c r="D198" s="447" t="s">
        <v>500</v>
      </c>
      <c r="E198" s="447" t="s">
        <v>500</v>
      </c>
      <c r="F198" s="1374"/>
      <c r="G198" s="1375"/>
      <c r="H198" s="1375"/>
      <c r="I198" s="1375"/>
      <c r="J198" s="1375"/>
      <c r="K198" s="1375"/>
      <c r="L198" s="1375"/>
      <c r="M198" s="1375"/>
      <c r="N198" s="1376"/>
      <c r="O198" s="458" t="s">
        <v>427</v>
      </c>
      <c r="P198" s="457" t="s">
        <v>257</v>
      </c>
      <c r="Q198" s="459" t="s">
        <v>175</v>
      </c>
      <c r="T198" s="292" t="s">
        <v>427</v>
      </c>
      <c r="U198" s="293" t="s">
        <v>427</v>
      </c>
      <c r="V198" s="293" t="s">
        <v>427</v>
      </c>
      <c r="W198" s="293" t="s">
        <v>427</v>
      </c>
      <c r="X198" s="293" t="s">
        <v>427</v>
      </c>
      <c r="Y198" s="293" t="s">
        <v>427</v>
      </c>
      <c r="Z198" s="293" t="s">
        <v>427</v>
      </c>
      <c r="AA198" s="383" t="s">
        <v>427</v>
      </c>
      <c r="AB198" s="401" t="s">
        <v>427</v>
      </c>
      <c r="AC198" s="293" t="s">
        <v>427</v>
      </c>
      <c r="AD198" s="293" t="s">
        <v>427</v>
      </c>
      <c r="AE198" s="293" t="s">
        <v>427</v>
      </c>
      <c r="AF198" s="294" t="s">
        <v>427</v>
      </c>
    </row>
    <row r="199" spans="2:33" outlineLevel="1">
      <c r="B199" s="455" t="s">
        <v>546</v>
      </c>
      <c r="C199" s="1101"/>
      <c r="D199" s="1101"/>
      <c r="E199" s="1101"/>
      <c r="F199" s="1377"/>
      <c r="G199" s="1378"/>
      <c r="H199" s="1378"/>
      <c r="I199" s="1378"/>
      <c r="J199" s="1378"/>
      <c r="K199" s="1378"/>
      <c r="L199" s="1378"/>
      <c r="M199" s="1378"/>
      <c r="N199" s="1379"/>
      <c r="O199" s="1101"/>
      <c r="P199" s="1101"/>
      <c r="Q199" s="428"/>
      <c r="T199" s="1103">
        <v>0</v>
      </c>
      <c r="U199" s="1103">
        <v>0</v>
      </c>
      <c r="V199" s="1103">
        <v>0</v>
      </c>
      <c r="W199" s="1103">
        <v>0</v>
      </c>
      <c r="X199" s="1103">
        <v>0</v>
      </c>
      <c r="Y199" s="1103">
        <v>0</v>
      </c>
      <c r="Z199" s="1103">
        <v>0</v>
      </c>
      <c r="AA199" s="1103">
        <v>0</v>
      </c>
      <c r="AB199" s="1103">
        <v>0</v>
      </c>
      <c r="AC199" s="1103">
        <v>0</v>
      </c>
      <c r="AD199" s="1103">
        <v>0</v>
      </c>
      <c r="AE199" s="1103">
        <v>0</v>
      </c>
      <c r="AF199" s="1103">
        <v>0</v>
      </c>
      <c r="AG199" s="132">
        <v>0</v>
      </c>
    </row>
    <row r="200" spans="2:33" outlineLevel="1">
      <c r="B200" s="431" t="s">
        <v>547</v>
      </c>
      <c r="C200" s="1101"/>
      <c r="D200" s="1101"/>
      <c r="E200" s="1101"/>
      <c r="F200" s="1377"/>
      <c r="G200" s="1378"/>
      <c r="H200" s="1378"/>
      <c r="I200" s="1378"/>
      <c r="J200" s="1378"/>
      <c r="K200" s="1378"/>
      <c r="L200" s="1378"/>
      <c r="M200" s="1378"/>
      <c r="N200" s="1379"/>
      <c r="O200" s="1101"/>
      <c r="P200" s="1101"/>
      <c r="Q200" s="428"/>
      <c r="T200" s="1103">
        <v>0</v>
      </c>
      <c r="U200" s="1103">
        <v>0</v>
      </c>
      <c r="V200" s="1103">
        <v>0</v>
      </c>
      <c r="W200" s="1103">
        <v>0</v>
      </c>
      <c r="X200" s="1103">
        <v>0</v>
      </c>
      <c r="Y200" s="1103">
        <v>0</v>
      </c>
      <c r="Z200" s="1103">
        <v>0</v>
      </c>
      <c r="AA200" s="1103">
        <v>0</v>
      </c>
      <c r="AB200" s="1103">
        <v>0</v>
      </c>
      <c r="AC200" s="1103">
        <v>0</v>
      </c>
      <c r="AD200" s="1103">
        <v>0</v>
      </c>
      <c r="AE200" s="1103">
        <v>0</v>
      </c>
      <c r="AF200" s="1103">
        <v>0</v>
      </c>
      <c r="AG200" s="132">
        <v>0</v>
      </c>
    </row>
    <row r="201" spans="2:33" outlineLevel="1">
      <c r="B201" s="431" t="s">
        <v>548</v>
      </c>
      <c r="C201" s="1101"/>
      <c r="D201" s="1101"/>
      <c r="E201" s="1101"/>
      <c r="F201" s="1377"/>
      <c r="G201" s="1378"/>
      <c r="H201" s="1378"/>
      <c r="I201" s="1378"/>
      <c r="J201" s="1378"/>
      <c r="K201" s="1378"/>
      <c r="L201" s="1378"/>
      <c r="M201" s="1378"/>
      <c r="N201" s="1379"/>
      <c r="O201" s="1101"/>
      <c r="P201" s="1101"/>
      <c r="Q201" s="428"/>
      <c r="T201" s="1103">
        <v>0</v>
      </c>
      <c r="U201" s="1103">
        <v>0</v>
      </c>
      <c r="V201" s="1103">
        <v>0</v>
      </c>
      <c r="W201" s="1103">
        <v>0</v>
      </c>
      <c r="X201" s="1103">
        <v>0</v>
      </c>
      <c r="Y201" s="1103">
        <v>0</v>
      </c>
      <c r="Z201" s="1103">
        <v>0</v>
      </c>
      <c r="AA201" s="1103">
        <v>0</v>
      </c>
      <c r="AB201" s="1103">
        <v>0</v>
      </c>
      <c r="AC201" s="1103">
        <v>0</v>
      </c>
      <c r="AD201" s="1103">
        <v>0</v>
      </c>
      <c r="AE201" s="1103">
        <v>0</v>
      </c>
      <c r="AF201" s="1103">
        <v>0</v>
      </c>
      <c r="AG201" s="132">
        <v>0</v>
      </c>
    </row>
    <row r="202" spans="2:33" outlineLevel="1">
      <c r="B202" s="431" t="s">
        <v>549</v>
      </c>
      <c r="C202" s="1101"/>
      <c r="D202" s="1101"/>
      <c r="E202" s="1101"/>
      <c r="F202" s="1377"/>
      <c r="G202" s="1378"/>
      <c r="H202" s="1378"/>
      <c r="I202" s="1378"/>
      <c r="J202" s="1378"/>
      <c r="K202" s="1378"/>
      <c r="L202" s="1378"/>
      <c r="M202" s="1378"/>
      <c r="N202" s="1379"/>
      <c r="O202" s="1101"/>
      <c r="P202" s="1101"/>
      <c r="Q202" s="428"/>
      <c r="T202" s="1103">
        <v>0</v>
      </c>
      <c r="U202" s="1103">
        <v>0</v>
      </c>
      <c r="V202" s="1103">
        <v>0</v>
      </c>
      <c r="W202" s="1103">
        <v>0</v>
      </c>
      <c r="X202" s="1103">
        <v>0</v>
      </c>
      <c r="Y202" s="1103">
        <v>0</v>
      </c>
      <c r="Z202" s="1103">
        <v>0</v>
      </c>
      <c r="AA202" s="1103">
        <v>0</v>
      </c>
      <c r="AB202" s="1103">
        <v>0</v>
      </c>
      <c r="AC202" s="1103">
        <v>0</v>
      </c>
      <c r="AD202" s="1103">
        <v>0</v>
      </c>
      <c r="AE202" s="1103">
        <v>0</v>
      </c>
      <c r="AF202" s="1103">
        <v>0</v>
      </c>
      <c r="AG202" s="132">
        <v>0</v>
      </c>
    </row>
    <row r="203" spans="2:33" outlineLevel="1">
      <c r="B203" s="433" t="s">
        <v>550</v>
      </c>
      <c r="C203" s="1364" t="s">
        <v>511</v>
      </c>
      <c r="D203" s="1365"/>
      <c r="E203" s="1365"/>
      <c r="F203" s="1365"/>
      <c r="G203" s="1365"/>
      <c r="H203" s="1365"/>
      <c r="I203" s="1365"/>
      <c r="J203" s="1365"/>
      <c r="K203" s="1365"/>
      <c r="L203" s="1365"/>
      <c r="M203" s="1365"/>
      <c r="N203" s="1365"/>
      <c r="O203" s="1365"/>
      <c r="P203" s="1365"/>
      <c r="Q203" s="1366"/>
      <c r="T203" s="1103">
        <v>0</v>
      </c>
      <c r="U203" s="1103">
        <v>0</v>
      </c>
      <c r="V203" s="1103">
        <v>0</v>
      </c>
      <c r="W203" s="1103">
        <v>0</v>
      </c>
      <c r="X203" s="1103">
        <v>0</v>
      </c>
      <c r="Y203" s="1103">
        <v>0</v>
      </c>
      <c r="Z203" s="1103">
        <v>0</v>
      </c>
      <c r="AA203" s="1103">
        <v>0</v>
      </c>
      <c r="AB203" s="1103">
        <v>0</v>
      </c>
      <c r="AC203" s="1103">
        <v>0</v>
      </c>
      <c r="AD203" s="1103">
        <v>0</v>
      </c>
      <c r="AE203" s="1103">
        <v>0</v>
      </c>
      <c r="AF203" s="1103">
        <v>0</v>
      </c>
      <c r="AG203" s="132">
        <v>0</v>
      </c>
    </row>
    <row r="204" spans="2:33">
      <c r="F204" s="254"/>
      <c r="G204" s="254"/>
      <c r="H204" s="254"/>
      <c r="I204" s="254"/>
      <c r="S204" s="1056" t="s">
        <v>551</v>
      </c>
      <c r="T204" s="1108">
        <f t="shared" ref="T204:AF204" si="10">SUM(T199:T203)</f>
        <v>0</v>
      </c>
      <c r="U204" s="1108">
        <f t="shared" si="10"/>
        <v>0</v>
      </c>
      <c r="V204" s="1108">
        <f t="shared" si="10"/>
        <v>0</v>
      </c>
      <c r="W204" s="1108">
        <f t="shared" si="10"/>
        <v>0</v>
      </c>
      <c r="X204" s="1108">
        <f t="shared" si="10"/>
        <v>0</v>
      </c>
      <c r="Y204" s="1108">
        <f t="shared" si="10"/>
        <v>0</v>
      </c>
      <c r="Z204" s="1108">
        <f t="shared" si="10"/>
        <v>0</v>
      </c>
      <c r="AA204" s="1108">
        <f t="shared" si="10"/>
        <v>0</v>
      </c>
      <c r="AB204" s="1108">
        <f t="shared" si="10"/>
        <v>0</v>
      </c>
      <c r="AC204" s="1108">
        <f t="shared" si="10"/>
        <v>0</v>
      </c>
      <c r="AD204" s="1108">
        <f t="shared" si="10"/>
        <v>0</v>
      </c>
      <c r="AE204" s="1108">
        <f t="shared" si="10"/>
        <v>0</v>
      </c>
      <c r="AF204" s="1108">
        <f t="shared" si="10"/>
        <v>0</v>
      </c>
      <c r="AG204" s="132">
        <v>0</v>
      </c>
    </row>
    <row r="205" spans="2:33" outlineLevel="1">
      <c r="B205" s="432" t="s">
        <v>426</v>
      </c>
      <c r="C205" s="1367" t="s">
        <v>740</v>
      </c>
      <c r="D205" s="1368"/>
      <c r="E205" s="1368"/>
      <c r="F205" s="1368"/>
      <c r="G205" s="1368"/>
      <c r="H205" s="1368"/>
      <c r="I205" s="1368"/>
      <c r="J205" s="1368"/>
      <c r="K205" s="1368"/>
      <c r="L205" s="1368"/>
      <c r="M205" s="1368"/>
      <c r="N205" s="1368"/>
      <c r="O205" s="1368"/>
      <c r="P205" s="1368"/>
      <c r="Q205" s="1369"/>
      <c r="AB205" s="388"/>
    </row>
    <row r="206" spans="2:33" outlineLevel="1">
      <c r="B206" s="431" t="s">
        <v>546</v>
      </c>
      <c r="C206" s="1361"/>
      <c r="D206" s="1362"/>
      <c r="E206" s="1362"/>
      <c r="F206" s="1362"/>
      <c r="G206" s="1362"/>
      <c r="H206" s="1362"/>
      <c r="I206" s="1362"/>
      <c r="J206" s="1362"/>
      <c r="K206" s="1362"/>
      <c r="L206" s="1362"/>
      <c r="M206" s="1362"/>
      <c r="N206" s="1362"/>
      <c r="O206" s="1362"/>
      <c r="P206" s="1362"/>
      <c r="Q206" s="1363"/>
      <c r="AB206" s="388"/>
    </row>
    <row r="207" spans="2:33" outlineLevel="1">
      <c r="B207" s="431" t="s">
        <v>547</v>
      </c>
      <c r="C207" s="1361"/>
      <c r="D207" s="1362"/>
      <c r="E207" s="1362"/>
      <c r="F207" s="1362"/>
      <c r="G207" s="1362"/>
      <c r="H207" s="1362"/>
      <c r="I207" s="1362"/>
      <c r="J207" s="1362"/>
      <c r="K207" s="1362"/>
      <c r="L207" s="1362"/>
      <c r="M207" s="1362"/>
      <c r="N207" s="1362"/>
      <c r="O207" s="1362"/>
      <c r="P207" s="1362"/>
      <c r="Q207" s="1363"/>
      <c r="AB207" s="388"/>
    </row>
    <row r="208" spans="2:33" outlineLevel="1">
      <c r="B208" s="431" t="s">
        <v>548</v>
      </c>
      <c r="C208" s="1361"/>
      <c r="D208" s="1362"/>
      <c r="E208" s="1362"/>
      <c r="F208" s="1362"/>
      <c r="G208" s="1362"/>
      <c r="H208" s="1362"/>
      <c r="I208" s="1362"/>
      <c r="J208" s="1362"/>
      <c r="K208" s="1362"/>
      <c r="L208" s="1362"/>
      <c r="M208" s="1362"/>
      <c r="N208" s="1362"/>
      <c r="O208" s="1362"/>
      <c r="P208" s="1362"/>
      <c r="Q208" s="1363"/>
      <c r="AB208" s="388"/>
    </row>
    <row r="209" spans="2:33" outlineLevel="1">
      <c r="B209" s="431" t="s">
        <v>549</v>
      </c>
      <c r="C209" s="1361"/>
      <c r="D209" s="1362"/>
      <c r="E209" s="1362"/>
      <c r="F209" s="1362"/>
      <c r="G209" s="1362"/>
      <c r="H209" s="1362"/>
      <c r="I209" s="1362"/>
      <c r="J209" s="1362"/>
      <c r="K209" s="1362"/>
      <c r="L209" s="1362"/>
      <c r="M209" s="1362"/>
      <c r="N209" s="1362"/>
      <c r="O209" s="1362"/>
      <c r="P209" s="1362"/>
      <c r="Q209" s="1363"/>
      <c r="AB209" s="388"/>
    </row>
    <row r="210" spans="2:33" outlineLevel="1">
      <c r="B210" s="433" t="s">
        <v>550</v>
      </c>
      <c r="C210" s="1364" t="s">
        <v>511</v>
      </c>
      <c r="D210" s="1365"/>
      <c r="E210" s="1365"/>
      <c r="F210" s="1365"/>
      <c r="G210" s="1365"/>
      <c r="H210" s="1365"/>
      <c r="I210" s="1365"/>
      <c r="J210" s="1365"/>
      <c r="K210" s="1365"/>
      <c r="L210" s="1365"/>
      <c r="M210" s="1365"/>
      <c r="N210" s="1365"/>
      <c r="O210" s="1365"/>
      <c r="P210" s="1365"/>
      <c r="Q210" s="1366"/>
      <c r="AB210" s="388"/>
    </row>
    <row r="211" spans="2:33">
      <c r="AB211" s="388"/>
    </row>
    <row r="212" spans="2:33">
      <c r="F212" s="254"/>
      <c r="G212" s="254"/>
      <c r="H212" s="254"/>
      <c r="I212" s="254"/>
      <c r="AB212" s="388"/>
    </row>
    <row r="213" spans="2:33">
      <c r="B213" s="419" t="s">
        <v>552</v>
      </c>
      <c r="C213" s="419"/>
      <c r="D213" s="257" t="s">
        <v>657</v>
      </c>
      <c r="E213" s="234"/>
      <c r="AB213" s="388"/>
    </row>
    <row r="214" spans="2:33">
      <c r="B214" s="419"/>
      <c r="C214" s="419"/>
      <c r="D214" s="234"/>
      <c r="E214" s="234"/>
      <c r="AB214" s="388"/>
    </row>
    <row r="215" spans="2:33" ht="25.5" outlineLevel="1">
      <c r="B215" s="1026"/>
      <c r="C215" s="1032" t="s">
        <v>713</v>
      </c>
      <c r="D215" s="1023" t="s">
        <v>497</v>
      </c>
      <c r="E215" s="1023" t="s">
        <v>498</v>
      </c>
      <c r="F215" s="1371" t="s">
        <v>499</v>
      </c>
      <c r="G215" s="1372"/>
      <c r="H215" s="1372"/>
      <c r="I215" s="1372"/>
      <c r="J215" s="1372"/>
      <c r="K215" s="1372"/>
      <c r="L215" s="1372"/>
      <c r="M215" s="1372"/>
      <c r="N215" s="1373"/>
      <c r="O215" s="1032" t="s">
        <v>517</v>
      </c>
      <c r="P215" s="1023" t="s">
        <v>742</v>
      </c>
      <c r="Q215" s="1039" t="s">
        <v>729</v>
      </c>
      <c r="AB215" s="388"/>
    </row>
    <row r="216" spans="2:33" outlineLevel="1">
      <c r="B216" s="453" t="s">
        <v>426</v>
      </c>
      <c r="C216" s="863"/>
      <c r="D216" s="447" t="s">
        <v>500</v>
      </c>
      <c r="E216" s="447" t="s">
        <v>500</v>
      </c>
      <c r="F216" s="1374"/>
      <c r="G216" s="1375"/>
      <c r="H216" s="1375"/>
      <c r="I216" s="1375"/>
      <c r="J216" s="1375"/>
      <c r="K216" s="1375"/>
      <c r="L216" s="1375"/>
      <c r="M216" s="1375"/>
      <c r="N216" s="1376"/>
      <c r="O216" s="458" t="s">
        <v>427</v>
      </c>
      <c r="P216" s="457" t="s">
        <v>743</v>
      </c>
      <c r="Q216" s="459" t="s">
        <v>175</v>
      </c>
      <c r="T216" s="292" t="s">
        <v>427</v>
      </c>
      <c r="U216" s="293" t="s">
        <v>427</v>
      </c>
      <c r="V216" s="293" t="s">
        <v>427</v>
      </c>
      <c r="W216" s="293" t="s">
        <v>427</v>
      </c>
      <c r="X216" s="293" t="s">
        <v>427</v>
      </c>
      <c r="Y216" s="293" t="s">
        <v>427</v>
      </c>
      <c r="Z216" s="293" t="s">
        <v>427</v>
      </c>
      <c r="AA216" s="383" t="s">
        <v>427</v>
      </c>
      <c r="AB216" s="401" t="s">
        <v>427</v>
      </c>
      <c r="AC216" s="293" t="s">
        <v>427</v>
      </c>
      <c r="AD216" s="293" t="s">
        <v>427</v>
      </c>
      <c r="AE216" s="293" t="s">
        <v>427</v>
      </c>
      <c r="AF216" s="294" t="s">
        <v>427</v>
      </c>
    </row>
    <row r="217" spans="2:33" outlineLevel="1">
      <c r="B217" s="455" t="s">
        <v>554</v>
      </c>
      <c r="C217" s="1101"/>
      <c r="D217" s="1101"/>
      <c r="E217" s="1101"/>
      <c r="F217" s="1377"/>
      <c r="G217" s="1378"/>
      <c r="H217" s="1378"/>
      <c r="I217" s="1378"/>
      <c r="J217" s="1378"/>
      <c r="K217" s="1378"/>
      <c r="L217" s="1378"/>
      <c r="M217" s="1378"/>
      <c r="N217" s="1379"/>
      <c r="O217" s="1101"/>
      <c r="P217" s="1101"/>
      <c r="Q217" s="428"/>
      <c r="T217" s="1103">
        <v>0</v>
      </c>
      <c r="U217" s="1103">
        <v>0</v>
      </c>
      <c r="V217" s="1103">
        <v>0</v>
      </c>
      <c r="W217" s="1103">
        <v>0</v>
      </c>
      <c r="X217" s="1103">
        <v>0</v>
      </c>
      <c r="Y217" s="1103">
        <v>0</v>
      </c>
      <c r="Z217" s="1103">
        <v>0</v>
      </c>
      <c r="AA217" s="1103">
        <v>0</v>
      </c>
      <c r="AB217" s="1103">
        <v>0</v>
      </c>
      <c r="AC217" s="1103">
        <v>0</v>
      </c>
      <c r="AD217" s="1103">
        <v>0</v>
      </c>
      <c r="AE217" s="1103">
        <v>0</v>
      </c>
      <c r="AF217" s="1103">
        <v>0</v>
      </c>
      <c r="AG217" s="132">
        <v>0</v>
      </c>
    </row>
    <row r="218" spans="2:33" outlineLevel="1">
      <c r="B218" s="431" t="s">
        <v>555</v>
      </c>
      <c r="C218" s="1101"/>
      <c r="D218" s="1101"/>
      <c r="E218" s="1101"/>
      <c r="F218" s="1377"/>
      <c r="G218" s="1378"/>
      <c r="H218" s="1378"/>
      <c r="I218" s="1378"/>
      <c r="J218" s="1378"/>
      <c r="K218" s="1378"/>
      <c r="L218" s="1378"/>
      <c r="M218" s="1378"/>
      <c r="N218" s="1379"/>
      <c r="O218" s="1101"/>
      <c r="P218" s="1101"/>
      <c r="Q218" s="428"/>
      <c r="T218" s="1103">
        <v>0</v>
      </c>
      <c r="U218" s="1103">
        <v>0</v>
      </c>
      <c r="V218" s="1103">
        <v>0</v>
      </c>
      <c r="W218" s="1103">
        <v>0</v>
      </c>
      <c r="X218" s="1103">
        <v>0</v>
      </c>
      <c r="Y218" s="1103">
        <v>0</v>
      </c>
      <c r="Z218" s="1103">
        <v>0</v>
      </c>
      <c r="AA218" s="1103">
        <v>0</v>
      </c>
      <c r="AB218" s="1103">
        <v>0</v>
      </c>
      <c r="AC218" s="1103">
        <v>0</v>
      </c>
      <c r="AD218" s="1103">
        <v>0</v>
      </c>
      <c r="AE218" s="1103">
        <v>0</v>
      </c>
      <c r="AF218" s="1103">
        <v>0</v>
      </c>
      <c r="AG218" s="132">
        <v>0</v>
      </c>
    </row>
    <row r="219" spans="2:33" outlineLevel="1">
      <c r="B219" s="431" t="s">
        <v>556</v>
      </c>
      <c r="C219" s="1101"/>
      <c r="D219" s="1101"/>
      <c r="E219" s="1101"/>
      <c r="F219" s="1377"/>
      <c r="G219" s="1378"/>
      <c r="H219" s="1378"/>
      <c r="I219" s="1378"/>
      <c r="J219" s="1378"/>
      <c r="K219" s="1378"/>
      <c r="L219" s="1378"/>
      <c r="M219" s="1378"/>
      <c r="N219" s="1379"/>
      <c r="O219" s="1101"/>
      <c r="P219" s="1101"/>
      <c r="Q219" s="428"/>
      <c r="T219" s="1103">
        <v>0</v>
      </c>
      <c r="U219" s="1103">
        <v>0</v>
      </c>
      <c r="V219" s="1103">
        <v>0</v>
      </c>
      <c r="W219" s="1103">
        <v>0</v>
      </c>
      <c r="X219" s="1103">
        <v>0</v>
      </c>
      <c r="Y219" s="1103">
        <v>0</v>
      </c>
      <c r="Z219" s="1103">
        <v>0</v>
      </c>
      <c r="AA219" s="1103">
        <v>0</v>
      </c>
      <c r="AB219" s="1103">
        <v>0</v>
      </c>
      <c r="AC219" s="1103">
        <v>0</v>
      </c>
      <c r="AD219" s="1103">
        <v>0</v>
      </c>
      <c r="AE219" s="1103">
        <v>0</v>
      </c>
      <c r="AF219" s="1103">
        <v>0</v>
      </c>
      <c r="AG219" s="132">
        <v>0</v>
      </c>
    </row>
    <row r="220" spans="2:33" outlineLevel="1">
      <c r="B220" s="431" t="s">
        <v>557</v>
      </c>
      <c r="C220" s="1101"/>
      <c r="D220" s="1101"/>
      <c r="E220" s="1101"/>
      <c r="F220" s="1377"/>
      <c r="G220" s="1378"/>
      <c r="H220" s="1378"/>
      <c r="I220" s="1378"/>
      <c r="J220" s="1378"/>
      <c r="K220" s="1378"/>
      <c r="L220" s="1378"/>
      <c r="M220" s="1378"/>
      <c r="N220" s="1379"/>
      <c r="O220" s="1101"/>
      <c r="P220" s="1101"/>
      <c r="Q220" s="428"/>
      <c r="T220" s="1103">
        <v>0</v>
      </c>
      <c r="U220" s="1103">
        <v>0</v>
      </c>
      <c r="V220" s="1103">
        <v>0</v>
      </c>
      <c r="W220" s="1103">
        <v>0</v>
      </c>
      <c r="X220" s="1103">
        <v>0</v>
      </c>
      <c r="Y220" s="1103">
        <v>0</v>
      </c>
      <c r="Z220" s="1103">
        <v>0</v>
      </c>
      <c r="AA220" s="1103">
        <v>0</v>
      </c>
      <c r="AB220" s="1103">
        <v>0</v>
      </c>
      <c r="AC220" s="1103">
        <v>0</v>
      </c>
      <c r="AD220" s="1103">
        <v>0</v>
      </c>
      <c r="AE220" s="1103">
        <v>0</v>
      </c>
      <c r="AF220" s="1103">
        <v>0</v>
      </c>
      <c r="AG220" s="132">
        <v>0</v>
      </c>
    </row>
    <row r="221" spans="2:33" outlineLevel="1">
      <c r="B221" s="433" t="s">
        <v>558</v>
      </c>
      <c r="C221" s="1364" t="s">
        <v>511</v>
      </c>
      <c r="D221" s="1365"/>
      <c r="E221" s="1365"/>
      <c r="F221" s="1365"/>
      <c r="G221" s="1365"/>
      <c r="H221" s="1365"/>
      <c r="I221" s="1365"/>
      <c r="J221" s="1365"/>
      <c r="K221" s="1365"/>
      <c r="L221" s="1365"/>
      <c r="M221" s="1365"/>
      <c r="N221" s="1365"/>
      <c r="O221" s="1365"/>
      <c r="P221" s="1365"/>
      <c r="Q221" s="1366"/>
      <c r="T221" s="1103">
        <v>0</v>
      </c>
      <c r="U221" s="1103">
        <v>0</v>
      </c>
      <c r="V221" s="1103">
        <v>0</v>
      </c>
      <c r="W221" s="1103">
        <v>0</v>
      </c>
      <c r="X221" s="1103">
        <v>0</v>
      </c>
      <c r="Y221" s="1103">
        <v>0</v>
      </c>
      <c r="Z221" s="1103">
        <v>0</v>
      </c>
      <c r="AA221" s="1103">
        <v>0</v>
      </c>
      <c r="AB221" s="1103">
        <v>0</v>
      </c>
      <c r="AC221" s="1103">
        <v>0</v>
      </c>
      <c r="AD221" s="1103">
        <v>0</v>
      </c>
      <c r="AE221" s="1103">
        <v>0</v>
      </c>
      <c r="AF221" s="1103">
        <v>0</v>
      </c>
      <c r="AG221" s="132">
        <v>0</v>
      </c>
    </row>
    <row r="222" spans="2:33">
      <c r="F222" s="254"/>
      <c r="G222" s="254"/>
      <c r="H222" s="254"/>
      <c r="I222" s="254"/>
      <c r="R222" s="235" t="s">
        <v>744</v>
      </c>
      <c r="S222" s="1056" t="s">
        <v>559</v>
      </c>
      <c r="T222" s="1108">
        <f t="shared" ref="T222:AF222" si="11">SUM(T217:T221)</f>
        <v>0</v>
      </c>
      <c r="U222" s="1108">
        <f t="shared" si="11"/>
        <v>0</v>
      </c>
      <c r="V222" s="1108">
        <f t="shared" si="11"/>
        <v>0</v>
      </c>
      <c r="W222" s="1108">
        <f t="shared" si="11"/>
        <v>0</v>
      </c>
      <c r="X222" s="1108">
        <f t="shared" si="11"/>
        <v>0</v>
      </c>
      <c r="Y222" s="1108">
        <f t="shared" si="11"/>
        <v>0</v>
      </c>
      <c r="Z222" s="1108">
        <f t="shared" si="11"/>
        <v>0</v>
      </c>
      <c r="AA222" s="1108">
        <f t="shared" si="11"/>
        <v>0</v>
      </c>
      <c r="AB222" s="1108">
        <f t="shared" si="11"/>
        <v>0</v>
      </c>
      <c r="AC222" s="1108">
        <f t="shared" si="11"/>
        <v>0</v>
      </c>
      <c r="AD222" s="1108">
        <f t="shared" si="11"/>
        <v>0</v>
      </c>
      <c r="AE222" s="1108">
        <f t="shared" si="11"/>
        <v>0</v>
      </c>
      <c r="AF222" s="1108">
        <f t="shared" si="11"/>
        <v>0</v>
      </c>
      <c r="AG222" s="132">
        <v>0</v>
      </c>
    </row>
    <row r="223" spans="2:33" outlineLevel="1">
      <c r="B223" s="432" t="s">
        <v>426</v>
      </c>
      <c r="C223" s="1367" t="s">
        <v>740</v>
      </c>
      <c r="D223" s="1368"/>
      <c r="E223" s="1368"/>
      <c r="F223" s="1368"/>
      <c r="G223" s="1368"/>
      <c r="H223" s="1368"/>
      <c r="I223" s="1368"/>
      <c r="J223" s="1368"/>
      <c r="K223" s="1368"/>
      <c r="L223" s="1368"/>
      <c r="M223" s="1368"/>
      <c r="N223" s="1368"/>
      <c r="O223" s="1368"/>
      <c r="P223" s="1368"/>
      <c r="Q223" s="1369"/>
      <c r="AB223" s="388"/>
    </row>
    <row r="224" spans="2:33" outlineLevel="1">
      <c r="B224" s="431" t="s">
        <v>554</v>
      </c>
      <c r="C224" s="1361"/>
      <c r="D224" s="1362"/>
      <c r="E224" s="1362"/>
      <c r="F224" s="1362"/>
      <c r="G224" s="1362"/>
      <c r="H224" s="1362"/>
      <c r="I224" s="1362"/>
      <c r="J224" s="1362"/>
      <c r="K224" s="1362"/>
      <c r="L224" s="1362"/>
      <c r="M224" s="1362"/>
      <c r="N224" s="1362"/>
      <c r="O224" s="1362"/>
      <c r="P224" s="1362"/>
      <c r="Q224" s="1363"/>
      <c r="AB224" s="388"/>
    </row>
    <row r="225" spans="2:33" outlineLevel="1">
      <c r="B225" s="431" t="s">
        <v>555</v>
      </c>
      <c r="C225" s="1361"/>
      <c r="D225" s="1362"/>
      <c r="E225" s="1362"/>
      <c r="F225" s="1362"/>
      <c r="G225" s="1362"/>
      <c r="H225" s="1362"/>
      <c r="I225" s="1362"/>
      <c r="J225" s="1362"/>
      <c r="K225" s="1362"/>
      <c r="L225" s="1362"/>
      <c r="M225" s="1362"/>
      <c r="N225" s="1362"/>
      <c r="O225" s="1362"/>
      <c r="P225" s="1362"/>
      <c r="Q225" s="1363"/>
      <c r="AB225" s="388"/>
    </row>
    <row r="226" spans="2:33" outlineLevel="1">
      <c r="B226" s="431" t="s">
        <v>556</v>
      </c>
      <c r="C226" s="1361"/>
      <c r="D226" s="1362"/>
      <c r="E226" s="1362"/>
      <c r="F226" s="1362"/>
      <c r="G226" s="1362"/>
      <c r="H226" s="1362"/>
      <c r="I226" s="1362"/>
      <c r="J226" s="1362"/>
      <c r="K226" s="1362"/>
      <c r="L226" s="1362"/>
      <c r="M226" s="1362"/>
      <c r="N226" s="1362"/>
      <c r="O226" s="1362"/>
      <c r="P226" s="1362"/>
      <c r="Q226" s="1363"/>
      <c r="AB226" s="388"/>
    </row>
    <row r="227" spans="2:33" outlineLevel="1">
      <c r="B227" s="431" t="s">
        <v>557</v>
      </c>
      <c r="C227" s="1361"/>
      <c r="D227" s="1362"/>
      <c r="E227" s="1362"/>
      <c r="F227" s="1362"/>
      <c r="G227" s="1362"/>
      <c r="H227" s="1362"/>
      <c r="I227" s="1362"/>
      <c r="J227" s="1362"/>
      <c r="K227" s="1362"/>
      <c r="L227" s="1362"/>
      <c r="M227" s="1362"/>
      <c r="N227" s="1362"/>
      <c r="O227" s="1362"/>
      <c r="P227" s="1362"/>
      <c r="Q227" s="1363"/>
      <c r="AB227" s="388"/>
    </row>
    <row r="228" spans="2:33" outlineLevel="1">
      <c r="B228" s="433" t="s">
        <v>558</v>
      </c>
      <c r="C228" s="1364" t="s">
        <v>511</v>
      </c>
      <c r="D228" s="1365"/>
      <c r="E228" s="1365"/>
      <c r="F228" s="1365"/>
      <c r="G228" s="1365"/>
      <c r="H228" s="1365"/>
      <c r="I228" s="1365"/>
      <c r="J228" s="1365"/>
      <c r="K228" s="1365"/>
      <c r="L228" s="1365"/>
      <c r="M228" s="1365"/>
      <c r="N228" s="1365"/>
      <c r="O228" s="1365"/>
      <c r="P228" s="1365"/>
      <c r="Q228" s="1366"/>
      <c r="AB228" s="388"/>
    </row>
    <row r="229" spans="2:33">
      <c r="AB229" s="388"/>
    </row>
    <row r="230" spans="2:33">
      <c r="AB230" s="388"/>
    </row>
    <row r="231" spans="2:33">
      <c r="B231" s="419" t="s">
        <v>560</v>
      </c>
      <c r="C231" s="419"/>
      <c r="D231" s="257" t="s">
        <v>658</v>
      </c>
      <c r="E231" s="234"/>
      <c r="AB231" s="388"/>
    </row>
    <row r="232" spans="2:33" ht="25.5" outlineLevel="1">
      <c r="B232" s="432" t="s">
        <v>426</v>
      </c>
      <c r="C232" s="1032" t="s">
        <v>713</v>
      </c>
      <c r="D232" s="1380" t="s">
        <v>473</v>
      </c>
      <c r="E232" s="1381"/>
      <c r="F232" s="1381"/>
      <c r="G232" s="1381"/>
      <c r="H232" s="1381"/>
      <c r="I232" s="1381"/>
      <c r="J232" s="1381"/>
      <c r="K232" s="1381"/>
      <c r="L232" s="1381"/>
      <c r="M232" s="1381"/>
      <c r="N232" s="1381"/>
      <c r="O232" s="1381"/>
      <c r="P232" s="1381"/>
      <c r="Q232" s="1382"/>
      <c r="T232" s="292" t="s">
        <v>427</v>
      </c>
      <c r="U232" s="293" t="s">
        <v>427</v>
      </c>
      <c r="V232" s="293" t="s">
        <v>427</v>
      </c>
      <c r="W232" s="293" t="s">
        <v>427</v>
      </c>
      <c r="X232" s="293" t="s">
        <v>427</v>
      </c>
      <c r="Y232" s="293" t="s">
        <v>427</v>
      </c>
      <c r="Z232" s="293" t="s">
        <v>427</v>
      </c>
      <c r="AA232" s="383" t="s">
        <v>427</v>
      </c>
      <c r="AB232" s="401" t="s">
        <v>427</v>
      </c>
      <c r="AC232" s="293" t="s">
        <v>427</v>
      </c>
      <c r="AD232" s="293" t="s">
        <v>427</v>
      </c>
      <c r="AE232" s="293" t="s">
        <v>427</v>
      </c>
      <c r="AF232" s="294" t="s">
        <v>427</v>
      </c>
    </row>
    <row r="233" spans="2:33" outlineLevel="1">
      <c r="B233" s="431" t="s">
        <v>562</v>
      </c>
      <c r="C233" s="1101"/>
      <c r="D233" s="1383"/>
      <c r="E233" s="1383"/>
      <c r="F233" s="1383"/>
      <c r="G233" s="1383"/>
      <c r="H233" s="1383"/>
      <c r="I233" s="1383"/>
      <c r="J233" s="1383"/>
      <c r="K233" s="1383"/>
      <c r="L233" s="1383"/>
      <c r="M233" s="1383"/>
      <c r="N233" s="1383"/>
      <c r="O233" s="1383"/>
      <c r="P233" s="1383"/>
      <c r="Q233" s="1384"/>
      <c r="T233" s="1103">
        <v>0</v>
      </c>
      <c r="U233" s="1103">
        <v>0</v>
      </c>
      <c r="V233" s="1103">
        <v>0</v>
      </c>
      <c r="W233" s="1103">
        <v>0</v>
      </c>
      <c r="X233" s="1103">
        <v>0</v>
      </c>
      <c r="Y233" s="1103">
        <v>0</v>
      </c>
      <c r="Z233" s="1103">
        <v>0.214</v>
      </c>
      <c r="AA233" s="1103">
        <v>-0.33500000000000008</v>
      </c>
      <c r="AB233" s="1103">
        <v>0</v>
      </c>
      <c r="AC233" s="1103">
        <v>0</v>
      </c>
      <c r="AD233" s="1103">
        <v>0</v>
      </c>
      <c r="AE233" s="1103">
        <v>0</v>
      </c>
      <c r="AF233" s="1103">
        <v>0</v>
      </c>
      <c r="AG233" s="132">
        <v>0</v>
      </c>
    </row>
    <row r="234" spans="2:33" outlineLevel="1">
      <c r="B234" s="431" t="s">
        <v>563</v>
      </c>
      <c r="C234" s="1101"/>
      <c r="D234" s="1383"/>
      <c r="E234" s="1383"/>
      <c r="F234" s="1383"/>
      <c r="G234" s="1383"/>
      <c r="H234" s="1383"/>
      <c r="I234" s="1383"/>
      <c r="J234" s="1383"/>
      <c r="K234" s="1383"/>
      <c r="L234" s="1383"/>
      <c r="M234" s="1383"/>
      <c r="N234" s="1383"/>
      <c r="O234" s="1383"/>
      <c r="P234" s="1383"/>
      <c r="Q234" s="1384"/>
      <c r="T234" s="1103">
        <v>0</v>
      </c>
      <c r="U234" s="1103">
        <v>0</v>
      </c>
      <c r="V234" s="1103">
        <v>0</v>
      </c>
      <c r="W234" s="1103">
        <v>0</v>
      </c>
      <c r="X234" s="1103">
        <v>0</v>
      </c>
      <c r="Y234" s="1103">
        <v>0</v>
      </c>
      <c r="Z234" s="1103">
        <v>0</v>
      </c>
      <c r="AA234" s="1103">
        <v>0</v>
      </c>
      <c r="AB234" s="1103">
        <v>0</v>
      </c>
      <c r="AC234" s="1103">
        <v>0</v>
      </c>
      <c r="AD234" s="1103">
        <v>0</v>
      </c>
      <c r="AE234" s="1103">
        <v>0</v>
      </c>
      <c r="AF234" s="1103">
        <v>0</v>
      </c>
      <c r="AG234" s="132">
        <v>0</v>
      </c>
    </row>
    <row r="235" spans="2:33" outlineLevel="1">
      <c r="B235" s="431" t="s">
        <v>564</v>
      </c>
      <c r="C235" s="1101"/>
      <c r="D235" s="1383"/>
      <c r="E235" s="1383"/>
      <c r="F235" s="1383"/>
      <c r="G235" s="1383"/>
      <c r="H235" s="1383"/>
      <c r="I235" s="1383"/>
      <c r="J235" s="1383"/>
      <c r="K235" s="1383"/>
      <c r="L235" s="1383"/>
      <c r="M235" s="1383"/>
      <c r="N235" s="1383"/>
      <c r="O235" s="1383"/>
      <c r="P235" s="1383"/>
      <c r="Q235" s="1384"/>
      <c r="T235" s="1103">
        <v>0</v>
      </c>
      <c r="U235" s="1103">
        <v>0</v>
      </c>
      <c r="V235" s="1103">
        <v>0</v>
      </c>
      <c r="W235" s="1103">
        <v>0</v>
      </c>
      <c r="X235" s="1103">
        <v>0</v>
      </c>
      <c r="Y235" s="1103">
        <v>0</v>
      </c>
      <c r="Z235" s="1103">
        <v>0</v>
      </c>
      <c r="AA235" s="1103">
        <v>0</v>
      </c>
      <c r="AB235" s="1103">
        <v>0</v>
      </c>
      <c r="AC235" s="1103">
        <v>0</v>
      </c>
      <c r="AD235" s="1103">
        <v>0</v>
      </c>
      <c r="AE235" s="1103">
        <v>0</v>
      </c>
      <c r="AF235" s="1103">
        <v>0</v>
      </c>
      <c r="AG235" s="132">
        <v>0</v>
      </c>
    </row>
    <row r="236" spans="2:33" outlineLevel="1">
      <c r="B236" s="431" t="s">
        <v>565</v>
      </c>
      <c r="C236" s="1101"/>
      <c r="D236" s="1383"/>
      <c r="E236" s="1383"/>
      <c r="F236" s="1383"/>
      <c r="G236" s="1383"/>
      <c r="H236" s="1383"/>
      <c r="I236" s="1383"/>
      <c r="J236" s="1383"/>
      <c r="K236" s="1383"/>
      <c r="L236" s="1383"/>
      <c r="M236" s="1383"/>
      <c r="N236" s="1383"/>
      <c r="O236" s="1383"/>
      <c r="P236" s="1383"/>
      <c r="Q236" s="1384"/>
      <c r="T236" s="1103">
        <v>0</v>
      </c>
      <c r="U236" s="1103">
        <v>0</v>
      </c>
      <c r="V236" s="1103">
        <v>0</v>
      </c>
      <c r="W236" s="1103">
        <v>0</v>
      </c>
      <c r="X236" s="1103">
        <v>0</v>
      </c>
      <c r="Y236" s="1103">
        <v>0</v>
      </c>
      <c r="Z236" s="1103">
        <v>0</v>
      </c>
      <c r="AA236" s="1103">
        <v>0</v>
      </c>
      <c r="AB236" s="1103">
        <v>0</v>
      </c>
      <c r="AC236" s="1103">
        <v>0</v>
      </c>
      <c r="AD236" s="1103">
        <v>0</v>
      </c>
      <c r="AE236" s="1103">
        <v>0</v>
      </c>
      <c r="AF236" s="1103">
        <v>0</v>
      </c>
      <c r="AG236" s="132">
        <v>0</v>
      </c>
    </row>
    <row r="237" spans="2:33" outlineLevel="1">
      <c r="B237" s="433" t="s">
        <v>566</v>
      </c>
      <c r="C237" s="1364" t="s">
        <v>511</v>
      </c>
      <c r="D237" s="1365"/>
      <c r="E237" s="1365"/>
      <c r="F237" s="1365"/>
      <c r="G237" s="1365"/>
      <c r="H237" s="1365"/>
      <c r="I237" s="1365"/>
      <c r="J237" s="1365"/>
      <c r="K237" s="1365"/>
      <c r="L237" s="1365"/>
      <c r="M237" s="1365"/>
      <c r="N237" s="1365"/>
      <c r="O237" s="1365"/>
      <c r="P237" s="1365"/>
      <c r="Q237" s="1366"/>
      <c r="T237" s="1103">
        <v>0</v>
      </c>
      <c r="U237" s="1103">
        <v>0</v>
      </c>
      <c r="V237" s="1103">
        <v>0</v>
      </c>
      <c r="W237" s="1103">
        <v>0</v>
      </c>
      <c r="X237" s="1103">
        <v>0</v>
      </c>
      <c r="Y237" s="1103">
        <v>0</v>
      </c>
      <c r="Z237" s="1103">
        <v>0</v>
      </c>
      <c r="AA237" s="1103">
        <v>0</v>
      </c>
      <c r="AB237" s="1103">
        <v>0</v>
      </c>
      <c r="AC237" s="1103">
        <v>0</v>
      </c>
      <c r="AD237" s="1103">
        <v>0</v>
      </c>
      <c r="AE237" s="1103">
        <v>0</v>
      </c>
      <c r="AF237" s="1103">
        <v>0</v>
      </c>
      <c r="AG237" s="132">
        <v>0</v>
      </c>
    </row>
    <row r="238" spans="2:33">
      <c r="F238" s="254"/>
      <c r="G238" s="254"/>
      <c r="H238" s="254"/>
      <c r="I238" s="254"/>
      <c r="S238" s="1056" t="s">
        <v>567</v>
      </c>
      <c r="T238" s="1108">
        <f t="shared" ref="T238:AF238" si="12">SUM(T233:T237)</f>
        <v>0</v>
      </c>
      <c r="U238" s="1108">
        <f t="shared" si="12"/>
        <v>0</v>
      </c>
      <c r="V238" s="1108">
        <f t="shared" si="12"/>
        <v>0</v>
      </c>
      <c r="W238" s="1108">
        <f t="shared" si="12"/>
        <v>0</v>
      </c>
      <c r="X238" s="1108">
        <f t="shared" si="12"/>
        <v>0</v>
      </c>
      <c r="Y238" s="1108">
        <f t="shared" si="12"/>
        <v>0</v>
      </c>
      <c r="Z238" s="1108">
        <f t="shared" si="12"/>
        <v>0.214</v>
      </c>
      <c r="AA238" s="1108">
        <f t="shared" si="12"/>
        <v>-0.33500000000000008</v>
      </c>
      <c r="AB238" s="1108">
        <f t="shared" si="12"/>
        <v>0</v>
      </c>
      <c r="AC238" s="1108">
        <f t="shared" si="12"/>
        <v>0</v>
      </c>
      <c r="AD238" s="1108">
        <f t="shared" si="12"/>
        <v>0</v>
      </c>
      <c r="AE238" s="1108">
        <f t="shared" si="12"/>
        <v>0</v>
      </c>
      <c r="AF238" s="1108">
        <f t="shared" si="12"/>
        <v>0</v>
      </c>
      <c r="AG238" s="132">
        <v>0</v>
      </c>
    </row>
    <row r="239" spans="2:33" outlineLevel="1">
      <c r="B239" s="432" t="s">
        <v>426</v>
      </c>
      <c r="C239" s="1367" t="s">
        <v>740</v>
      </c>
      <c r="D239" s="1368"/>
      <c r="E239" s="1368"/>
      <c r="F239" s="1368"/>
      <c r="G239" s="1368"/>
      <c r="H239" s="1368"/>
      <c r="I239" s="1368"/>
      <c r="J239" s="1368"/>
      <c r="K239" s="1368"/>
      <c r="L239" s="1368"/>
      <c r="M239" s="1368"/>
      <c r="N239" s="1368"/>
      <c r="O239" s="1368"/>
      <c r="P239" s="1368"/>
      <c r="Q239" s="1369"/>
      <c r="AB239" s="388"/>
    </row>
    <row r="240" spans="2:33" outlineLevel="1">
      <c r="B240" s="431" t="s">
        <v>562</v>
      </c>
      <c r="C240" s="1361"/>
      <c r="D240" s="1362"/>
      <c r="E240" s="1362"/>
      <c r="F240" s="1362"/>
      <c r="G240" s="1362"/>
      <c r="H240" s="1362"/>
      <c r="I240" s="1362"/>
      <c r="J240" s="1362"/>
      <c r="K240" s="1362"/>
      <c r="L240" s="1362"/>
      <c r="M240" s="1362"/>
      <c r="N240" s="1362"/>
      <c r="O240" s="1362"/>
      <c r="P240" s="1362"/>
      <c r="Q240" s="1363"/>
      <c r="AB240" s="388"/>
    </row>
    <row r="241" spans="2:33" outlineLevel="1">
      <c r="B241" s="431" t="s">
        <v>563</v>
      </c>
      <c r="C241" s="1361"/>
      <c r="D241" s="1362"/>
      <c r="E241" s="1362"/>
      <c r="F241" s="1362"/>
      <c r="G241" s="1362"/>
      <c r="H241" s="1362"/>
      <c r="I241" s="1362"/>
      <c r="J241" s="1362"/>
      <c r="K241" s="1362"/>
      <c r="L241" s="1362"/>
      <c r="M241" s="1362"/>
      <c r="N241" s="1362"/>
      <c r="O241" s="1362"/>
      <c r="P241" s="1362"/>
      <c r="Q241" s="1363"/>
      <c r="AB241" s="388"/>
    </row>
    <row r="242" spans="2:33" outlineLevel="1">
      <c r="B242" s="431" t="s">
        <v>564</v>
      </c>
      <c r="C242" s="1361"/>
      <c r="D242" s="1362"/>
      <c r="E242" s="1362"/>
      <c r="F242" s="1362"/>
      <c r="G242" s="1362"/>
      <c r="H242" s="1362"/>
      <c r="I242" s="1362"/>
      <c r="J242" s="1362"/>
      <c r="K242" s="1362"/>
      <c r="L242" s="1362"/>
      <c r="M242" s="1362"/>
      <c r="N242" s="1362"/>
      <c r="O242" s="1362"/>
      <c r="P242" s="1362"/>
      <c r="Q242" s="1363"/>
      <c r="AB242" s="388"/>
    </row>
    <row r="243" spans="2:33" outlineLevel="1">
      <c r="B243" s="431" t="s">
        <v>565</v>
      </c>
      <c r="C243" s="1361"/>
      <c r="D243" s="1362"/>
      <c r="E243" s="1362"/>
      <c r="F243" s="1362"/>
      <c r="G243" s="1362"/>
      <c r="H243" s="1362"/>
      <c r="I243" s="1362"/>
      <c r="J243" s="1362"/>
      <c r="K243" s="1362"/>
      <c r="L243" s="1362"/>
      <c r="M243" s="1362"/>
      <c r="N243" s="1362"/>
      <c r="O243" s="1362"/>
      <c r="P243" s="1362"/>
      <c r="Q243" s="1363"/>
      <c r="AB243" s="388"/>
    </row>
    <row r="244" spans="2:33" outlineLevel="1">
      <c r="B244" s="433" t="s">
        <v>566</v>
      </c>
      <c r="C244" s="1364" t="s">
        <v>511</v>
      </c>
      <c r="D244" s="1365"/>
      <c r="E244" s="1365"/>
      <c r="F244" s="1365"/>
      <c r="G244" s="1365"/>
      <c r="H244" s="1365"/>
      <c r="I244" s="1365"/>
      <c r="J244" s="1365"/>
      <c r="K244" s="1365"/>
      <c r="L244" s="1365"/>
      <c r="M244" s="1365"/>
      <c r="N244" s="1365"/>
      <c r="O244" s="1365"/>
      <c r="P244" s="1365"/>
      <c r="Q244" s="1366"/>
      <c r="AB244" s="388"/>
    </row>
    <row r="245" spans="2:33">
      <c r="AB245" s="388"/>
    </row>
    <row r="246" spans="2:33">
      <c r="AB246" s="388"/>
    </row>
    <row r="247" spans="2:33">
      <c r="B247" s="419" t="s">
        <v>568</v>
      </c>
      <c r="C247" s="419"/>
      <c r="D247" s="257" t="s">
        <v>659</v>
      </c>
      <c r="E247" s="234"/>
      <c r="AB247" s="388"/>
    </row>
    <row r="248" spans="2:33" ht="25.5" outlineLevel="1">
      <c r="B248" s="432" t="s">
        <v>426</v>
      </c>
      <c r="C248" s="1032" t="s">
        <v>713</v>
      </c>
      <c r="D248" s="1380" t="s">
        <v>473</v>
      </c>
      <c r="E248" s="1381"/>
      <c r="F248" s="1381"/>
      <c r="G248" s="1381"/>
      <c r="H248" s="1381"/>
      <c r="I248" s="1381"/>
      <c r="J248" s="1381"/>
      <c r="K248" s="1381"/>
      <c r="L248" s="1381"/>
      <c r="M248" s="1381"/>
      <c r="N248" s="1381"/>
      <c r="O248" s="1381"/>
      <c r="P248" s="1381"/>
      <c r="Q248" s="1382"/>
      <c r="T248" s="292" t="s">
        <v>427</v>
      </c>
      <c r="U248" s="293" t="s">
        <v>427</v>
      </c>
      <c r="V248" s="293" t="s">
        <v>427</v>
      </c>
      <c r="W248" s="293" t="s">
        <v>427</v>
      </c>
      <c r="X248" s="293" t="s">
        <v>427</v>
      </c>
      <c r="Y248" s="293" t="s">
        <v>427</v>
      </c>
      <c r="Z248" s="293" t="s">
        <v>427</v>
      </c>
      <c r="AA248" s="383" t="s">
        <v>427</v>
      </c>
      <c r="AB248" s="401" t="s">
        <v>427</v>
      </c>
      <c r="AC248" s="293" t="s">
        <v>427</v>
      </c>
      <c r="AD248" s="293" t="s">
        <v>427</v>
      </c>
      <c r="AE248" s="293" t="s">
        <v>427</v>
      </c>
      <c r="AF248" s="294" t="s">
        <v>427</v>
      </c>
    </row>
    <row r="249" spans="2:33" outlineLevel="1">
      <c r="B249" s="431" t="s">
        <v>570</v>
      </c>
      <c r="C249" s="1101"/>
      <c r="D249" s="1383"/>
      <c r="E249" s="1383"/>
      <c r="F249" s="1383"/>
      <c r="G249" s="1383"/>
      <c r="H249" s="1383"/>
      <c r="I249" s="1383"/>
      <c r="J249" s="1383"/>
      <c r="K249" s="1383"/>
      <c r="L249" s="1383"/>
      <c r="M249" s="1383"/>
      <c r="N249" s="1383"/>
      <c r="O249" s="1383"/>
      <c r="P249" s="1383"/>
      <c r="Q249" s="1384"/>
      <c r="T249" s="1103">
        <v>0</v>
      </c>
      <c r="U249" s="1103">
        <v>0</v>
      </c>
      <c r="V249" s="1103">
        <v>0</v>
      </c>
      <c r="W249" s="1103">
        <v>0</v>
      </c>
      <c r="X249" s="1103">
        <v>0</v>
      </c>
      <c r="Y249" s="1103">
        <v>0</v>
      </c>
      <c r="Z249" s="1103">
        <v>0</v>
      </c>
      <c r="AA249" s="1103">
        <v>0</v>
      </c>
      <c r="AB249" s="1103">
        <v>0</v>
      </c>
      <c r="AC249" s="1103">
        <v>0</v>
      </c>
      <c r="AD249" s="1103">
        <v>0</v>
      </c>
      <c r="AE249" s="1103">
        <v>0</v>
      </c>
      <c r="AF249" s="1103">
        <v>0</v>
      </c>
      <c r="AG249" s="132">
        <v>0</v>
      </c>
    </row>
    <row r="250" spans="2:33" outlineLevel="1">
      <c r="B250" s="431" t="s">
        <v>571</v>
      </c>
      <c r="C250" s="1101"/>
      <c r="D250" s="1383"/>
      <c r="E250" s="1383"/>
      <c r="F250" s="1383"/>
      <c r="G250" s="1383"/>
      <c r="H250" s="1383"/>
      <c r="I250" s="1383"/>
      <c r="J250" s="1383"/>
      <c r="K250" s="1383"/>
      <c r="L250" s="1383"/>
      <c r="M250" s="1383"/>
      <c r="N250" s="1383"/>
      <c r="O250" s="1383"/>
      <c r="P250" s="1383"/>
      <c r="Q250" s="1384"/>
      <c r="T250" s="1103">
        <v>0</v>
      </c>
      <c r="U250" s="1103">
        <v>0</v>
      </c>
      <c r="V250" s="1103">
        <v>0</v>
      </c>
      <c r="W250" s="1103">
        <v>0</v>
      </c>
      <c r="X250" s="1103">
        <v>0</v>
      </c>
      <c r="Y250" s="1103">
        <v>0</v>
      </c>
      <c r="Z250" s="1103">
        <v>0</v>
      </c>
      <c r="AA250" s="1103">
        <v>0</v>
      </c>
      <c r="AB250" s="1103">
        <v>0</v>
      </c>
      <c r="AC250" s="1103">
        <v>0</v>
      </c>
      <c r="AD250" s="1103">
        <v>0</v>
      </c>
      <c r="AE250" s="1103">
        <v>0</v>
      </c>
      <c r="AF250" s="1103">
        <v>0</v>
      </c>
      <c r="AG250" s="132">
        <v>0</v>
      </c>
    </row>
    <row r="251" spans="2:33" outlineLevel="1">
      <c r="B251" s="431" t="s">
        <v>572</v>
      </c>
      <c r="C251" s="1101"/>
      <c r="D251" s="1383"/>
      <c r="E251" s="1383"/>
      <c r="F251" s="1383"/>
      <c r="G251" s="1383"/>
      <c r="H251" s="1383"/>
      <c r="I251" s="1383"/>
      <c r="J251" s="1383"/>
      <c r="K251" s="1383"/>
      <c r="L251" s="1383"/>
      <c r="M251" s="1383"/>
      <c r="N251" s="1383"/>
      <c r="O251" s="1383"/>
      <c r="P251" s="1383"/>
      <c r="Q251" s="1384"/>
      <c r="T251" s="1103">
        <v>0</v>
      </c>
      <c r="U251" s="1103">
        <v>0</v>
      </c>
      <c r="V251" s="1103">
        <v>0</v>
      </c>
      <c r="W251" s="1103">
        <v>0</v>
      </c>
      <c r="X251" s="1103">
        <v>0</v>
      </c>
      <c r="Y251" s="1103">
        <v>0</v>
      </c>
      <c r="Z251" s="1103">
        <v>0</v>
      </c>
      <c r="AA251" s="1103">
        <v>0</v>
      </c>
      <c r="AB251" s="1103">
        <v>0</v>
      </c>
      <c r="AC251" s="1103">
        <v>0</v>
      </c>
      <c r="AD251" s="1103">
        <v>0</v>
      </c>
      <c r="AE251" s="1103">
        <v>0</v>
      </c>
      <c r="AF251" s="1103">
        <v>0</v>
      </c>
      <c r="AG251" s="132">
        <v>0</v>
      </c>
    </row>
    <row r="252" spans="2:33" outlineLevel="1">
      <c r="B252" s="431" t="s">
        <v>573</v>
      </c>
      <c r="C252" s="1101"/>
      <c r="D252" s="1383"/>
      <c r="E252" s="1383"/>
      <c r="F252" s="1383"/>
      <c r="G252" s="1383"/>
      <c r="H252" s="1383"/>
      <c r="I252" s="1383"/>
      <c r="J252" s="1383"/>
      <c r="K252" s="1383"/>
      <c r="L252" s="1383"/>
      <c r="M252" s="1383"/>
      <c r="N252" s="1383"/>
      <c r="O252" s="1383"/>
      <c r="P252" s="1383"/>
      <c r="Q252" s="1384"/>
      <c r="T252" s="1103">
        <v>0</v>
      </c>
      <c r="U252" s="1103">
        <v>0</v>
      </c>
      <c r="V252" s="1103">
        <v>0</v>
      </c>
      <c r="W252" s="1103">
        <v>0</v>
      </c>
      <c r="X252" s="1103">
        <v>0</v>
      </c>
      <c r="Y252" s="1103">
        <v>0</v>
      </c>
      <c r="Z252" s="1103">
        <v>0</v>
      </c>
      <c r="AA252" s="1103">
        <v>0</v>
      </c>
      <c r="AB252" s="1103">
        <v>0</v>
      </c>
      <c r="AC252" s="1103">
        <v>0</v>
      </c>
      <c r="AD252" s="1103">
        <v>0</v>
      </c>
      <c r="AE252" s="1103">
        <v>0</v>
      </c>
      <c r="AF252" s="1103">
        <v>0</v>
      </c>
      <c r="AG252" s="132">
        <v>0</v>
      </c>
    </row>
    <row r="253" spans="2:33" outlineLevel="1">
      <c r="B253" s="433" t="s">
        <v>574</v>
      </c>
      <c r="C253" s="1364" t="s">
        <v>511</v>
      </c>
      <c r="D253" s="1365"/>
      <c r="E253" s="1365"/>
      <c r="F253" s="1365"/>
      <c r="G253" s="1365"/>
      <c r="H253" s="1365"/>
      <c r="I253" s="1365"/>
      <c r="J253" s="1365"/>
      <c r="K253" s="1365"/>
      <c r="L253" s="1365"/>
      <c r="M253" s="1365"/>
      <c r="N253" s="1365"/>
      <c r="O253" s="1365"/>
      <c r="P253" s="1365"/>
      <c r="Q253" s="1366"/>
      <c r="T253" s="1103">
        <v>0</v>
      </c>
      <c r="U253" s="1103">
        <v>0</v>
      </c>
      <c r="V253" s="1103">
        <v>0</v>
      </c>
      <c r="W253" s="1103">
        <v>0</v>
      </c>
      <c r="X253" s="1103">
        <v>0</v>
      </c>
      <c r="Y253" s="1103">
        <v>0</v>
      </c>
      <c r="Z253" s="1103">
        <v>0</v>
      </c>
      <c r="AA253" s="1103">
        <v>0</v>
      </c>
      <c r="AB253" s="1103">
        <v>0</v>
      </c>
      <c r="AC253" s="1103">
        <v>0</v>
      </c>
      <c r="AD253" s="1103">
        <v>0</v>
      </c>
      <c r="AE253" s="1103">
        <v>0</v>
      </c>
      <c r="AF253" s="1103">
        <v>0</v>
      </c>
      <c r="AG253" s="132">
        <v>0</v>
      </c>
    </row>
    <row r="254" spans="2:33">
      <c r="C254" s="1367"/>
      <c r="D254" s="1368"/>
      <c r="E254" s="1368"/>
      <c r="F254" s="1368"/>
      <c r="G254" s="1368"/>
      <c r="H254" s="1368"/>
      <c r="I254" s="1368"/>
      <c r="J254" s="1368"/>
      <c r="K254" s="1368"/>
      <c r="L254" s="1368"/>
      <c r="M254" s="1368"/>
      <c r="N254" s="1368"/>
      <c r="O254" s="1368"/>
      <c r="P254" s="1368"/>
      <c r="Q254" s="1369"/>
      <c r="R254" s="235" t="s">
        <v>744</v>
      </c>
      <c r="S254" s="1056" t="s">
        <v>575</v>
      </c>
      <c r="T254" s="1108">
        <f t="shared" ref="T254:AF254" si="13">SUM(T249:T253)</f>
        <v>0</v>
      </c>
      <c r="U254" s="1108">
        <f t="shared" si="13"/>
        <v>0</v>
      </c>
      <c r="V254" s="1108">
        <f t="shared" si="13"/>
        <v>0</v>
      </c>
      <c r="W254" s="1108">
        <f t="shared" si="13"/>
        <v>0</v>
      </c>
      <c r="X254" s="1108">
        <f t="shared" si="13"/>
        <v>0</v>
      </c>
      <c r="Y254" s="1108">
        <f t="shared" si="13"/>
        <v>0</v>
      </c>
      <c r="Z254" s="1108">
        <f t="shared" si="13"/>
        <v>0</v>
      </c>
      <c r="AA254" s="1108">
        <f t="shared" si="13"/>
        <v>0</v>
      </c>
      <c r="AB254" s="1108">
        <f t="shared" si="13"/>
        <v>0</v>
      </c>
      <c r="AC254" s="1108">
        <f t="shared" si="13"/>
        <v>0</v>
      </c>
      <c r="AD254" s="1108">
        <f t="shared" si="13"/>
        <v>0</v>
      </c>
      <c r="AE254" s="1108">
        <f t="shared" si="13"/>
        <v>0</v>
      </c>
      <c r="AF254" s="1108">
        <f t="shared" si="13"/>
        <v>0</v>
      </c>
      <c r="AG254" s="132">
        <v>0</v>
      </c>
    </row>
    <row r="255" spans="2:33" outlineLevel="1">
      <c r="B255" s="432" t="s">
        <v>426</v>
      </c>
      <c r="C255" s="1367" t="s">
        <v>740</v>
      </c>
      <c r="D255" s="1368"/>
      <c r="E255" s="1368"/>
      <c r="F255" s="1368"/>
      <c r="G255" s="1368"/>
      <c r="H255" s="1368"/>
      <c r="I255" s="1368"/>
      <c r="J255" s="1368"/>
      <c r="K255" s="1368"/>
      <c r="L255" s="1368"/>
      <c r="M255" s="1368"/>
      <c r="N255" s="1368"/>
      <c r="O255" s="1368"/>
      <c r="P255" s="1368"/>
      <c r="Q255" s="1369"/>
      <c r="AB255" s="388"/>
    </row>
    <row r="256" spans="2:33" outlineLevel="1">
      <c r="B256" s="431" t="s">
        <v>570</v>
      </c>
      <c r="C256" s="1361"/>
      <c r="D256" s="1362"/>
      <c r="E256" s="1362"/>
      <c r="F256" s="1362"/>
      <c r="G256" s="1362"/>
      <c r="H256" s="1362"/>
      <c r="I256" s="1362"/>
      <c r="J256" s="1362"/>
      <c r="K256" s="1362"/>
      <c r="L256" s="1362"/>
      <c r="M256" s="1362"/>
      <c r="N256" s="1362"/>
      <c r="O256" s="1362"/>
      <c r="P256" s="1362"/>
      <c r="Q256" s="1363"/>
      <c r="AB256" s="388"/>
    </row>
    <row r="257" spans="2:33" outlineLevel="1">
      <c r="B257" s="431" t="s">
        <v>571</v>
      </c>
      <c r="C257" s="1361"/>
      <c r="D257" s="1362"/>
      <c r="E257" s="1362"/>
      <c r="F257" s="1362"/>
      <c r="G257" s="1362"/>
      <c r="H257" s="1362"/>
      <c r="I257" s="1362"/>
      <c r="J257" s="1362"/>
      <c r="K257" s="1362"/>
      <c r="L257" s="1362"/>
      <c r="M257" s="1362"/>
      <c r="N257" s="1362"/>
      <c r="O257" s="1362"/>
      <c r="P257" s="1362"/>
      <c r="Q257" s="1363"/>
      <c r="AB257" s="388"/>
    </row>
    <row r="258" spans="2:33" outlineLevel="1">
      <c r="B258" s="431" t="s">
        <v>572</v>
      </c>
      <c r="C258" s="1361"/>
      <c r="D258" s="1362"/>
      <c r="E258" s="1362"/>
      <c r="F258" s="1362"/>
      <c r="G258" s="1362"/>
      <c r="H258" s="1362"/>
      <c r="I258" s="1362"/>
      <c r="J258" s="1362"/>
      <c r="K258" s="1362"/>
      <c r="L258" s="1362"/>
      <c r="M258" s="1362"/>
      <c r="N258" s="1362"/>
      <c r="O258" s="1362"/>
      <c r="P258" s="1362"/>
      <c r="Q258" s="1363"/>
      <c r="AB258" s="388"/>
    </row>
    <row r="259" spans="2:33" outlineLevel="1">
      <c r="B259" s="431" t="s">
        <v>573</v>
      </c>
      <c r="C259" s="1361"/>
      <c r="D259" s="1362"/>
      <c r="E259" s="1362"/>
      <c r="F259" s="1362"/>
      <c r="G259" s="1362"/>
      <c r="H259" s="1362"/>
      <c r="I259" s="1362"/>
      <c r="J259" s="1362"/>
      <c r="K259" s="1362"/>
      <c r="L259" s="1362"/>
      <c r="M259" s="1362"/>
      <c r="N259" s="1362"/>
      <c r="O259" s="1362"/>
      <c r="P259" s="1362"/>
      <c r="Q259" s="1363"/>
      <c r="AB259" s="388"/>
    </row>
    <row r="260" spans="2:33" outlineLevel="1">
      <c r="B260" s="433" t="s">
        <v>574</v>
      </c>
      <c r="C260" s="1364" t="s">
        <v>511</v>
      </c>
      <c r="D260" s="1365"/>
      <c r="E260" s="1365"/>
      <c r="F260" s="1365"/>
      <c r="G260" s="1365"/>
      <c r="H260" s="1365"/>
      <c r="I260" s="1365"/>
      <c r="J260" s="1365"/>
      <c r="K260" s="1365"/>
      <c r="L260" s="1365"/>
      <c r="M260" s="1365"/>
      <c r="N260" s="1365"/>
      <c r="O260" s="1365"/>
      <c r="P260" s="1365"/>
      <c r="Q260" s="1366"/>
      <c r="AB260" s="388"/>
    </row>
    <row r="261" spans="2:33">
      <c r="AB261" s="388"/>
    </row>
    <row r="262" spans="2:33">
      <c r="F262" s="254"/>
      <c r="G262" s="254"/>
      <c r="H262" s="254"/>
      <c r="I262" s="254"/>
      <c r="AB262" s="388"/>
    </row>
    <row r="263" spans="2:33">
      <c r="S263" s="259" t="s">
        <v>745</v>
      </c>
      <c r="T263" s="1108">
        <f t="shared" ref="T263:AF263" si="14">T20 + T49 + T64 + T79 + T94 + T110 + T126 + T154 + T181 + T204 +T222 + T238 + T254</f>
        <v>0</v>
      </c>
      <c r="U263" s="1108">
        <f t="shared" si="14"/>
        <v>0</v>
      </c>
      <c r="V263" s="1108">
        <f t="shared" si="14"/>
        <v>0</v>
      </c>
      <c r="W263" s="1108">
        <f t="shared" si="14"/>
        <v>0</v>
      </c>
      <c r="X263" s="1108">
        <f t="shared" si="14"/>
        <v>0</v>
      </c>
      <c r="Y263" s="1108">
        <f t="shared" si="14"/>
        <v>0</v>
      </c>
      <c r="Z263" s="1108">
        <f t="shared" si="14"/>
        <v>-243.53300000000002</v>
      </c>
      <c r="AA263" s="1108">
        <f t="shared" si="14"/>
        <v>-95.481999999999999</v>
      </c>
      <c r="AB263" s="1108">
        <f t="shared" si="14"/>
        <v>0</v>
      </c>
      <c r="AC263" s="1108">
        <f t="shared" si="14"/>
        <v>0</v>
      </c>
      <c r="AD263" s="1108">
        <f t="shared" si="14"/>
        <v>0</v>
      </c>
      <c r="AE263" s="1108">
        <f t="shared" si="14"/>
        <v>0</v>
      </c>
      <c r="AF263" s="1108">
        <f t="shared" si="14"/>
        <v>0</v>
      </c>
      <c r="AG263" s="132">
        <v>0</v>
      </c>
    </row>
    <row r="264" spans="2:33">
      <c r="AB264" s="388"/>
    </row>
    <row r="265" spans="2:33" ht="15">
      <c r="B265" s="417" t="s">
        <v>746</v>
      </c>
      <c r="C265" s="417"/>
      <c r="D265" s="230"/>
      <c r="E265" s="230"/>
      <c r="F265" s="230"/>
      <c r="G265" s="230"/>
      <c r="H265" s="230"/>
      <c r="I265" s="230"/>
      <c r="J265" s="230"/>
      <c r="K265" s="230"/>
      <c r="L265" s="230"/>
      <c r="M265" s="230"/>
      <c r="N265" s="230"/>
      <c r="O265" s="230"/>
      <c r="P265" s="230"/>
      <c r="Q265" s="230"/>
      <c r="AB265" s="388"/>
    </row>
    <row r="266" spans="2:33">
      <c r="AB266" s="388"/>
    </row>
    <row r="267" spans="2:33">
      <c r="D267" s="246" t="s">
        <v>747</v>
      </c>
      <c r="E267" s="246"/>
      <c r="F267" s="248"/>
      <c r="G267" s="248"/>
      <c r="H267" s="248"/>
      <c r="I267" s="248"/>
      <c r="J267" s="248"/>
      <c r="K267" s="248"/>
      <c r="L267" s="248"/>
      <c r="M267" s="248"/>
      <c r="N267" s="248"/>
      <c r="O267" s="248"/>
      <c r="P267" s="248"/>
      <c r="Q267" s="248"/>
      <c r="R267" s="248"/>
      <c r="T267" s="248"/>
      <c r="AB267" s="388"/>
    </row>
    <row r="268" spans="2:33">
      <c r="B268" s="419" t="s">
        <v>678</v>
      </c>
      <c r="C268" s="419"/>
      <c r="D268" s="1385"/>
      <c r="E268" s="1386"/>
      <c r="F268" s="1386"/>
      <c r="G268" s="1386"/>
      <c r="H268" s="1386"/>
      <c r="I268" s="1386"/>
      <c r="J268" s="1386"/>
      <c r="K268" s="1386"/>
      <c r="L268" s="1386"/>
      <c r="M268" s="1386"/>
      <c r="N268" s="1386"/>
      <c r="O268" s="1386"/>
      <c r="P268" s="1386"/>
      <c r="Q268" s="1387"/>
      <c r="R268" s="248"/>
      <c r="T268" s="248"/>
      <c r="AB268" s="388"/>
    </row>
    <row r="269" spans="2:33">
      <c r="B269" s="419" t="s">
        <v>422</v>
      </c>
      <c r="C269" s="419"/>
      <c r="D269" s="1385"/>
      <c r="E269" s="1386"/>
      <c r="F269" s="1386"/>
      <c r="G269" s="1386"/>
      <c r="H269" s="1386"/>
      <c r="I269" s="1386"/>
      <c r="J269" s="1386"/>
      <c r="K269" s="1386"/>
      <c r="L269" s="1386"/>
      <c r="M269" s="1386"/>
      <c r="N269" s="1386"/>
      <c r="O269" s="1386"/>
      <c r="P269" s="1386"/>
      <c r="Q269" s="1387"/>
      <c r="R269" s="248"/>
      <c r="T269" s="248"/>
      <c r="AB269" s="388"/>
    </row>
    <row r="270" spans="2:33">
      <c r="B270" s="419" t="s">
        <v>449</v>
      </c>
      <c r="C270" s="419"/>
      <c r="D270" s="1385"/>
      <c r="E270" s="1386"/>
      <c r="F270" s="1386"/>
      <c r="G270" s="1386"/>
      <c r="H270" s="1386"/>
      <c r="I270" s="1386"/>
      <c r="J270" s="1386"/>
      <c r="K270" s="1386"/>
      <c r="L270" s="1386"/>
      <c r="M270" s="1386"/>
      <c r="N270" s="1386"/>
      <c r="O270" s="1386"/>
      <c r="P270" s="1386"/>
      <c r="Q270" s="1387"/>
      <c r="R270" s="248"/>
      <c r="T270" s="248"/>
      <c r="AB270" s="388"/>
    </row>
    <row r="271" spans="2:33">
      <c r="B271" s="419" t="s">
        <v>460</v>
      </c>
      <c r="C271" s="419"/>
      <c r="D271" s="1385"/>
      <c r="E271" s="1386"/>
      <c r="F271" s="1386"/>
      <c r="G271" s="1386"/>
      <c r="H271" s="1386"/>
      <c r="I271" s="1386"/>
      <c r="J271" s="1386"/>
      <c r="K271" s="1386"/>
      <c r="L271" s="1386"/>
      <c r="M271" s="1386"/>
      <c r="N271" s="1386"/>
      <c r="O271" s="1386"/>
      <c r="P271" s="1386"/>
      <c r="Q271" s="1387"/>
      <c r="R271" s="248"/>
      <c r="T271" s="248"/>
      <c r="AB271" s="388"/>
    </row>
    <row r="272" spans="2:33">
      <c r="B272" s="419" t="s">
        <v>471</v>
      </c>
      <c r="C272" s="419"/>
      <c r="D272" s="1385"/>
      <c r="E272" s="1386"/>
      <c r="F272" s="1386"/>
      <c r="G272" s="1386"/>
      <c r="H272" s="1386"/>
      <c r="I272" s="1386"/>
      <c r="J272" s="1386"/>
      <c r="K272" s="1386"/>
      <c r="L272" s="1386"/>
      <c r="M272" s="1386"/>
      <c r="N272" s="1386"/>
      <c r="O272" s="1386"/>
      <c r="P272" s="1386"/>
      <c r="Q272" s="1387"/>
      <c r="R272" s="248"/>
      <c r="T272" s="248"/>
      <c r="AB272" s="388"/>
    </row>
    <row r="273" spans="2:33">
      <c r="B273" s="419" t="s">
        <v>484</v>
      </c>
      <c r="C273" s="419"/>
      <c r="D273" s="1385"/>
      <c r="E273" s="1386"/>
      <c r="F273" s="1386"/>
      <c r="G273" s="1386"/>
      <c r="H273" s="1386"/>
      <c r="I273" s="1386"/>
      <c r="J273" s="1386"/>
      <c r="K273" s="1386"/>
      <c r="L273" s="1386"/>
      <c r="M273" s="1386"/>
      <c r="N273" s="1386"/>
      <c r="O273" s="1386"/>
      <c r="P273" s="1386"/>
      <c r="Q273" s="1387"/>
      <c r="R273" s="248"/>
      <c r="T273" s="248"/>
      <c r="AB273" s="388"/>
    </row>
    <row r="274" spans="2:33">
      <c r="B274" s="419" t="s">
        <v>495</v>
      </c>
      <c r="C274" s="419"/>
      <c r="D274" s="1385"/>
      <c r="E274" s="1386"/>
      <c r="F274" s="1386"/>
      <c r="G274" s="1386"/>
      <c r="H274" s="1386"/>
      <c r="I274" s="1386"/>
      <c r="J274" s="1386"/>
      <c r="K274" s="1386"/>
      <c r="L274" s="1386"/>
      <c r="M274" s="1386"/>
      <c r="N274" s="1386"/>
      <c r="O274" s="1386"/>
      <c r="P274" s="1386"/>
      <c r="Q274" s="1387"/>
      <c r="R274" s="248"/>
      <c r="T274" s="248"/>
      <c r="AB274" s="388"/>
    </row>
    <row r="275" spans="2:33">
      <c r="B275" s="419" t="s">
        <v>513</v>
      </c>
      <c r="C275" s="419"/>
      <c r="D275" s="1385"/>
      <c r="E275" s="1386"/>
      <c r="F275" s="1386"/>
      <c r="G275" s="1386"/>
      <c r="H275" s="1386"/>
      <c r="I275" s="1386"/>
      <c r="J275" s="1386"/>
      <c r="K275" s="1386"/>
      <c r="L275" s="1386"/>
      <c r="M275" s="1386"/>
      <c r="N275" s="1386"/>
      <c r="O275" s="1386"/>
      <c r="P275" s="1386"/>
      <c r="Q275" s="1387"/>
      <c r="R275" s="248"/>
      <c r="T275" s="248"/>
      <c r="AB275" s="388"/>
    </row>
    <row r="276" spans="2:33">
      <c r="B276" s="419" t="s">
        <v>531</v>
      </c>
      <c r="C276" s="419"/>
      <c r="D276" s="1385"/>
      <c r="E276" s="1386"/>
      <c r="F276" s="1386"/>
      <c r="G276" s="1386"/>
      <c r="H276" s="1386"/>
      <c r="I276" s="1386"/>
      <c r="J276" s="1386"/>
      <c r="K276" s="1386"/>
      <c r="L276" s="1386"/>
      <c r="M276" s="1386"/>
      <c r="N276" s="1386"/>
      <c r="O276" s="1386"/>
      <c r="P276" s="1386"/>
      <c r="Q276" s="1387"/>
      <c r="R276" s="248"/>
      <c r="T276" s="248"/>
      <c r="AB276" s="388"/>
    </row>
    <row r="277" spans="2:33">
      <c r="B277" s="419" t="s">
        <v>544</v>
      </c>
      <c r="C277" s="419"/>
      <c r="D277" s="1385"/>
      <c r="E277" s="1386"/>
      <c r="F277" s="1386"/>
      <c r="G277" s="1386"/>
      <c r="H277" s="1386"/>
      <c r="I277" s="1386"/>
      <c r="J277" s="1386"/>
      <c r="K277" s="1386"/>
      <c r="L277" s="1386"/>
      <c r="M277" s="1386"/>
      <c r="N277" s="1386"/>
      <c r="O277" s="1386"/>
      <c r="P277" s="1386"/>
      <c r="Q277" s="1387"/>
      <c r="R277" s="248"/>
      <c r="T277" s="248"/>
      <c r="AB277" s="388"/>
    </row>
    <row r="278" spans="2:33">
      <c r="B278" s="419" t="s">
        <v>552</v>
      </c>
      <c r="C278" s="419"/>
      <c r="D278" s="1385"/>
      <c r="E278" s="1386"/>
      <c r="F278" s="1386"/>
      <c r="G278" s="1386"/>
      <c r="H278" s="1386"/>
      <c r="I278" s="1386"/>
      <c r="J278" s="1386"/>
      <c r="K278" s="1386"/>
      <c r="L278" s="1386"/>
      <c r="M278" s="1386"/>
      <c r="N278" s="1386"/>
      <c r="O278" s="1386"/>
      <c r="P278" s="1386"/>
      <c r="Q278" s="1387"/>
      <c r="R278" s="248"/>
      <c r="T278" s="248"/>
      <c r="AB278" s="388"/>
    </row>
    <row r="279" spans="2:33">
      <c r="B279" s="419" t="s">
        <v>560</v>
      </c>
      <c r="C279" s="419"/>
      <c r="D279" s="1385"/>
      <c r="E279" s="1386"/>
      <c r="F279" s="1386"/>
      <c r="G279" s="1386"/>
      <c r="H279" s="1386"/>
      <c r="I279" s="1386"/>
      <c r="J279" s="1386"/>
      <c r="K279" s="1386"/>
      <c r="L279" s="1386"/>
      <c r="M279" s="1386"/>
      <c r="N279" s="1386"/>
      <c r="O279" s="1386"/>
      <c r="P279" s="1386"/>
      <c r="Q279" s="1387"/>
      <c r="R279" s="248"/>
      <c r="T279" s="248"/>
      <c r="AB279" s="388"/>
    </row>
    <row r="280" spans="2:33">
      <c r="B280" s="419" t="s">
        <v>568</v>
      </c>
      <c r="C280" s="419"/>
      <c r="D280" s="1385"/>
      <c r="E280" s="1386"/>
      <c r="F280" s="1386"/>
      <c r="G280" s="1386"/>
      <c r="H280" s="1386"/>
      <c r="I280" s="1386"/>
      <c r="J280" s="1386"/>
      <c r="K280" s="1386"/>
      <c r="L280" s="1386"/>
      <c r="M280" s="1386"/>
      <c r="N280" s="1386"/>
      <c r="O280" s="1386"/>
      <c r="P280" s="1386"/>
      <c r="Q280" s="1387"/>
      <c r="R280" s="248"/>
      <c r="T280" s="248"/>
      <c r="AB280" s="388"/>
    </row>
    <row r="281" spans="2:33">
      <c r="AB281" s="388"/>
    </row>
    <row r="282" spans="2:33">
      <c r="D282" s="246" t="s">
        <v>661</v>
      </c>
      <c r="E282" s="246"/>
      <c r="F282"/>
      <c r="G282"/>
      <c r="H282"/>
      <c r="I282"/>
      <c r="J282"/>
      <c r="K282"/>
      <c r="L282"/>
      <c r="M282"/>
      <c r="N282"/>
      <c r="O282"/>
      <c r="P282"/>
      <c r="Q282"/>
      <c r="R282"/>
      <c r="T282" s="292" t="s">
        <v>427</v>
      </c>
      <c r="U282" s="293" t="s">
        <v>427</v>
      </c>
      <c r="V282" s="293" t="s">
        <v>427</v>
      </c>
      <c r="W282" s="293" t="s">
        <v>427</v>
      </c>
      <c r="X282" s="293" t="s">
        <v>427</v>
      </c>
      <c r="Y282" s="293" t="s">
        <v>427</v>
      </c>
      <c r="Z282" s="293" t="s">
        <v>427</v>
      </c>
      <c r="AA282" s="383" t="s">
        <v>427</v>
      </c>
      <c r="AB282" s="401" t="s">
        <v>427</v>
      </c>
      <c r="AC282" s="293" t="s">
        <v>427</v>
      </c>
      <c r="AD282" s="293" t="s">
        <v>427</v>
      </c>
      <c r="AE282" s="293" t="s">
        <v>427</v>
      </c>
      <c r="AF282" s="294" t="s">
        <v>427</v>
      </c>
    </row>
    <row r="283" spans="2:33">
      <c r="D283" s="1388" t="s">
        <v>745</v>
      </c>
      <c r="E283" s="1388"/>
      <c r="F283" s="1388"/>
      <c r="G283" s="1388"/>
      <c r="H283" s="1388"/>
      <c r="I283" s="1388"/>
      <c r="J283" s="1388"/>
      <c r="K283" s="1388"/>
      <c r="L283" s="1388"/>
      <c r="M283" s="1388"/>
      <c r="N283" s="1388"/>
      <c r="O283" s="1388"/>
      <c r="P283" s="1388"/>
      <c r="Q283" s="1388"/>
      <c r="R283" s="1388"/>
      <c r="T283" s="1108">
        <f t="shared" ref="T283:AF283" si="15">T263</f>
        <v>0</v>
      </c>
      <c r="U283" s="1108">
        <f t="shared" si="15"/>
        <v>0</v>
      </c>
      <c r="V283" s="1108">
        <f t="shared" si="15"/>
        <v>0</v>
      </c>
      <c r="W283" s="1108">
        <f t="shared" si="15"/>
        <v>0</v>
      </c>
      <c r="X283" s="1108">
        <f t="shared" si="15"/>
        <v>0</v>
      </c>
      <c r="Y283" s="1108">
        <f t="shared" si="15"/>
        <v>0</v>
      </c>
      <c r="Z283" s="1108">
        <f t="shared" si="15"/>
        <v>-243.53300000000002</v>
      </c>
      <c r="AA283" s="1108">
        <f t="shared" si="15"/>
        <v>-95.481999999999999</v>
      </c>
      <c r="AB283" s="1108">
        <f t="shared" si="15"/>
        <v>0</v>
      </c>
      <c r="AC283" s="1108">
        <f t="shared" si="15"/>
        <v>0</v>
      </c>
      <c r="AD283" s="1108">
        <f t="shared" si="15"/>
        <v>0</v>
      </c>
      <c r="AE283" s="1108">
        <f t="shared" si="15"/>
        <v>0</v>
      </c>
      <c r="AF283" s="1108">
        <f t="shared" si="15"/>
        <v>0</v>
      </c>
      <c r="AG283" s="132">
        <v>0</v>
      </c>
    </row>
    <row r="284" spans="2:33">
      <c r="D284" s="1388" t="s">
        <v>748</v>
      </c>
      <c r="E284" s="1388"/>
      <c r="F284" s="1388"/>
      <c r="G284" s="1388"/>
      <c r="H284" s="1388"/>
      <c r="I284" s="1388"/>
      <c r="J284" s="1388"/>
      <c r="K284" s="1388"/>
      <c r="L284" s="1388"/>
      <c r="M284" s="1388"/>
      <c r="N284" s="1388"/>
      <c r="O284" s="1388"/>
      <c r="P284" s="1388"/>
      <c r="Q284" s="1388"/>
      <c r="R284" s="1388"/>
      <c r="T284" s="1103">
        <v>0</v>
      </c>
      <c r="U284" s="1103">
        <v>0</v>
      </c>
      <c r="V284" s="1103">
        <v>0</v>
      </c>
      <c r="W284" s="1103">
        <v>0</v>
      </c>
      <c r="X284" s="1103">
        <v>0</v>
      </c>
      <c r="Y284" s="1103">
        <v>0</v>
      </c>
      <c r="Z284" s="1103">
        <v>0</v>
      </c>
      <c r="AA284" s="1103">
        <v>0</v>
      </c>
      <c r="AB284" s="1103">
        <v>0</v>
      </c>
      <c r="AC284" s="1103">
        <v>0</v>
      </c>
      <c r="AD284" s="1103">
        <v>0</v>
      </c>
      <c r="AE284" s="1103">
        <v>0</v>
      </c>
      <c r="AF284" s="1103">
        <v>0</v>
      </c>
      <c r="AG284" s="132">
        <v>0</v>
      </c>
    </row>
    <row r="285" spans="2:33" ht="12.75" customHeight="1">
      <c r="D285" s="1388" t="s">
        <v>749</v>
      </c>
      <c r="E285" s="1388"/>
      <c r="F285" s="1388"/>
      <c r="G285" s="1388"/>
      <c r="H285" s="1388"/>
      <c r="I285" s="1388"/>
      <c r="J285" s="1388"/>
      <c r="K285" s="1388"/>
      <c r="L285" s="1388"/>
      <c r="M285" s="1388"/>
      <c r="N285" s="1388"/>
      <c r="O285" s="1388"/>
      <c r="P285" s="1388"/>
      <c r="Q285" s="1388"/>
      <c r="R285" s="1388"/>
      <c r="T285" s="1103">
        <v>0</v>
      </c>
      <c r="U285" s="1103">
        <v>0</v>
      </c>
      <c r="V285" s="1103">
        <v>0</v>
      </c>
      <c r="W285" s="1103">
        <v>0</v>
      </c>
      <c r="X285" s="1103">
        <v>0</v>
      </c>
      <c r="Y285" s="1103">
        <v>0</v>
      </c>
      <c r="Z285" s="1103">
        <v>0</v>
      </c>
      <c r="AA285" s="1103">
        <v>0</v>
      </c>
      <c r="AB285" s="1103">
        <v>0</v>
      </c>
      <c r="AC285" s="1103">
        <v>0</v>
      </c>
      <c r="AD285" s="1103">
        <v>0</v>
      </c>
      <c r="AE285" s="1103">
        <v>0</v>
      </c>
      <c r="AF285" s="1103">
        <v>0</v>
      </c>
      <c r="AG285" s="132">
        <v>0</v>
      </c>
    </row>
    <row r="286" spans="2:33" ht="12.75" customHeight="1">
      <c r="D286" s="1388" t="s">
        <v>750</v>
      </c>
      <c r="E286" s="1388"/>
      <c r="F286" s="1388"/>
      <c r="G286" s="1388"/>
      <c r="H286" s="1388"/>
      <c r="I286" s="1388"/>
      <c r="J286" s="1388"/>
      <c r="K286" s="1388"/>
      <c r="L286" s="1388"/>
      <c r="M286" s="1388"/>
      <c r="N286" s="1388"/>
      <c r="O286" s="1388"/>
      <c r="P286" s="1388"/>
      <c r="Q286" s="1388"/>
      <c r="R286" s="1388"/>
      <c r="T286" s="1103">
        <v>0</v>
      </c>
      <c r="U286" s="1103">
        <v>0</v>
      </c>
      <c r="V286" s="1103">
        <v>0</v>
      </c>
      <c r="W286" s="1103">
        <v>0</v>
      </c>
      <c r="X286" s="1103">
        <v>0</v>
      </c>
      <c r="Y286" s="1103">
        <v>0</v>
      </c>
      <c r="Z286" s="1103">
        <v>0</v>
      </c>
      <c r="AA286" s="1103">
        <v>0</v>
      </c>
      <c r="AB286" s="1103">
        <v>0</v>
      </c>
      <c r="AC286" s="1103">
        <v>0</v>
      </c>
      <c r="AD286" s="1103">
        <v>0</v>
      </c>
      <c r="AE286" s="1103">
        <v>0</v>
      </c>
      <c r="AF286" s="1103">
        <v>0</v>
      </c>
      <c r="AG286" s="132">
        <v>0</v>
      </c>
    </row>
    <row r="287" spans="2:33" ht="12.75" customHeight="1">
      <c r="D287" s="1345" t="s">
        <v>751</v>
      </c>
      <c r="E287" s="1345"/>
      <c r="F287" s="1345"/>
      <c r="G287" s="1345"/>
      <c r="H287" s="1345"/>
      <c r="I287" s="1345"/>
      <c r="J287" s="1345"/>
      <c r="K287" s="1345"/>
      <c r="L287" s="1345"/>
      <c r="M287" s="1345"/>
      <c r="N287" s="1345"/>
      <c r="O287" s="1345"/>
      <c r="P287" s="1345"/>
      <c r="Q287" s="1345"/>
      <c r="R287" s="1345"/>
      <c r="T287" s="1103">
        <v>0</v>
      </c>
      <c r="U287" s="1103">
        <v>0</v>
      </c>
      <c r="V287" s="1103">
        <v>0</v>
      </c>
      <c r="W287" s="1103">
        <v>0</v>
      </c>
      <c r="X287" s="1103">
        <v>0</v>
      </c>
      <c r="Y287" s="1103">
        <v>0</v>
      </c>
      <c r="Z287" s="1103">
        <v>0</v>
      </c>
      <c r="AA287" s="1103">
        <v>0</v>
      </c>
      <c r="AB287" s="1103">
        <v>0</v>
      </c>
      <c r="AC287" s="1103">
        <v>0</v>
      </c>
      <c r="AD287" s="1103">
        <v>0</v>
      </c>
      <c r="AE287" s="1103">
        <v>0</v>
      </c>
      <c r="AF287" s="1103">
        <v>0</v>
      </c>
      <c r="AG287" s="132">
        <v>0</v>
      </c>
    </row>
    <row r="288" spans="2:33" ht="12.75" customHeight="1">
      <c r="D288" s="1111" t="s">
        <v>948</v>
      </c>
      <c r="E288" s="1112"/>
      <c r="F288" s="1112"/>
      <c r="G288" s="1112"/>
      <c r="H288" s="1112"/>
      <c r="I288" s="1112"/>
      <c r="J288" s="1112"/>
      <c r="K288" s="1112"/>
      <c r="L288" s="1112"/>
      <c r="M288" s="1112"/>
      <c r="N288" s="1112"/>
      <c r="O288" s="1112"/>
      <c r="P288" s="1112"/>
      <c r="Q288" s="1112"/>
      <c r="R288" s="1113"/>
      <c r="T288" s="1103">
        <v>0</v>
      </c>
      <c r="U288" s="1103">
        <v>0</v>
      </c>
      <c r="V288" s="1103">
        <v>0</v>
      </c>
      <c r="W288" s="1103">
        <v>0</v>
      </c>
      <c r="X288" s="1103">
        <v>0</v>
      </c>
      <c r="Y288" s="1103">
        <v>0</v>
      </c>
      <c r="Z288" s="1103">
        <v>300</v>
      </c>
      <c r="AA288" s="1103">
        <v>187.62495558798702</v>
      </c>
      <c r="AB288" s="1103">
        <v>0</v>
      </c>
      <c r="AC288" s="1103">
        <v>0</v>
      </c>
      <c r="AD288" s="1103">
        <v>0</v>
      </c>
      <c r="AE288" s="1103">
        <v>0</v>
      </c>
      <c r="AF288" s="1103">
        <v>0</v>
      </c>
      <c r="AG288" s="132">
        <v>0</v>
      </c>
    </row>
    <row r="289" spans="4:33" ht="12.75" customHeight="1">
      <c r="D289" s="1111" t="s">
        <v>949</v>
      </c>
      <c r="E289" s="1114"/>
      <c r="F289" s="1114"/>
      <c r="G289" s="1114"/>
      <c r="H289" s="1114"/>
      <c r="I289" s="1114"/>
      <c r="J289" s="1114"/>
      <c r="K289" s="1114"/>
      <c r="L289" s="1114"/>
      <c r="M289" s="1114"/>
      <c r="N289" s="1114"/>
      <c r="O289" s="1114"/>
      <c r="P289" s="1114"/>
      <c r="Q289" s="1114"/>
      <c r="R289" s="1115"/>
      <c r="T289" s="1103">
        <v>0</v>
      </c>
      <c r="U289" s="1103">
        <v>0</v>
      </c>
      <c r="V289" s="1103">
        <v>0</v>
      </c>
      <c r="W289" s="1103">
        <v>0</v>
      </c>
      <c r="X289" s="1103">
        <v>0</v>
      </c>
      <c r="Y289" s="1103">
        <v>0</v>
      </c>
      <c r="Z289" s="1103">
        <v>-0.14299999999999999</v>
      </c>
      <c r="AA289" s="1103">
        <v>-0.13</v>
      </c>
      <c r="AB289" s="1103">
        <v>0</v>
      </c>
      <c r="AC289" s="1103">
        <v>0</v>
      </c>
      <c r="AD289" s="1103">
        <v>0</v>
      </c>
      <c r="AE289" s="1103">
        <v>0</v>
      </c>
      <c r="AF289" s="1103">
        <v>0</v>
      </c>
      <c r="AG289" s="132">
        <v>0</v>
      </c>
    </row>
    <row r="290" spans="4:33" ht="12.75" customHeight="1">
      <c r="D290" s="1111" t="s">
        <v>950</v>
      </c>
      <c r="E290" s="1114"/>
      <c r="F290" s="1114"/>
      <c r="G290" s="1114"/>
      <c r="H290" s="1114"/>
      <c r="I290" s="1114"/>
      <c r="J290" s="1114"/>
      <c r="K290" s="1114"/>
      <c r="L290" s="1114"/>
      <c r="M290" s="1114"/>
      <c r="N290" s="1114"/>
      <c r="O290" s="1114"/>
      <c r="P290" s="1114"/>
      <c r="Q290" s="1114"/>
      <c r="R290" s="1115"/>
      <c r="T290" s="1103">
        <v>0</v>
      </c>
      <c r="U290" s="1103">
        <v>0</v>
      </c>
      <c r="V290" s="1103">
        <v>0</v>
      </c>
      <c r="W290" s="1103">
        <v>0</v>
      </c>
      <c r="X290" s="1103">
        <v>0</v>
      </c>
      <c r="Y290" s="1103">
        <v>0</v>
      </c>
      <c r="Z290" s="1103">
        <v>-1.222</v>
      </c>
      <c r="AA290" s="1103">
        <v>-0.76200000000000001</v>
      </c>
      <c r="AB290" s="1103">
        <v>0</v>
      </c>
      <c r="AC290" s="1103">
        <v>0</v>
      </c>
      <c r="AD290" s="1103">
        <v>0</v>
      </c>
      <c r="AE290" s="1103">
        <v>0</v>
      </c>
      <c r="AF290" s="1103">
        <v>0</v>
      </c>
      <c r="AG290" s="132">
        <v>0</v>
      </c>
    </row>
    <row r="291" spans="4:33" ht="12.75" customHeight="1">
      <c r="D291" s="1111" t="s">
        <v>951</v>
      </c>
      <c r="E291" s="1114"/>
      <c r="F291" s="1114"/>
      <c r="G291" s="1114"/>
      <c r="H291" s="1114"/>
      <c r="I291" s="1114"/>
      <c r="J291" s="1114"/>
      <c r="K291" s="1114"/>
      <c r="L291" s="1114"/>
      <c r="M291" s="1114"/>
      <c r="N291" s="1114"/>
      <c r="O291" s="1114"/>
      <c r="P291" s="1114"/>
      <c r="Q291" s="1114"/>
      <c r="R291" s="1115"/>
      <c r="T291" s="1103">
        <v>64.701999999999998</v>
      </c>
      <c r="U291" s="1103">
        <v>72.97</v>
      </c>
      <c r="V291" s="1103">
        <v>77.400000000000006</v>
      </c>
      <c r="W291" s="1103">
        <v>86.49</v>
      </c>
      <c r="X291" s="1103">
        <v>95.93</v>
      </c>
      <c r="Y291" s="1103">
        <v>99.303327772490036</v>
      </c>
      <c r="Z291" s="1103">
        <v>0</v>
      </c>
      <c r="AA291" s="1103">
        <v>0</v>
      </c>
      <c r="AB291" s="1103">
        <v>0</v>
      </c>
      <c r="AC291" s="1103">
        <v>0</v>
      </c>
      <c r="AD291" s="1103">
        <v>0</v>
      </c>
      <c r="AE291" s="1103">
        <v>0</v>
      </c>
      <c r="AF291" s="1103">
        <v>0</v>
      </c>
      <c r="AG291" s="132">
        <v>0</v>
      </c>
    </row>
    <row r="292" spans="4:33" ht="12.75" customHeight="1">
      <c r="D292" s="1111" t="s">
        <v>952</v>
      </c>
      <c r="E292" s="1114"/>
      <c r="F292" s="1114"/>
      <c r="G292" s="1114"/>
      <c r="H292" s="1114"/>
      <c r="I292" s="1114"/>
      <c r="J292" s="1114"/>
      <c r="K292" s="1114"/>
      <c r="L292" s="1114"/>
      <c r="M292" s="1114"/>
      <c r="N292" s="1114"/>
      <c r="O292" s="1114"/>
      <c r="P292" s="1114"/>
      <c r="Q292" s="1114"/>
      <c r="R292" s="1115"/>
      <c r="T292" s="1103">
        <v>0</v>
      </c>
      <c r="U292" s="1103">
        <v>0</v>
      </c>
      <c r="V292" s="1103">
        <v>0</v>
      </c>
      <c r="W292" s="1103">
        <v>0</v>
      </c>
      <c r="X292" s="1103">
        <v>0</v>
      </c>
      <c r="Y292" s="1103">
        <v>0</v>
      </c>
      <c r="Z292" s="1103">
        <v>0</v>
      </c>
      <c r="AA292" s="1103">
        <v>0</v>
      </c>
      <c r="AB292" s="1103">
        <v>0</v>
      </c>
      <c r="AC292" s="1103">
        <v>0</v>
      </c>
      <c r="AD292" s="1103">
        <v>0</v>
      </c>
      <c r="AE292" s="1103">
        <v>0</v>
      </c>
      <c r="AF292" s="1103">
        <v>0</v>
      </c>
      <c r="AG292" s="132">
        <v>0</v>
      </c>
    </row>
    <row r="293" spans="4:33" ht="12.75" customHeight="1">
      <c r="D293" s="1111" t="s">
        <v>953</v>
      </c>
      <c r="E293" s="1114"/>
      <c r="F293" s="1114"/>
      <c r="G293" s="1114"/>
      <c r="H293" s="1114"/>
      <c r="I293" s="1114"/>
      <c r="J293" s="1114"/>
      <c r="K293" s="1114"/>
      <c r="L293" s="1114"/>
      <c r="M293" s="1114"/>
      <c r="N293" s="1114"/>
      <c r="O293" s="1114"/>
      <c r="P293" s="1114"/>
      <c r="Q293" s="1114"/>
      <c r="R293" s="1115"/>
      <c r="T293" s="1103">
        <v>0</v>
      </c>
      <c r="U293" s="1103">
        <v>0</v>
      </c>
      <c r="V293" s="1103">
        <v>0</v>
      </c>
      <c r="W293" s="1103">
        <v>0</v>
      </c>
      <c r="X293" s="1103">
        <v>0</v>
      </c>
      <c r="Y293" s="1103">
        <v>0</v>
      </c>
      <c r="Z293" s="1103">
        <v>0</v>
      </c>
      <c r="AA293" s="1103">
        <v>0</v>
      </c>
      <c r="AB293" s="1103">
        <v>0</v>
      </c>
      <c r="AC293" s="1103">
        <v>0</v>
      </c>
      <c r="AD293" s="1103">
        <v>0</v>
      </c>
      <c r="AE293" s="1103">
        <v>0</v>
      </c>
      <c r="AF293" s="1103">
        <v>0</v>
      </c>
      <c r="AG293" s="132">
        <v>0</v>
      </c>
    </row>
    <row r="294" spans="4:33" ht="12.75" customHeight="1">
      <c r="D294" s="1111" t="s">
        <v>954</v>
      </c>
      <c r="E294" s="1114"/>
      <c r="F294" s="1114"/>
      <c r="G294" s="1114"/>
      <c r="H294" s="1114"/>
      <c r="I294" s="1114"/>
      <c r="J294" s="1114"/>
      <c r="K294" s="1114"/>
      <c r="L294" s="1114"/>
      <c r="M294" s="1114"/>
      <c r="N294" s="1114"/>
      <c r="O294" s="1114"/>
      <c r="P294" s="1114"/>
      <c r="Q294" s="1114"/>
      <c r="R294" s="1115"/>
      <c r="T294" s="1103">
        <v>0</v>
      </c>
      <c r="U294" s="1103">
        <v>0</v>
      </c>
      <c r="V294" s="1103">
        <v>0</v>
      </c>
      <c r="W294" s="1103">
        <v>0</v>
      </c>
      <c r="X294" s="1103">
        <v>0</v>
      </c>
      <c r="Y294" s="1103">
        <v>0</v>
      </c>
      <c r="Z294" s="1103">
        <v>0</v>
      </c>
      <c r="AA294" s="1103">
        <v>0</v>
      </c>
      <c r="AB294" s="1103">
        <v>0</v>
      </c>
      <c r="AC294" s="1103">
        <v>0</v>
      </c>
      <c r="AD294" s="1103">
        <v>0</v>
      </c>
      <c r="AE294" s="1103">
        <v>0</v>
      </c>
      <c r="AF294" s="1103">
        <v>0</v>
      </c>
      <c r="AG294" s="132">
        <v>0</v>
      </c>
    </row>
    <row r="295" spans="4:33" ht="12.75" customHeight="1">
      <c r="D295" s="1111" t="s">
        <v>955</v>
      </c>
      <c r="E295" s="1114"/>
      <c r="F295" s="1114"/>
      <c r="G295" s="1114"/>
      <c r="H295" s="1114"/>
      <c r="I295" s="1114"/>
      <c r="J295" s="1114"/>
      <c r="K295" s="1114"/>
      <c r="L295" s="1114"/>
      <c r="M295" s="1114"/>
      <c r="N295" s="1114"/>
      <c r="O295" s="1114"/>
      <c r="P295" s="1114"/>
      <c r="Q295" s="1114"/>
      <c r="R295" s="1115"/>
      <c r="T295" s="1103">
        <v>0</v>
      </c>
      <c r="U295" s="1103">
        <v>0</v>
      </c>
      <c r="V295" s="1103">
        <v>0</v>
      </c>
      <c r="W295" s="1103">
        <v>0</v>
      </c>
      <c r="X295" s="1103">
        <v>0</v>
      </c>
      <c r="Y295" s="1103">
        <v>0</v>
      </c>
      <c r="Z295" s="1103">
        <v>0</v>
      </c>
      <c r="AA295" s="1103">
        <v>0</v>
      </c>
      <c r="AB295" s="1103">
        <v>0</v>
      </c>
      <c r="AC295" s="1103">
        <v>0</v>
      </c>
      <c r="AD295" s="1103">
        <v>0</v>
      </c>
      <c r="AE295" s="1103">
        <v>0</v>
      </c>
      <c r="AF295" s="1103">
        <v>0</v>
      </c>
      <c r="AG295" s="132">
        <v>0</v>
      </c>
    </row>
    <row r="296" spans="4:33" ht="12.75" customHeight="1">
      <c r="D296" s="1111" t="s">
        <v>956</v>
      </c>
      <c r="E296" s="1114"/>
      <c r="F296" s="1114"/>
      <c r="G296" s="1114"/>
      <c r="H296" s="1114"/>
      <c r="I296" s="1114"/>
      <c r="J296" s="1114"/>
      <c r="K296" s="1114"/>
      <c r="L296" s="1114"/>
      <c r="M296" s="1114"/>
      <c r="N296" s="1114"/>
      <c r="O296" s="1114"/>
      <c r="P296" s="1114"/>
      <c r="Q296" s="1114"/>
      <c r="R296" s="1115"/>
      <c r="T296" s="1103">
        <v>0</v>
      </c>
      <c r="U296" s="1103">
        <v>0</v>
      </c>
      <c r="V296" s="1103">
        <v>0</v>
      </c>
      <c r="W296" s="1103">
        <v>0</v>
      </c>
      <c r="X296" s="1103">
        <v>0</v>
      </c>
      <c r="Y296" s="1103">
        <v>0</v>
      </c>
      <c r="Z296" s="1103">
        <v>0</v>
      </c>
      <c r="AA296" s="1103">
        <v>0</v>
      </c>
      <c r="AB296" s="1103">
        <v>0</v>
      </c>
      <c r="AC296" s="1103">
        <v>0</v>
      </c>
      <c r="AD296" s="1103">
        <v>0</v>
      </c>
      <c r="AE296" s="1103">
        <v>0</v>
      </c>
      <c r="AF296" s="1103">
        <v>0</v>
      </c>
      <c r="AG296" s="132">
        <v>0</v>
      </c>
    </row>
    <row r="297" spans="4:33" ht="12.75" customHeight="1">
      <c r="D297" s="1111" t="s">
        <v>957</v>
      </c>
      <c r="E297" s="1118"/>
      <c r="F297" s="1118"/>
      <c r="G297" s="1118"/>
      <c r="H297" s="1118"/>
      <c r="I297" s="1118"/>
      <c r="J297" s="1118"/>
      <c r="K297" s="1118"/>
      <c r="L297" s="1118"/>
      <c r="M297" s="1118"/>
      <c r="N297" s="1118"/>
      <c r="O297" s="1118"/>
      <c r="P297" s="1118"/>
      <c r="Q297" s="1118"/>
      <c r="R297" s="1119"/>
      <c r="T297" s="1103">
        <v>0</v>
      </c>
      <c r="U297" s="1103">
        <v>0</v>
      </c>
      <c r="V297" s="1103">
        <v>0</v>
      </c>
      <c r="W297" s="1103">
        <v>0</v>
      </c>
      <c r="X297" s="1103">
        <v>0</v>
      </c>
      <c r="Y297" s="1103">
        <v>0</v>
      </c>
      <c r="Z297" s="1103">
        <v>0</v>
      </c>
      <c r="AA297" s="1103">
        <v>0</v>
      </c>
      <c r="AB297" s="1103">
        <v>0</v>
      </c>
      <c r="AC297" s="1103">
        <v>0</v>
      </c>
      <c r="AD297" s="1103">
        <v>0</v>
      </c>
      <c r="AE297" s="1103">
        <v>0</v>
      </c>
      <c r="AF297" s="1103">
        <v>0</v>
      </c>
      <c r="AG297" s="132">
        <v>0</v>
      </c>
    </row>
    <row r="298" spans="4:33" ht="12.75" customHeight="1">
      <c r="D298" s="1111" t="s">
        <v>958</v>
      </c>
      <c r="E298" s="1118"/>
      <c r="F298" s="1118"/>
      <c r="G298" s="1118"/>
      <c r="H298" s="1118"/>
      <c r="I298" s="1118"/>
      <c r="J298" s="1118"/>
      <c r="K298" s="1118"/>
      <c r="L298" s="1118"/>
      <c r="M298" s="1118"/>
      <c r="N298" s="1118"/>
      <c r="O298" s="1118"/>
      <c r="P298" s="1118"/>
      <c r="Q298" s="1118"/>
      <c r="R298" s="1119"/>
      <c r="T298" s="1103">
        <v>0</v>
      </c>
      <c r="U298" s="1103">
        <v>0</v>
      </c>
      <c r="V298" s="1103">
        <v>0</v>
      </c>
      <c r="W298" s="1103">
        <v>0</v>
      </c>
      <c r="X298" s="1103">
        <v>0</v>
      </c>
      <c r="Y298" s="1103">
        <v>0</v>
      </c>
      <c r="Z298" s="1103">
        <v>0</v>
      </c>
      <c r="AA298" s="1103">
        <v>0</v>
      </c>
      <c r="AB298" s="1103">
        <v>0</v>
      </c>
      <c r="AC298" s="1103">
        <v>0</v>
      </c>
      <c r="AD298" s="1103">
        <v>0</v>
      </c>
      <c r="AE298" s="1103">
        <v>0</v>
      </c>
      <c r="AF298" s="1103">
        <v>0</v>
      </c>
      <c r="AG298" s="132">
        <v>0</v>
      </c>
    </row>
    <row r="299" spans="4:33" ht="12.75" customHeight="1">
      <c r="D299" s="1111" t="s">
        <v>959</v>
      </c>
      <c r="E299" s="1116"/>
      <c r="F299" s="1116"/>
      <c r="G299" s="1116"/>
      <c r="H299" s="1116"/>
      <c r="I299" s="1116"/>
      <c r="J299" s="1116"/>
      <c r="K299" s="1116"/>
      <c r="L299" s="1116"/>
      <c r="M299" s="1116"/>
      <c r="N299" s="1116"/>
      <c r="O299" s="1116"/>
      <c r="P299" s="1116"/>
      <c r="Q299" s="1116"/>
      <c r="R299" s="1117"/>
      <c r="T299" s="1103">
        <v>0</v>
      </c>
      <c r="U299" s="1103">
        <v>0</v>
      </c>
      <c r="V299" s="1103">
        <v>0</v>
      </c>
      <c r="W299" s="1103">
        <v>0</v>
      </c>
      <c r="X299" s="1103">
        <v>0</v>
      </c>
      <c r="Y299" s="1103">
        <v>0</v>
      </c>
      <c r="Z299" s="1103">
        <v>0</v>
      </c>
      <c r="AA299" s="1103">
        <v>0</v>
      </c>
      <c r="AB299" s="1103">
        <v>0</v>
      </c>
      <c r="AC299" s="1103">
        <v>0</v>
      </c>
      <c r="AD299" s="1103">
        <v>0</v>
      </c>
      <c r="AE299" s="1103">
        <v>0</v>
      </c>
      <c r="AF299" s="1103">
        <v>0</v>
      </c>
      <c r="AG299" s="132">
        <v>0</v>
      </c>
    </row>
    <row r="300" spans="4:33">
      <c r="D300" s="1389" t="s">
        <v>752</v>
      </c>
      <c r="E300" s="1389"/>
      <c r="F300" s="1389"/>
      <c r="G300" s="1389"/>
      <c r="H300" s="1389"/>
      <c r="I300" s="1389"/>
      <c r="J300" s="1389"/>
      <c r="K300" s="1389"/>
      <c r="L300" s="1389"/>
      <c r="M300" s="1389"/>
      <c r="N300" s="1389"/>
      <c r="O300" s="1389"/>
      <c r="P300" s="1389"/>
      <c r="Q300" s="1389"/>
      <c r="R300" s="1389"/>
      <c r="T300" s="1108">
        <f t="shared" ref="T300:AF300" si="16">SUM(T283:T299)</f>
        <v>64.701999999999998</v>
      </c>
      <c r="U300" s="1108">
        <f t="shared" si="16"/>
        <v>72.97</v>
      </c>
      <c r="V300" s="1108">
        <f t="shared" si="16"/>
        <v>77.400000000000006</v>
      </c>
      <c r="W300" s="1108">
        <f t="shared" si="16"/>
        <v>86.49</v>
      </c>
      <c r="X300" s="1108">
        <f t="shared" si="16"/>
        <v>95.93</v>
      </c>
      <c r="Y300" s="1108">
        <f t="shared" si="16"/>
        <v>99.303327772490036</v>
      </c>
      <c r="Z300" s="1108">
        <f t="shared" si="16"/>
        <v>55.101999999999983</v>
      </c>
      <c r="AA300" s="1108">
        <f t="shared" si="16"/>
        <v>91.250955587987022</v>
      </c>
      <c r="AB300" s="1108">
        <f t="shared" si="16"/>
        <v>0</v>
      </c>
      <c r="AC300" s="1108">
        <f t="shared" si="16"/>
        <v>0</v>
      </c>
      <c r="AD300" s="1108">
        <f t="shared" si="16"/>
        <v>0</v>
      </c>
      <c r="AE300" s="1108">
        <f t="shared" si="16"/>
        <v>0</v>
      </c>
      <c r="AF300" s="1108">
        <f t="shared" si="16"/>
        <v>0</v>
      </c>
      <c r="AG300" s="132">
        <v>0</v>
      </c>
    </row>
    <row r="301" spans="4:33">
      <c r="AB301" s="388"/>
    </row>
    <row r="302" spans="4:33">
      <c r="D302" s="234" t="s">
        <v>667</v>
      </c>
      <c r="E302" s="234"/>
      <c r="AB302" s="388"/>
    </row>
    <row r="303" spans="4:33">
      <c r="D303" s="235" t="s">
        <v>609</v>
      </c>
      <c r="T303" s="1125">
        <v>0</v>
      </c>
      <c r="U303" s="1125">
        <v>0</v>
      </c>
      <c r="V303" s="1125">
        <v>0</v>
      </c>
      <c r="W303" s="1125">
        <v>0</v>
      </c>
      <c r="X303" s="1125">
        <v>0</v>
      </c>
      <c r="Y303" s="1125">
        <v>0</v>
      </c>
      <c r="Z303" s="1125">
        <v>0</v>
      </c>
      <c r="AA303" s="1125">
        <v>0</v>
      </c>
      <c r="AB303" s="1125">
        <v>0</v>
      </c>
      <c r="AC303" s="1125">
        <v>0</v>
      </c>
      <c r="AD303" s="1125">
        <v>0</v>
      </c>
      <c r="AE303" s="1125">
        <v>0</v>
      </c>
      <c r="AF303" s="1125">
        <v>0</v>
      </c>
      <c r="AG303" s="132">
        <v>0</v>
      </c>
    </row>
    <row r="304" spans="4:33">
      <c r="D304" s="235" t="s">
        <v>610</v>
      </c>
      <c r="T304" s="1126">
        <f>1-T303</f>
        <v>1</v>
      </c>
      <c r="U304" s="1126">
        <f t="shared" ref="U304:AF304" si="17">1-U303</f>
        <v>1</v>
      </c>
      <c r="V304" s="1126">
        <f t="shared" si="17"/>
        <v>1</v>
      </c>
      <c r="W304" s="1126">
        <f t="shared" si="17"/>
        <v>1</v>
      </c>
      <c r="X304" s="1126">
        <f t="shared" si="17"/>
        <v>1</v>
      </c>
      <c r="Y304" s="1126">
        <f t="shared" si="17"/>
        <v>1</v>
      </c>
      <c r="Z304" s="1126">
        <f t="shared" si="17"/>
        <v>1</v>
      </c>
      <c r="AA304" s="1126">
        <f t="shared" si="17"/>
        <v>1</v>
      </c>
      <c r="AB304" s="1126">
        <f t="shared" si="17"/>
        <v>1</v>
      </c>
      <c r="AC304" s="1126">
        <f t="shared" si="17"/>
        <v>1</v>
      </c>
      <c r="AD304" s="1126">
        <f t="shared" si="17"/>
        <v>1</v>
      </c>
      <c r="AE304" s="1126">
        <f t="shared" si="17"/>
        <v>1</v>
      </c>
      <c r="AF304" s="1126">
        <f t="shared" si="17"/>
        <v>1</v>
      </c>
      <c r="AG304" s="132">
        <v>0</v>
      </c>
    </row>
    <row r="305" spans="2:33">
      <c r="AB305" s="388"/>
    </row>
    <row r="306" spans="2:33">
      <c r="AB306" s="388"/>
    </row>
    <row r="307" spans="2:33" ht="15">
      <c r="B307" s="417" t="s">
        <v>753</v>
      </c>
      <c r="C307" s="417"/>
      <c r="D307" s="230"/>
      <c r="E307" s="230"/>
      <c r="F307" s="230"/>
      <c r="G307" s="230"/>
      <c r="H307" s="230"/>
      <c r="I307" s="230"/>
      <c r="J307" s="230"/>
      <c r="K307" s="230"/>
      <c r="L307" s="230"/>
      <c r="M307" s="230"/>
      <c r="N307" s="230"/>
      <c r="O307" s="230"/>
      <c r="P307" s="230"/>
      <c r="Q307" s="230"/>
      <c r="AB307" s="388"/>
    </row>
    <row r="308" spans="2:33">
      <c r="AB308" s="388"/>
    </row>
    <row r="309" spans="2:33">
      <c r="D309" s="246" t="s">
        <v>754</v>
      </c>
      <c r="E309" s="246"/>
      <c r="F309"/>
      <c r="G309"/>
      <c r="H309"/>
      <c r="I309"/>
      <c r="J309"/>
      <c r="K309"/>
      <c r="L309"/>
      <c r="M309"/>
      <c r="N309"/>
      <c r="O309"/>
      <c r="P309"/>
      <c r="Q309"/>
      <c r="R309"/>
      <c r="T309" s="1104" t="s">
        <v>257</v>
      </c>
      <c r="U309" s="1105" t="s">
        <v>257</v>
      </c>
      <c r="V309" s="1105" t="s">
        <v>257</v>
      </c>
      <c r="W309" s="1105" t="s">
        <v>257</v>
      </c>
      <c r="X309" s="1105" t="s">
        <v>257</v>
      </c>
      <c r="Y309" s="1105" t="s">
        <v>257</v>
      </c>
      <c r="Z309" s="1105" t="s">
        <v>257</v>
      </c>
      <c r="AA309" s="1106" t="s">
        <v>257</v>
      </c>
      <c r="AB309" s="1107" t="s">
        <v>257</v>
      </c>
      <c r="AC309" s="1105" t="s">
        <v>257</v>
      </c>
      <c r="AD309" s="1105" t="s">
        <v>257</v>
      </c>
      <c r="AE309" s="1105" t="s">
        <v>257</v>
      </c>
      <c r="AF309" s="1102" t="s">
        <v>257</v>
      </c>
    </row>
    <row r="310" spans="2:33">
      <c r="D310" s="1388" t="s">
        <v>755</v>
      </c>
      <c r="E310" s="1388"/>
      <c r="F310" s="1388"/>
      <c r="G310" s="1388"/>
      <c r="H310" s="1388"/>
      <c r="I310" s="1388"/>
      <c r="J310" s="1388"/>
      <c r="K310" s="1388"/>
      <c r="L310" s="1388"/>
      <c r="M310" s="1388"/>
      <c r="N310" s="1388"/>
      <c r="O310" s="1388"/>
      <c r="P310" s="1388"/>
      <c r="Q310" s="1388"/>
      <c r="R310" s="1388"/>
      <c r="T310" s="1127">
        <v>0</v>
      </c>
      <c r="U310" s="1127">
        <v>0</v>
      </c>
      <c r="V310" s="1127">
        <v>0</v>
      </c>
      <c r="W310" s="1127">
        <v>0</v>
      </c>
      <c r="X310" s="1127">
        <v>0</v>
      </c>
      <c r="Y310" s="1127">
        <v>0</v>
      </c>
      <c r="Z310" s="1127">
        <v>0</v>
      </c>
      <c r="AA310" s="1127">
        <v>0</v>
      </c>
      <c r="AB310" s="1127">
        <v>0</v>
      </c>
      <c r="AC310" s="1127">
        <v>0</v>
      </c>
      <c r="AD310" s="1127">
        <v>0</v>
      </c>
      <c r="AE310" s="1127">
        <v>0</v>
      </c>
      <c r="AF310" s="1127">
        <v>0</v>
      </c>
      <c r="AG310" s="132">
        <v>0</v>
      </c>
    </row>
    <row r="311" spans="2:33">
      <c r="D311" s="1388" t="s">
        <v>756</v>
      </c>
      <c r="E311" s="1388"/>
      <c r="F311" s="1388"/>
      <c r="G311" s="1388"/>
      <c r="H311" s="1388"/>
      <c r="I311" s="1388"/>
      <c r="J311" s="1388"/>
      <c r="K311" s="1388"/>
      <c r="L311" s="1388"/>
      <c r="M311" s="1388"/>
      <c r="N311" s="1388"/>
      <c r="O311" s="1388"/>
      <c r="P311" s="1388"/>
      <c r="Q311" s="1388"/>
      <c r="R311" s="1388"/>
      <c r="T311" s="1127">
        <v>1</v>
      </c>
      <c r="U311" s="1127">
        <v>1</v>
      </c>
      <c r="V311" s="1127">
        <v>1</v>
      </c>
      <c r="W311" s="1127">
        <v>1</v>
      </c>
      <c r="X311" s="1127">
        <v>1</v>
      </c>
      <c r="Y311" s="1127">
        <v>1</v>
      </c>
      <c r="Z311" s="1127">
        <v>1</v>
      </c>
      <c r="AA311" s="1127">
        <v>1</v>
      </c>
      <c r="AB311" s="1127">
        <v>1</v>
      </c>
      <c r="AC311" s="1127">
        <v>1</v>
      </c>
      <c r="AD311" s="1127">
        <v>1</v>
      </c>
      <c r="AE311" s="1127">
        <v>1</v>
      </c>
      <c r="AF311" s="1127">
        <v>1</v>
      </c>
      <c r="AG311" s="132">
        <v>0</v>
      </c>
    </row>
    <row r="312" spans="2:33">
      <c r="D312" s="1388" t="s">
        <v>757</v>
      </c>
      <c r="E312" s="1388"/>
      <c r="F312" s="1388"/>
      <c r="G312" s="1388"/>
      <c r="H312" s="1388"/>
      <c r="I312" s="1388"/>
      <c r="J312" s="1388"/>
      <c r="K312" s="1388"/>
      <c r="L312" s="1388"/>
      <c r="M312" s="1388"/>
      <c r="N312" s="1388"/>
      <c r="O312" s="1388"/>
      <c r="P312" s="1388"/>
      <c r="Q312" s="1388"/>
      <c r="R312" s="1388"/>
      <c r="T312" s="1127">
        <v>0</v>
      </c>
      <c r="U312" s="1127">
        <v>0</v>
      </c>
      <c r="V312" s="1127">
        <v>0</v>
      </c>
      <c r="W312" s="1127">
        <v>0</v>
      </c>
      <c r="X312" s="1127">
        <v>0</v>
      </c>
      <c r="Y312" s="1127">
        <v>0</v>
      </c>
      <c r="Z312" s="1127">
        <v>0</v>
      </c>
      <c r="AA312" s="1127">
        <v>0</v>
      </c>
      <c r="AB312" s="1127">
        <v>0</v>
      </c>
      <c r="AC312" s="1127">
        <v>0</v>
      </c>
      <c r="AD312" s="1127">
        <v>0</v>
      </c>
      <c r="AE312" s="1127">
        <v>0</v>
      </c>
      <c r="AF312" s="1127">
        <v>0</v>
      </c>
      <c r="AG312" s="132">
        <v>0</v>
      </c>
    </row>
    <row r="313" spans="2:33">
      <c r="D313" s="1388" t="s">
        <v>758</v>
      </c>
      <c r="E313" s="1388"/>
      <c r="F313" s="1388"/>
      <c r="G313" s="1388"/>
      <c r="H313" s="1388"/>
      <c r="I313" s="1388"/>
      <c r="J313" s="1388"/>
      <c r="K313" s="1388"/>
      <c r="L313" s="1388"/>
      <c r="M313" s="1388"/>
      <c r="N313" s="1388"/>
      <c r="O313" s="1388"/>
      <c r="P313" s="1388"/>
      <c r="Q313" s="1388"/>
      <c r="R313" s="1388"/>
      <c r="T313" s="1127">
        <v>0</v>
      </c>
      <c r="U313" s="1127">
        <v>0</v>
      </c>
      <c r="V313" s="1127">
        <v>0</v>
      </c>
      <c r="W313" s="1127">
        <v>0</v>
      </c>
      <c r="X313" s="1127">
        <v>0</v>
      </c>
      <c r="Y313" s="1127">
        <v>0</v>
      </c>
      <c r="Z313" s="1127">
        <v>0</v>
      </c>
      <c r="AA313" s="1127">
        <v>0</v>
      </c>
      <c r="AB313" s="1127">
        <v>0</v>
      </c>
      <c r="AC313" s="1127">
        <v>0</v>
      </c>
      <c r="AD313" s="1127">
        <v>0</v>
      </c>
      <c r="AE313" s="1127">
        <v>0</v>
      </c>
      <c r="AF313" s="1127">
        <v>0</v>
      </c>
      <c r="AG313" s="132">
        <v>0</v>
      </c>
    </row>
    <row r="314" spans="2:33">
      <c r="D314" s="1389" t="s">
        <v>350</v>
      </c>
      <c r="E314" s="1389"/>
      <c r="F314" s="1389"/>
      <c r="G314" s="1389"/>
      <c r="H314" s="1389"/>
      <c r="I314" s="1389"/>
      <c r="J314" s="1389"/>
      <c r="K314" s="1389"/>
      <c r="L314" s="1389"/>
      <c r="M314" s="1389"/>
      <c r="N314" s="1389"/>
      <c r="O314" s="1389"/>
      <c r="P314" s="1389"/>
      <c r="Q314" s="1389"/>
      <c r="R314" s="1389"/>
      <c r="T314" s="1120">
        <f t="shared" ref="T314:AF314" si="18">SUM(T310:T313)</f>
        <v>1</v>
      </c>
      <c r="U314" s="1121">
        <f t="shared" si="18"/>
        <v>1</v>
      </c>
      <c r="V314" s="1121">
        <f t="shared" si="18"/>
        <v>1</v>
      </c>
      <c r="W314" s="1121">
        <f t="shared" si="18"/>
        <v>1</v>
      </c>
      <c r="X314" s="1121">
        <f t="shared" si="18"/>
        <v>1</v>
      </c>
      <c r="Y314" s="1121">
        <f t="shared" si="18"/>
        <v>1</v>
      </c>
      <c r="Z314" s="1121">
        <f t="shared" si="18"/>
        <v>1</v>
      </c>
      <c r="AA314" s="1122">
        <f t="shared" si="18"/>
        <v>1</v>
      </c>
      <c r="AB314" s="1123">
        <f t="shared" si="18"/>
        <v>1</v>
      </c>
      <c r="AC314" s="1121">
        <f t="shared" si="18"/>
        <v>1</v>
      </c>
      <c r="AD314" s="1121">
        <f t="shared" si="18"/>
        <v>1</v>
      </c>
      <c r="AE314" s="1121">
        <f t="shared" si="18"/>
        <v>1</v>
      </c>
      <c r="AF314" s="1124">
        <f t="shared" si="18"/>
        <v>1</v>
      </c>
      <c r="AG314" s="132">
        <v>0</v>
      </c>
    </row>
    <row r="315" spans="2:33">
      <c r="D315" s="260" t="s">
        <v>308</v>
      </c>
      <c r="T315" s="235" t="str">
        <f>IF(T314 = 1, "OK", "Error: should = 100%")</f>
        <v>OK</v>
      </c>
      <c r="U315" s="235" t="str">
        <f t="shared" ref="U315:AF315" si="19">IF(U314 = 1, "OK", "Error: should = 100%")</f>
        <v>OK</v>
      </c>
      <c r="V315" s="235" t="str">
        <f t="shared" si="19"/>
        <v>OK</v>
      </c>
      <c r="W315" s="235" t="str">
        <f t="shared" si="19"/>
        <v>OK</v>
      </c>
      <c r="X315" s="235" t="str">
        <f t="shared" si="19"/>
        <v>OK</v>
      </c>
      <c r="Y315" s="235" t="str">
        <f t="shared" si="19"/>
        <v>OK</v>
      </c>
      <c r="Z315" s="235" t="str">
        <f t="shared" si="19"/>
        <v>OK</v>
      </c>
      <c r="AA315" s="235" t="str">
        <f t="shared" si="19"/>
        <v>OK</v>
      </c>
      <c r="AB315" s="388" t="str">
        <f t="shared" si="19"/>
        <v>OK</v>
      </c>
      <c r="AC315" s="235" t="str">
        <f t="shared" si="19"/>
        <v>OK</v>
      </c>
      <c r="AD315" s="235" t="str">
        <f t="shared" si="19"/>
        <v>OK</v>
      </c>
      <c r="AE315" s="235" t="str">
        <f t="shared" si="19"/>
        <v>OK</v>
      </c>
      <c r="AF315" s="235" t="str">
        <f t="shared" si="19"/>
        <v>OK</v>
      </c>
    </row>
    <row r="316" spans="2:33">
      <c r="AB316" s="388"/>
    </row>
    <row r="317" spans="2:33">
      <c r="D317" s="246" t="s">
        <v>759</v>
      </c>
      <c r="E317" s="246"/>
      <c r="F317"/>
      <c r="G317"/>
      <c r="H317"/>
      <c r="I317"/>
      <c r="J317"/>
      <c r="K317"/>
      <c r="L317"/>
      <c r="M317"/>
      <c r="N317"/>
      <c r="O317"/>
      <c r="P317"/>
      <c r="Q317"/>
      <c r="R317"/>
      <c r="AB317" s="388"/>
    </row>
    <row r="318" spans="2:33">
      <c r="D318" s="1388" t="s">
        <v>755</v>
      </c>
      <c r="E318" s="1388"/>
      <c r="F318" s="1388"/>
      <c r="G318" s="1388"/>
      <c r="H318" s="1388"/>
      <c r="I318" s="1388"/>
      <c r="J318" s="1388"/>
      <c r="K318" s="1388"/>
      <c r="L318" s="1388"/>
      <c r="M318" s="1388"/>
      <c r="N318" s="1388"/>
      <c r="O318" s="1388"/>
      <c r="P318" s="1388"/>
      <c r="Q318" s="1388"/>
      <c r="R318" s="1388"/>
      <c r="T318" s="1127">
        <v>0</v>
      </c>
      <c r="U318" s="1127">
        <v>0</v>
      </c>
      <c r="V318" s="1127">
        <v>0</v>
      </c>
      <c r="W318" s="1127">
        <v>0</v>
      </c>
      <c r="X318" s="1127">
        <v>0</v>
      </c>
      <c r="Y318" s="1127">
        <v>0</v>
      </c>
      <c r="Z318" s="1127">
        <v>0</v>
      </c>
      <c r="AA318" s="1127">
        <v>0</v>
      </c>
      <c r="AB318" s="1127">
        <v>0</v>
      </c>
      <c r="AC318" s="1127">
        <v>0</v>
      </c>
      <c r="AD318" s="1127">
        <v>0</v>
      </c>
      <c r="AE318" s="1127">
        <v>0</v>
      </c>
      <c r="AF318" s="1127">
        <v>0</v>
      </c>
      <c r="AG318" s="132">
        <v>0</v>
      </c>
    </row>
    <row r="319" spans="2:33">
      <c r="D319" s="1388" t="s">
        <v>756</v>
      </c>
      <c r="E319" s="1388"/>
      <c r="F319" s="1388"/>
      <c r="G319" s="1388"/>
      <c r="H319" s="1388"/>
      <c r="I319" s="1388"/>
      <c r="J319" s="1388"/>
      <c r="K319" s="1388"/>
      <c r="L319" s="1388"/>
      <c r="M319" s="1388"/>
      <c r="N319" s="1388"/>
      <c r="O319" s="1388"/>
      <c r="P319" s="1388"/>
      <c r="Q319" s="1388"/>
      <c r="R319" s="1388"/>
      <c r="T319" s="1127">
        <v>1</v>
      </c>
      <c r="U319" s="1127">
        <v>1</v>
      </c>
      <c r="V319" s="1127">
        <v>1</v>
      </c>
      <c r="W319" s="1127">
        <v>1</v>
      </c>
      <c r="X319" s="1127">
        <v>1</v>
      </c>
      <c r="Y319" s="1127">
        <v>1</v>
      </c>
      <c r="Z319" s="1127">
        <v>1</v>
      </c>
      <c r="AA319" s="1127">
        <v>1</v>
      </c>
      <c r="AB319" s="1127">
        <v>1</v>
      </c>
      <c r="AC319" s="1127">
        <v>1</v>
      </c>
      <c r="AD319" s="1127">
        <v>1</v>
      </c>
      <c r="AE319" s="1127">
        <v>1</v>
      </c>
      <c r="AF319" s="1127">
        <v>1</v>
      </c>
      <c r="AG319" s="132">
        <v>0</v>
      </c>
    </row>
    <row r="320" spans="2:33">
      <c r="D320" s="1388" t="s">
        <v>757</v>
      </c>
      <c r="E320" s="1388"/>
      <c r="F320" s="1388"/>
      <c r="G320" s="1388"/>
      <c r="H320" s="1388"/>
      <c r="I320" s="1388"/>
      <c r="J320" s="1388"/>
      <c r="K320" s="1388"/>
      <c r="L320" s="1388"/>
      <c r="M320" s="1388"/>
      <c r="N320" s="1388"/>
      <c r="O320" s="1388"/>
      <c r="P320" s="1388"/>
      <c r="Q320" s="1388"/>
      <c r="R320" s="1388"/>
      <c r="T320" s="1127">
        <v>0</v>
      </c>
      <c r="U320" s="1127">
        <v>0</v>
      </c>
      <c r="V320" s="1127">
        <v>0</v>
      </c>
      <c r="W320" s="1127">
        <v>0</v>
      </c>
      <c r="X320" s="1127">
        <v>0</v>
      </c>
      <c r="Y320" s="1127">
        <v>0</v>
      </c>
      <c r="Z320" s="1127">
        <v>0</v>
      </c>
      <c r="AA320" s="1127">
        <v>0</v>
      </c>
      <c r="AB320" s="1127">
        <v>0</v>
      </c>
      <c r="AC320" s="1127">
        <v>0</v>
      </c>
      <c r="AD320" s="1127">
        <v>0</v>
      </c>
      <c r="AE320" s="1127">
        <v>0</v>
      </c>
      <c r="AF320" s="1127">
        <v>0</v>
      </c>
      <c r="AG320" s="132">
        <v>0</v>
      </c>
    </row>
    <row r="321" spans="4:33">
      <c r="D321" s="1388" t="s">
        <v>758</v>
      </c>
      <c r="E321" s="1388"/>
      <c r="F321" s="1388"/>
      <c r="G321" s="1388"/>
      <c r="H321" s="1388"/>
      <c r="I321" s="1388"/>
      <c r="J321" s="1388"/>
      <c r="K321" s="1388"/>
      <c r="L321" s="1388"/>
      <c r="M321" s="1388"/>
      <c r="N321" s="1388"/>
      <c r="O321" s="1388"/>
      <c r="P321" s="1388"/>
      <c r="Q321" s="1388"/>
      <c r="R321" s="1388"/>
      <c r="T321" s="1127">
        <v>0</v>
      </c>
      <c r="U321" s="1127">
        <v>0</v>
      </c>
      <c r="V321" s="1127">
        <v>0</v>
      </c>
      <c r="W321" s="1127">
        <v>0</v>
      </c>
      <c r="X321" s="1127">
        <v>0</v>
      </c>
      <c r="Y321" s="1127">
        <v>0</v>
      </c>
      <c r="Z321" s="1127">
        <v>0</v>
      </c>
      <c r="AA321" s="1127">
        <v>0</v>
      </c>
      <c r="AB321" s="1127">
        <v>0</v>
      </c>
      <c r="AC321" s="1127">
        <v>0</v>
      </c>
      <c r="AD321" s="1127">
        <v>0</v>
      </c>
      <c r="AE321" s="1127">
        <v>0</v>
      </c>
      <c r="AF321" s="1127">
        <v>0</v>
      </c>
      <c r="AG321" s="132">
        <v>0</v>
      </c>
    </row>
    <row r="322" spans="4:33">
      <c r="D322" s="1389" t="s">
        <v>350</v>
      </c>
      <c r="E322" s="1389"/>
      <c r="F322" s="1389"/>
      <c r="G322" s="1389"/>
      <c r="H322" s="1389"/>
      <c r="I322" s="1389"/>
      <c r="J322" s="1389"/>
      <c r="K322" s="1389"/>
      <c r="L322" s="1389"/>
      <c r="M322" s="1389"/>
      <c r="N322" s="1389"/>
      <c r="O322" s="1389"/>
      <c r="P322" s="1389"/>
      <c r="Q322" s="1389"/>
      <c r="R322" s="1389"/>
      <c r="T322" s="295">
        <f>SUM(T318:T321)</f>
        <v>1</v>
      </c>
      <c r="U322" s="296">
        <f t="shared" ref="U322:AF322" si="20">SUM(U318:U321)</f>
        <v>1</v>
      </c>
      <c r="V322" s="296">
        <f t="shared" si="20"/>
        <v>1</v>
      </c>
      <c r="W322" s="296">
        <f t="shared" si="20"/>
        <v>1</v>
      </c>
      <c r="X322" s="296">
        <f t="shared" si="20"/>
        <v>1</v>
      </c>
      <c r="Y322" s="296">
        <f t="shared" si="20"/>
        <v>1</v>
      </c>
      <c r="Z322" s="296">
        <f t="shared" si="20"/>
        <v>1</v>
      </c>
      <c r="AA322" s="384">
        <f t="shared" si="20"/>
        <v>1</v>
      </c>
      <c r="AB322" s="403">
        <f t="shared" si="20"/>
        <v>1</v>
      </c>
      <c r="AC322" s="296">
        <f t="shared" si="20"/>
        <v>1</v>
      </c>
      <c r="AD322" s="296">
        <f t="shared" si="20"/>
        <v>1</v>
      </c>
      <c r="AE322" s="296">
        <f t="shared" si="20"/>
        <v>1</v>
      </c>
      <c r="AF322" s="297">
        <f t="shared" si="20"/>
        <v>1</v>
      </c>
      <c r="AG322" s="132">
        <v>0</v>
      </c>
    </row>
    <row r="323" spans="4:33">
      <c r="D323" s="260" t="s">
        <v>308</v>
      </c>
      <c r="T323" s="235" t="str">
        <f>IF(T322 = 1, "OK", "Error: should = 100%")</f>
        <v>OK</v>
      </c>
      <c r="U323" s="235" t="str">
        <f t="shared" ref="U323:AF323" si="21">IF(U322 = 1, "OK", "Error: should = 100%")</f>
        <v>OK</v>
      </c>
      <c r="V323" s="235" t="str">
        <f t="shared" si="21"/>
        <v>OK</v>
      </c>
      <c r="W323" s="235" t="str">
        <f t="shared" si="21"/>
        <v>OK</v>
      </c>
      <c r="X323" s="235" t="str">
        <f t="shared" si="21"/>
        <v>OK</v>
      </c>
      <c r="Y323" s="235" t="str">
        <f t="shared" si="21"/>
        <v>OK</v>
      </c>
      <c r="Z323" s="235" t="str">
        <f t="shared" si="21"/>
        <v>OK</v>
      </c>
      <c r="AA323" s="235" t="str">
        <f t="shared" si="21"/>
        <v>OK</v>
      </c>
      <c r="AB323" s="388" t="str">
        <f t="shared" si="21"/>
        <v>OK</v>
      </c>
      <c r="AC323" s="235" t="str">
        <f t="shared" si="21"/>
        <v>OK</v>
      </c>
      <c r="AD323" s="235" t="str">
        <f t="shared" si="21"/>
        <v>OK</v>
      </c>
      <c r="AE323" s="235" t="str">
        <f t="shared" si="21"/>
        <v>OK</v>
      </c>
      <c r="AF323" s="235" t="str">
        <f t="shared" si="21"/>
        <v>OK</v>
      </c>
    </row>
    <row r="324" spans="4:33">
      <c r="AB324" s="388"/>
    </row>
    <row r="325" spans="4:33">
      <c r="D325" s="246" t="s">
        <v>760</v>
      </c>
      <c r="E325" s="246"/>
      <c r="F325"/>
      <c r="G325"/>
      <c r="H325"/>
      <c r="I325"/>
      <c r="J325"/>
      <c r="K325"/>
      <c r="L325"/>
      <c r="M325"/>
      <c r="N325"/>
      <c r="O325"/>
      <c r="P325"/>
      <c r="Q325"/>
      <c r="R325"/>
      <c r="T325" s="292" t="s">
        <v>257</v>
      </c>
      <c r="U325" s="293" t="s">
        <v>257</v>
      </c>
      <c r="V325" s="293" t="s">
        <v>257</v>
      </c>
      <c r="W325" s="293" t="s">
        <v>257</v>
      </c>
      <c r="X325" s="293" t="s">
        <v>257</v>
      </c>
      <c r="Y325" s="293" t="s">
        <v>257</v>
      </c>
      <c r="Z325" s="293" t="s">
        <v>257</v>
      </c>
      <c r="AA325" s="383" t="s">
        <v>257</v>
      </c>
      <c r="AB325" s="401" t="s">
        <v>257</v>
      </c>
      <c r="AC325" s="293" t="s">
        <v>257</v>
      </c>
      <c r="AD325" s="293" t="s">
        <v>257</v>
      </c>
      <c r="AE325" s="293" t="s">
        <v>257</v>
      </c>
      <c r="AF325" s="294" t="s">
        <v>257</v>
      </c>
    </row>
    <row r="326" spans="4:33">
      <c r="D326" s="1388" t="s">
        <v>761</v>
      </c>
      <c r="E326" s="1388"/>
      <c r="F326" s="1388"/>
      <c r="G326" s="1388"/>
      <c r="H326" s="1388"/>
      <c r="I326" s="1388"/>
      <c r="J326" s="1388"/>
      <c r="K326" s="1388"/>
      <c r="L326" s="1388"/>
      <c r="M326" s="1388"/>
      <c r="N326" s="1388"/>
      <c r="O326" s="1388"/>
      <c r="P326" s="1388"/>
      <c r="Q326" s="1388"/>
      <c r="R326" s="1388"/>
      <c r="T326" s="1127">
        <v>1</v>
      </c>
      <c r="U326" s="1127">
        <v>1</v>
      </c>
      <c r="V326" s="1127">
        <v>1</v>
      </c>
      <c r="W326" s="1127">
        <v>1</v>
      </c>
      <c r="X326" s="1127">
        <v>1</v>
      </c>
      <c r="Y326" s="1127">
        <v>1</v>
      </c>
      <c r="Z326" s="1127">
        <v>1</v>
      </c>
      <c r="AA326" s="1127">
        <v>1</v>
      </c>
      <c r="AB326" s="1127">
        <v>1</v>
      </c>
      <c r="AC326" s="1127">
        <v>1</v>
      </c>
      <c r="AD326" s="1127">
        <v>1</v>
      </c>
      <c r="AE326" s="1127">
        <v>1</v>
      </c>
      <c r="AF326" s="1127">
        <v>1</v>
      </c>
      <c r="AG326" s="132">
        <v>0</v>
      </c>
    </row>
    <row r="327" spans="4:33">
      <c r="D327" s="1388" t="s">
        <v>762</v>
      </c>
      <c r="E327" s="1388"/>
      <c r="F327" s="1388"/>
      <c r="G327" s="1388"/>
      <c r="H327" s="1388"/>
      <c r="I327" s="1388"/>
      <c r="J327" s="1388"/>
      <c r="K327" s="1388"/>
      <c r="L327" s="1388"/>
      <c r="M327" s="1388"/>
      <c r="N327" s="1388"/>
      <c r="O327" s="1388"/>
      <c r="P327" s="1388"/>
      <c r="Q327" s="1388"/>
      <c r="R327" s="1388"/>
      <c r="T327" s="1127">
        <v>0</v>
      </c>
      <c r="U327" s="1127">
        <v>0</v>
      </c>
      <c r="V327" s="1127">
        <v>0</v>
      </c>
      <c r="W327" s="1127">
        <v>0</v>
      </c>
      <c r="X327" s="1127">
        <v>0</v>
      </c>
      <c r="Y327" s="1127">
        <v>0</v>
      </c>
      <c r="Z327" s="1127">
        <v>0</v>
      </c>
      <c r="AA327" s="1127">
        <v>0</v>
      </c>
      <c r="AB327" s="1127">
        <v>0</v>
      </c>
      <c r="AC327" s="1127">
        <v>0</v>
      </c>
      <c r="AD327" s="1127">
        <v>0</v>
      </c>
      <c r="AE327" s="1127">
        <v>0</v>
      </c>
      <c r="AF327" s="1127">
        <v>0</v>
      </c>
      <c r="AG327" s="132">
        <v>0</v>
      </c>
    </row>
    <row r="328" spans="4:33">
      <c r="D328" s="1389" t="s">
        <v>350</v>
      </c>
      <c r="E328" s="1389"/>
      <c r="F328" s="1389"/>
      <c r="G328" s="1389"/>
      <c r="H328" s="1389"/>
      <c r="I328" s="1389"/>
      <c r="J328" s="1389"/>
      <c r="K328" s="1389"/>
      <c r="L328" s="1389"/>
      <c r="M328" s="1389"/>
      <c r="N328" s="1389"/>
      <c r="O328" s="1389"/>
      <c r="P328" s="1389"/>
      <c r="Q328" s="1389"/>
      <c r="R328" s="1389"/>
      <c r="T328" s="295">
        <f t="shared" ref="T328:AF328" si="22">SUM(T326:T327)</f>
        <v>1</v>
      </c>
      <c r="U328" s="296">
        <f t="shared" si="22"/>
        <v>1</v>
      </c>
      <c r="V328" s="296">
        <f t="shared" si="22"/>
        <v>1</v>
      </c>
      <c r="W328" s="296">
        <f t="shared" si="22"/>
        <v>1</v>
      </c>
      <c r="X328" s="296">
        <f t="shared" si="22"/>
        <v>1</v>
      </c>
      <c r="Y328" s="296">
        <f t="shared" si="22"/>
        <v>1</v>
      </c>
      <c r="Z328" s="296">
        <f t="shared" si="22"/>
        <v>1</v>
      </c>
      <c r="AA328" s="384">
        <f t="shared" si="22"/>
        <v>1</v>
      </c>
      <c r="AB328" s="403">
        <f t="shared" si="22"/>
        <v>1</v>
      </c>
      <c r="AC328" s="296">
        <f t="shared" si="22"/>
        <v>1</v>
      </c>
      <c r="AD328" s="296">
        <f t="shared" si="22"/>
        <v>1</v>
      </c>
      <c r="AE328" s="296">
        <f t="shared" si="22"/>
        <v>1</v>
      </c>
      <c r="AF328" s="297">
        <f t="shared" si="22"/>
        <v>1</v>
      </c>
      <c r="AG328" s="132">
        <v>0</v>
      </c>
    </row>
    <row r="329" spans="4:33">
      <c r="D329" s="260" t="s">
        <v>308</v>
      </c>
      <c r="T329" s="235" t="str">
        <f>IF(T328 = 1, "OK", "Error: should = 100%")</f>
        <v>OK</v>
      </c>
      <c r="U329" s="235" t="str">
        <f t="shared" ref="U329:AF329" si="23">IF(U328 = 1, "OK", "Error: should = 100%")</f>
        <v>OK</v>
      </c>
      <c r="V329" s="235" t="str">
        <f t="shared" si="23"/>
        <v>OK</v>
      </c>
      <c r="W329" s="235" t="str">
        <f t="shared" si="23"/>
        <v>OK</v>
      </c>
      <c r="X329" s="235" t="str">
        <f t="shared" si="23"/>
        <v>OK</v>
      </c>
      <c r="Y329" s="235" t="str">
        <f t="shared" si="23"/>
        <v>OK</v>
      </c>
      <c r="Z329" s="235" t="str">
        <f t="shared" si="23"/>
        <v>OK</v>
      </c>
      <c r="AA329" s="235" t="str">
        <f t="shared" si="23"/>
        <v>OK</v>
      </c>
      <c r="AB329" s="388" t="str">
        <f t="shared" si="23"/>
        <v>OK</v>
      </c>
      <c r="AC329" s="235" t="str">
        <f t="shared" si="23"/>
        <v>OK</v>
      </c>
      <c r="AD329" s="235" t="str">
        <f t="shared" si="23"/>
        <v>OK</v>
      </c>
      <c r="AE329" s="235" t="str">
        <f t="shared" si="23"/>
        <v>OK</v>
      </c>
      <c r="AF329" s="235" t="str">
        <f t="shared" si="23"/>
        <v>OK</v>
      </c>
    </row>
    <row r="330" spans="4:33">
      <c r="AB330" s="388"/>
    </row>
    <row r="331" spans="4:33">
      <c r="D331" s="246" t="s">
        <v>763</v>
      </c>
      <c r="E331" s="246"/>
      <c r="F331"/>
      <c r="G331"/>
      <c r="H331"/>
      <c r="I331"/>
      <c r="J331"/>
      <c r="K331"/>
      <c r="L331"/>
      <c r="M331"/>
      <c r="N331"/>
      <c r="O331"/>
      <c r="P331"/>
      <c r="Q331"/>
      <c r="R331"/>
      <c r="AB331" s="388"/>
    </row>
    <row r="332" spans="4:33" ht="12.75" customHeight="1">
      <c r="D332" s="1388" t="s">
        <v>761</v>
      </c>
      <c r="E332" s="1388"/>
      <c r="F332" s="1388"/>
      <c r="G332" s="1388"/>
      <c r="H332" s="1388"/>
      <c r="I332" s="1388"/>
      <c r="J332" s="1388"/>
      <c r="K332" s="1388"/>
      <c r="L332" s="1388"/>
      <c r="M332" s="1388"/>
      <c r="N332" s="1388"/>
      <c r="O332" s="1388"/>
      <c r="P332" s="1388"/>
      <c r="Q332" s="1388"/>
      <c r="R332" s="1388"/>
      <c r="T332" s="1127">
        <v>1</v>
      </c>
      <c r="U332" s="1127">
        <v>1</v>
      </c>
      <c r="V332" s="1127">
        <v>1</v>
      </c>
      <c r="W332" s="1127">
        <v>1</v>
      </c>
      <c r="X332" s="1127">
        <v>1</v>
      </c>
      <c r="Y332" s="1127">
        <v>1</v>
      </c>
      <c r="Z332" s="1127">
        <v>1</v>
      </c>
      <c r="AA332" s="1127">
        <v>1</v>
      </c>
      <c r="AB332" s="1127">
        <v>1</v>
      </c>
      <c r="AC332" s="1127">
        <v>1</v>
      </c>
      <c r="AD332" s="1127">
        <v>1</v>
      </c>
      <c r="AE332" s="1127">
        <v>1</v>
      </c>
      <c r="AF332" s="1127">
        <v>1</v>
      </c>
      <c r="AG332" s="132">
        <v>0</v>
      </c>
    </row>
    <row r="333" spans="4:33" ht="12.75" customHeight="1">
      <c r="D333" s="1388" t="s">
        <v>762</v>
      </c>
      <c r="E333" s="1388"/>
      <c r="F333" s="1388"/>
      <c r="G333" s="1388"/>
      <c r="H333" s="1388"/>
      <c r="I333" s="1388"/>
      <c r="J333" s="1388"/>
      <c r="K333" s="1388"/>
      <c r="L333" s="1388"/>
      <c r="M333" s="1388"/>
      <c r="N333" s="1388"/>
      <c r="O333" s="1388"/>
      <c r="P333" s="1388"/>
      <c r="Q333" s="1388"/>
      <c r="R333" s="1388"/>
      <c r="T333" s="1127">
        <v>0</v>
      </c>
      <c r="U333" s="1127">
        <v>0</v>
      </c>
      <c r="V333" s="1127">
        <v>0</v>
      </c>
      <c r="W333" s="1127">
        <v>0</v>
      </c>
      <c r="X333" s="1127">
        <v>0</v>
      </c>
      <c r="Y333" s="1127">
        <v>0</v>
      </c>
      <c r="Z333" s="1127">
        <v>0</v>
      </c>
      <c r="AA333" s="1127">
        <v>0</v>
      </c>
      <c r="AB333" s="1127">
        <v>0</v>
      </c>
      <c r="AC333" s="1127">
        <v>0</v>
      </c>
      <c r="AD333" s="1127">
        <v>0</v>
      </c>
      <c r="AE333" s="1127">
        <v>0</v>
      </c>
      <c r="AF333" s="1127">
        <v>0</v>
      </c>
      <c r="AG333" s="132">
        <v>0</v>
      </c>
    </row>
    <row r="334" spans="4:33">
      <c r="D334" s="1389" t="s">
        <v>350</v>
      </c>
      <c r="E334" s="1389"/>
      <c r="F334" s="1389"/>
      <c r="G334" s="1389"/>
      <c r="H334" s="1389"/>
      <c r="I334" s="1389"/>
      <c r="J334" s="1389"/>
      <c r="K334" s="1389"/>
      <c r="L334" s="1389"/>
      <c r="M334" s="1389"/>
      <c r="N334" s="1389"/>
      <c r="O334" s="1389"/>
      <c r="P334" s="1389"/>
      <c r="Q334" s="1389"/>
      <c r="R334" s="1389"/>
      <c r="T334" s="295">
        <f t="shared" ref="T334:AF334" si="24">SUM(T332:T333)</f>
        <v>1</v>
      </c>
      <c r="U334" s="296">
        <f t="shared" si="24"/>
        <v>1</v>
      </c>
      <c r="V334" s="296">
        <f t="shared" si="24"/>
        <v>1</v>
      </c>
      <c r="W334" s="296">
        <f t="shared" si="24"/>
        <v>1</v>
      </c>
      <c r="X334" s="296">
        <f t="shared" si="24"/>
        <v>1</v>
      </c>
      <c r="Y334" s="296">
        <f t="shared" si="24"/>
        <v>1</v>
      </c>
      <c r="Z334" s="296">
        <f t="shared" si="24"/>
        <v>1</v>
      </c>
      <c r="AA334" s="384">
        <f t="shared" si="24"/>
        <v>1</v>
      </c>
      <c r="AB334" s="403">
        <f t="shared" si="24"/>
        <v>1</v>
      </c>
      <c r="AC334" s="296">
        <f t="shared" si="24"/>
        <v>1</v>
      </c>
      <c r="AD334" s="296">
        <f t="shared" si="24"/>
        <v>1</v>
      </c>
      <c r="AE334" s="296">
        <f t="shared" si="24"/>
        <v>1</v>
      </c>
      <c r="AF334" s="297">
        <f t="shared" si="24"/>
        <v>1</v>
      </c>
      <c r="AG334" s="132">
        <v>0</v>
      </c>
    </row>
    <row r="335" spans="4:33">
      <c r="D335" s="260" t="s">
        <v>308</v>
      </c>
      <c r="T335" s="851" t="str">
        <f>IF(T334 = 1, "OK", "Error: should = 100%")</f>
        <v>OK</v>
      </c>
      <c r="U335" s="851" t="str">
        <f t="shared" ref="U335:AF335" si="25">IF(U334 = 1, "OK", "Error: should = 100%")</f>
        <v>OK</v>
      </c>
      <c r="V335" s="851" t="str">
        <f t="shared" si="25"/>
        <v>OK</v>
      </c>
      <c r="W335" s="851" t="str">
        <f t="shared" si="25"/>
        <v>OK</v>
      </c>
      <c r="X335" s="851" t="str">
        <f t="shared" si="25"/>
        <v>OK</v>
      </c>
      <c r="Y335" s="851" t="str">
        <f t="shared" si="25"/>
        <v>OK</v>
      </c>
      <c r="Z335" s="851" t="str">
        <f t="shared" si="25"/>
        <v>OK</v>
      </c>
      <c r="AA335" s="851" t="str">
        <f t="shared" si="25"/>
        <v>OK</v>
      </c>
      <c r="AB335" s="851" t="str">
        <f t="shared" si="25"/>
        <v>OK</v>
      </c>
      <c r="AC335" s="851" t="str">
        <f t="shared" si="25"/>
        <v>OK</v>
      </c>
      <c r="AD335" s="851" t="str">
        <f t="shared" si="25"/>
        <v>OK</v>
      </c>
      <c r="AE335" s="851" t="str">
        <f t="shared" si="25"/>
        <v>OK</v>
      </c>
      <c r="AF335" s="851" t="str">
        <f t="shared" si="25"/>
        <v>OK</v>
      </c>
    </row>
    <row r="336" spans="4:33">
      <c r="D336" s="260"/>
    </row>
    <row r="338" spans="2:41" s="251" customFormat="1" ht="15" customHeight="1">
      <c r="B338" s="420" t="s">
        <v>644</v>
      </c>
      <c r="C338" s="420"/>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c r="AD338" s="249"/>
      <c r="AE338" s="249"/>
      <c r="AF338" s="249"/>
      <c r="AG338" s="250"/>
      <c r="AH338" s="250"/>
      <c r="AI338" s="250"/>
      <c r="AJ338" s="250"/>
      <c r="AK338" s="250"/>
      <c r="AL338" s="250"/>
      <c r="AM338" s="250"/>
      <c r="AN338" s="250"/>
      <c r="AO338" s="250"/>
    </row>
  </sheetData>
  <dataConsolidate/>
  <mergeCells count="150">
    <mergeCell ref="AB7:AF7"/>
    <mergeCell ref="J141:R141"/>
    <mergeCell ref="F114:F115"/>
    <mergeCell ref="D103:N103"/>
    <mergeCell ref="D104:N104"/>
    <mergeCell ref="D105:N105"/>
    <mergeCell ref="D108:N108"/>
    <mergeCell ref="D84:N84"/>
    <mergeCell ref="D85:N85"/>
    <mergeCell ref="D86:N86"/>
    <mergeCell ref="D87:N87"/>
    <mergeCell ref="D88:N88"/>
    <mergeCell ref="D89:N89"/>
    <mergeCell ref="D90:N90"/>
    <mergeCell ref="D91:N91"/>
    <mergeCell ref="T7:AA7"/>
    <mergeCell ref="C34:S34"/>
    <mergeCell ref="C48:S48"/>
    <mergeCell ref="C63:S63"/>
    <mergeCell ref="C78:M78"/>
    <mergeCell ref="C93:Q93"/>
    <mergeCell ref="C109:Q109"/>
    <mergeCell ref="C125:Q125"/>
    <mergeCell ref="C137:Q137"/>
    <mergeCell ref="F199:N199"/>
    <mergeCell ref="F142:F143"/>
    <mergeCell ref="F169:F170"/>
    <mergeCell ref="D287:R287"/>
    <mergeCell ref="C260:Q260"/>
    <mergeCell ref="D300:R300"/>
    <mergeCell ref="D283:R283"/>
    <mergeCell ref="D285:R285"/>
    <mergeCell ref="D252:Q252"/>
    <mergeCell ref="D268:Q268"/>
    <mergeCell ref="D269:Q269"/>
    <mergeCell ref="D284:R284"/>
    <mergeCell ref="D273:Q273"/>
    <mergeCell ref="D274:Q274"/>
    <mergeCell ref="D275:Q275"/>
    <mergeCell ref="D276:Q276"/>
    <mergeCell ref="C239:Q239"/>
    <mergeCell ref="D277:Q277"/>
    <mergeCell ref="D270:Q270"/>
    <mergeCell ref="D280:Q280"/>
    <mergeCell ref="D278:Q278"/>
    <mergeCell ref="D279:Q279"/>
    <mergeCell ref="D286:R286"/>
    <mergeCell ref="D248:Q248"/>
    <mergeCell ref="D310:R310"/>
    <mergeCell ref="D311:R311"/>
    <mergeCell ref="D312:R312"/>
    <mergeCell ref="D334:R334"/>
    <mergeCell ref="D314:R314"/>
    <mergeCell ref="D318:R318"/>
    <mergeCell ref="D319:R319"/>
    <mergeCell ref="D320:R320"/>
    <mergeCell ref="D321:R321"/>
    <mergeCell ref="D322:R322"/>
    <mergeCell ref="D326:R326"/>
    <mergeCell ref="D327:R327"/>
    <mergeCell ref="D328:R328"/>
    <mergeCell ref="D332:R332"/>
    <mergeCell ref="D333:R333"/>
    <mergeCell ref="D313:R313"/>
    <mergeCell ref="D234:Q234"/>
    <mergeCell ref="D235:Q235"/>
    <mergeCell ref="D236:Q236"/>
    <mergeCell ref="D271:Q271"/>
    <mergeCell ref="D272:Q272"/>
    <mergeCell ref="D249:Q249"/>
    <mergeCell ref="D250:Q250"/>
    <mergeCell ref="D251:Q251"/>
    <mergeCell ref="C240:Q240"/>
    <mergeCell ref="C241:Q241"/>
    <mergeCell ref="C242:Q242"/>
    <mergeCell ref="C243:Q243"/>
    <mergeCell ref="C244:Q244"/>
    <mergeCell ref="C253:Q253"/>
    <mergeCell ref="C254:Q254"/>
    <mergeCell ref="C255:Q255"/>
    <mergeCell ref="C256:Q256"/>
    <mergeCell ref="C257:Q257"/>
    <mergeCell ref="C258:Q258"/>
    <mergeCell ref="C259:Q259"/>
    <mergeCell ref="C237:Q237"/>
    <mergeCell ref="F215:N216"/>
    <mergeCell ref="F217:N217"/>
    <mergeCell ref="F218:N218"/>
    <mergeCell ref="F219:N219"/>
    <mergeCell ref="F220:N220"/>
    <mergeCell ref="D232:Q232"/>
    <mergeCell ref="D233:Q233"/>
    <mergeCell ref="C227:Q227"/>
    <mergeCell ref="C228:Q228"/>
    <mergeCell ref="C225:Q225"/>
    <mergeCell ref="C226:Q226"/>
    <mergeCell ref="C191:Q191"/>
    <mergeCell ref="C207:Q207"/>
    <mergeCell ref="C208:Q208"/>
    <mergeCell ref="C209:Q209"/>
    <mergeCell ref="C224:Q224"/>
    <mergeCell ref="F197:N198"/>
    <mergeCell ref="C192:Q192"/>
    <mergeCell ref="C163:Q163"/>
    <mergeCell ref="C164:Q164"/>
    <mergeCell ref="C183:Q183"/>
    <mergeCell ref="C184:Q184"/>
    <mergeCell ref="C210:Q210"/>
    <mergeCell ref="C221:Q221"/>
    <mergeCell ref="C205:Q205"/>
    <mergeCell ref="C223:Q223"/>
    <mergeCell ref="F200:N200"/>
    <mergeCell ref="F201:N201"/>
    <mergeCell ref="F202:N202"/>
    <mergeCell ref="C203:Q203"/>
    <mergeCell ref="C206:Q206"/>
    <mergeCell ref="C182:Q182"/>
    <mergeCell ref="C189:Q189"/>
    <mergeCell ref="C190:Q190"/>
    <mergeCell ref="C185:Q185"/>
    <mergeCell ref="C127:Q127"/>
    <mergeCell ref="D100:N100"/>
    <mergeCell ref="D106:N106"/>
    <mergeCell ref="D107:N107"/>
    <mergeCell ref="D92:N92"/>
    <mergeCell ref="D101:N101"/>
    <mergeCell ref="D102:N102"/>
    <mergeCell ref="C186:Q186"/>
    <mergeCell ref="C187:Q187"/>
    <mergeCell ref="C136:Q136"/>
    <mergeCell ref="C135:Q135"/>
    <mergeCell ref="C134:Q134"/>
    <mergeCell ref="C133:Q133"/>
    <mergeCell ref="C132:Q132"/>
    <mergeCell ref="C131:Q131"/>
    <mergeCell ref="C130:Q130"/>
    <mergeCell ref="C129:Q129"/>
    <mergeCell ref="C128:Q128"/>
    <mergeCell ref="C188:Q188"/>
    <mergeCell ref="C165:Q165"/>
    <mergeCell ref="C180:Q180"/>
    <mergeCell ref="C153:Q153"/>
    <mergeCell ref="C155:Q155"/>
    <mergeCell ref="C156:Q156"/>
    <mergeCell ref="C157:Q157"/>
    <mergeCell ref="C158:Q158"/>
    <mergeCell ref="C159:Q159"/>
    <mergeCell ref="C160:Q160"/>
    <mergeCell ref="C161:Q161"/>
    <mergeCell ref="C162:Q162"/>
  </mergeCells>
  <conditionalFormatting sqref="B25:B33 B54:B62 T156:AF165 T316:AF316 T230:AF230 B84:B92 B69:B78 T25:AF34 T13:AF19">
    <cfRule type="cellIs" priority="246" stopIfTrue="1" operator="greaterThanOrEqual">
      <formula>0</formula>
    </cfRule>
  </conditionalFormatting>
  <conditionalFormatting sqref="T303:AF303">
    <cfRule type="cellIs" priority="244" stopIfTrue="1" operator="greaterThanOrEqual">
      <formula>0</formula>
    </cfRule>
  </conditionalFormatting>
  <conditionalFormatting sqref="B39:B47">
    <cfRule type="cellIs" priority="242" stopIfTrue="1" operator="greaterThanOrEqual">
      <formula>0</formula>
    </cfRule>
  </conditionalFormatting>
  <conditionalFormatting sqref="T246:AF246">
    <cfRule type="cellIs" priority="241" stopIfTrue="1" operator="greaterThanOrEqual">
      <formula>0</formula>
    </cfRule>
  </conditionalFormatting>
  <conditionalFormatting sqref="B63">
    <cfRule type="cellIs" priority="239" stopIfTrue="1" operator="greaterThanOrEqual">
      <formula>0</formula>
    </cfRule>
  </conditionalFormatting>
  <conditionalFormatting sqref="B93">
    <cfRule type="cellIs" priority="235" stopIfTrue="1" operator="greaterThanOrEqual">
      <formula>0</formula>
    </cfRule>
  </conditionalFormatting>
  <conditionalFormatting sqref="B48">
    <cfRule type="cellIs" priority="238" stopIfTrue="1" operator="greaterThanOrEqual">
      <formula>0</formula>
    </cfRule>
  </conditionalFormatting>
  <conditionalFormatting sqref="B34">
    <cfRule type="cellIs" priority="237" stopIfTrue="1" operator="greaterThanOrEqual">
      <formula>0</formula>
    </cfRule>
  </conditionalFormatting>
  <conditionalFormatting sqref="B109">
    <cfRule type="cellIs" priority="234" stopIfTrue="1" operator="greaterThanOrEqual">
      <formula>0</formula>
    </cfRule>
  </conditionalFormatting>
  <conditionalFormatting sqref="B125">
    <cfRule type="cellIs" priority="233" stopIfTrue="1" operator="greaterThanOrEqual">
      <formula>0</formula>
    </cfRule>
  </conditionalFormatting>
  <conditionalFormatting sqref="C78">
    <cfRule type="cellIs" priority="227" stopIfTrue="1" operator="greaterThanOrEqual">
      <formula>0</formula>
    </cfRule>
  </conditionalFormatting>
  <conditionalFormatting sqref="C137">
    <cfRule type="cellIs" priority="231" stopIfTrue="1" operator="greaterThanOrEqual">
      <formula>0</formula>
    </cfRule>
  </conditionalFormatting>
  <conditionalFormatting sqref="B137">
    <cfRule type="cellIs" priority="232" stopIfTrue="1" operator="greaterThanOrEqual">
      <formula>0</formula>
    </cfRule>
  </conditionalFormatting>
  <conditionalFormatting sqref="C63">
    <cfRule type="cellIs" priority="228" stopIfTrue="1" operator="greaterThanOrEqual">
      <formula>0</formula>
    </cfRule>
  </conditionalFormatting>
  <conditionalFormatting sqref="I25:I32">
    <cfRule type="expression" dxfId="70" priority="219">
      <formula>G25="Inflation-linked"</formula>
    </cfRule>
  </conditionalFormatting>
  <conditionalFormatting sqref="I25:I32">
    <cfRule type="expression" dxfId="69" priority="218">
      <formula>G25="Floating"</formula>
    </cfRule>
  </conditionalFormatting>
  <conditionalFormatting sqref="C93">
    <cfRule type="cellIs" priority="211" stopIfTrue="1" operator="greaterThanOrEqual">
      <formula>0</formula>
    </cfRule>
  </conditionalFormatting>
  <conditionalFormatting sqref="C153">
    <cfRule type="cellIs" priority="209" stopIfTrue="1" operator="greaterThanOrEqual">
      <formula>0</formula>
    </cfRule>
  </conditionalFormatting>
  <conditionalFormatting sqref="C125">
    <cfRule type="cellIs" priority="189" stopIfTrue="1" operator="greaterThanOrEqual">
      <formula>0</formula>
    </cfRule>
  </conditionalFormatting>
  <conditionalFormatting sqref="C203">
    <cfRule type="cellIs" priority="178" stopIfTrue="1" operator="greaterThanOrEqual">
      <formula>0</formula>
    </cfRule>
  </conditionalFormatting>
  <conditionalFormatting sqref="C237">
    <cfRule type="cellIs" priority="169" stopIfTrue="1" operator="greaterThanOrEqual">
      <formula>0</formula>
    </cfRule>
  </conditionalFormatting>
  <conditionalFormatting sqref="C253">
    <cfRule type="cellIs" priority="167" stopIfTrue="1" operator="greaterThanOrEqual">
      <formula>0</formula>
    </cfRule>
  </conditionalFormatting>
  <conditionalFormatting sqref="C221">
    <cfRule type="cellIs" priority="171" stopIfTrue="1" operator="greaterThanOrEqual">
      <formula>0</formula>
    </cfRule>
  </conditionalFormatting>
  <conditionalFormatting sqref="T323:AF323 T315:AF315 T329:AF329 T335:AF335">
    <cfRule type="expression" dxfId="68" priority="165">
      <formula>T314&lt;&gt;1</formula>
    </cfRule>
  </conditionalFormatting>
  <conditionalFormatting sqref="T39:AF48">
    <cfRule type="cellIs" priority="76" stopIfTrue="1" operator="greaterThanOrEqual">
      <formula>0</formula>
    </cfRule>
  </conditionalFormatting>
  <conditionalFormatting sqref="T54:AF63">
    <cfRule type="cellIs" priority="75" stopIfTrue="1" operator="greaterThanOrEqual">
      <formula>0</formula>
    </cfRule>
  </conditionalFormatting>
  <conditionalFormatting sqref="T69:AF78">
    <cfRule type="cellIs" priority="74" stopIfTrue="1" operator="greaterThanOrEqual">
      <formula>0</formula>
    </cfRule>
  </conditionalFormatting>
  <conditionalFormatting sqref="T84:AF93">
    <cfRule type="cellIs" priority="73" stopIfTrue="1" operator="greaterThanOrEqual">
      <formula>0</formula>
    </cfRule>
  </conditionalFormatting>
  <conditionalFormatting sqref="T100:AF109">
    <cfRule type="cellIs" priority="72" stopIfTrue="1" operator="greaterThanOrEqual">
      <formula>0</formula>
    </cfRule>
  </conditionalFormatting>
  <conditionalFormatting sqref="T116:AF125">
    <cfRule type="cellIs" priority="71" stopIfTrue="1" operator="greaterThanOrEqual">
      <formula>0</formula>
    </cfRule>
  </conditionalFormatting>
  <conditionalFormatting sqref="T144:AF153">
    <cfRule type="cellIs" priority="70" stopIfTrue="1" operator="greaterThanOrEqual">
      <formula>0</formula>
    </cfRule>
  </conditionalFormatting>
  <conditionalFormatting sqref="T171:AF180">
    <cfRule type="cellIs" priority="69" stopIfTrue="1" operator="greaterThanOrEqual">
      <formula>0</formula>
    </cfRule>
  </conditionalFormatting>
  <conditionalFormatting sqref="T199:AF203">
    <cfRule type="cellIs" priority="68" stopIfTrue="1" operator="greaterThanOrEqual">
      <formula>0</formula>
    </cfRule>
  </conditionalFormatting>
  <conditionalFormatting sqref="T217:AF221">
    <cfRule type="cellIs" priority="67" stopIfTrue="1" operator="greaterThanOrEqual">
      <formula>0</formula>
    </cfRule>
  </conditionalFormatting>
  <conditionalFormatting sqref="T233:AF237">
    <cfRule type="cellIs" priority="66" stopIfTrue="1" operator="greaterThanOrEqual">
      <formula>0</formula>
    </cfRule>
  </conditionalFormatting>
  <conditionalFormatting sqref="T249:AF253">
    <cfRule type="cellIs" priority="65" stopIfTrue="1" operator="greaterThanOrEqual">
      <formula>0</formula>
    </cfRule>
  </conditionalFormatting>
  <conditionalFormatting sqref="T284:AF299">
    <cfRule type="cellIs" priority="64" stopIfTrue="1" operator="greaterThanOrEqual">
      <formula>0</formula>
    </cfRule>
  </conditionalFormatting>
  <conditionalFormatting sqref="AG13:AG20">
    <cfRule type="cellIs" dxfId="67" priority="61" operator="notEqual">
      <formula>0</formula>
    </cfRule>
    <cfRule type="cellIs" priority="62" operator="notEqual">
      <formula>0</formula>
    </cfRule>
    <cfRule type="cellIs" dxfId="66" priority="63" operator="equal">
      <formula>0</formula>
    </cfRule>
  </conditionalFormatting>
  <conditionalFormatting sqref="AG25:AG34">
    <cfRule type="cellIs" dxfId="65" priority="58" operator="notEqual">
      <formula>0</formula>
    </cfRule>
    <cfRule type="cellIs" priority="59" operator="notEqual">
      <formula>0</formula>
    </cfRule>
    <cfRule type="cellIs" dxfId="64" priority="60" operator="equal">
      <formula>0</formula>
    </cfRule>
  </conditionalFormatting>
  <conditionalFormatting sqref="AG39:AG49">
    <cfRule type="cellIs" dxfId="63" priority="55" operator="notEqual">
      <formula>0</formula>
    </cfRule>
    <cfRule type="cellIs" priority="56" operator="notEqual">
      <formula>0</formula>
    </cfRule>
    <cfRule type="cellIs" dxfId="62" priority="57" operator="equal">
      <formula>0</formula>
    </cfRule>
  </conditionalFormatting>
  <conditionalFormatting sqref="AG54:AG64">
    <cfRule type="cellIs" dxfId="61" priority="52" operator="notEqual">
      <formula>0</formula>
    </cfRule>
    <cfRule type="cellIs" priority="53" operator="notEqual">
      <formula>0</formula>
    </cfRule>
    <cfRule type="cellIs" dxfId="60" priority="54" operator="equal">
      <formula>0</formula>
    </cfRule>
  </conditionalFormatting>
  <conditionalFormatting sqref="AG69:AG79">
    <cfRule type="cellIs" dxfId="59" priority="49" operator="notEqual">
      <formula>0</formula>
    </cfRule>
    <cfRule type="cellIs" priority="50" operator="notEqual">
      <formula>0</formula>
    </cfRule>
    <cfRule type="cellIs" dxfId="58" priority="51" operator="equal">
      <formula>0</formula>
    </cfRule>
  </conditionalFormatting>
  <conditionalFormatting sqref="AG84:AG94">
    <cfRule type="cellIs" dxfId="57" priority="46" operator="notEqual">
      <formula>0</formula>
    </cfRule>
    <cfRule type="cellIs" priority="47" operator="notEqual">
      <formula>0</formula>
    </cfRule>
    <cfRule type="cellIs" dxfId="56" priority="48" operator="equal">
      <formula>0</formula>
    </cfRule>
  </conditionalFormatting>
  <conditionalFormatting sqref="AG100:AG110">
    <cfRule type="cellIs" dxfId="55" priority="43" operator="notEqual">
      <formula>0</formula>
    </cfRule>
    <cfRule type="cellIs" priority="44" operator="notEqual">
      <formula>0</formula>
    </cfRule>
    <cfRule type="cellIs" dxfId="54" priority="45" operator="equal">
      <formula>0</formula>
    </cfRule>
  </conditionalFormatting>
  <conditionalFormatting sqref="AG116:AG126">
    <cfRule type="cellIs" dxfId="53" priority="40" operator="notEqual">
      <formula>0</formula>
    </cfRule>
    <cfRule type="cellIs" priority="41" operator="notEqual">
      <formula>0</formula>
    </cfRule>
    <cfRule type="cellIs" dxfId="52" priority="42" operator="equal">
      <formula>0</formula>
    </cfRule>
  </conditionalFormatting>
  <conditionalFormatting sqref="AG144:AG154">
    <cfRule type="cellIs" dxfId="51" priority="37" operator="notEqual">
      <formula>0</formula>
    </cfRule>
    <cfRule type="cellIs" priority="38" operator="notEqual">
      <formula>0</formula>
    </cfRule>
    <cfRule type="cellIs" dxfId="50" priority="39" operator="equal">
      <formula>0</formula>
    </cfRule>
  </conditionalFormatting>
  <conditionalFormatting sqref="AG171:AG181">
    <cfRule type="cellIs" dxfId="49" priority="34" operator="notEqual">
      <formula>0</formula>
    </cfRule>
    <cfRule type="cellIs" priority="35" operator="notEqual">
      <formula>0</formula>
    </cfRule>
    <cfRule type="cellIs" dxfId="48" priority="36" operator="equal">
      <formula>0</formula>
    </cfRule>
  </conditionalFormatting>
  <conditionalFormatting sqref="AG199:AG204">
    <cfRule type="cellIs" dxfId="47" priority="31" operator="notEqual">
      <formula>0</formula>
    </cfRule>
    <cfRule type="cellIs" priority="32" operator="notEqual">
      <formula>0</formula>
    </cfRule>
    <cfRule type="cellIs" dxfId="46" priority="33" operator="equal">
      <formula>0</formula>
    </cfRule>
  </conditionalFormatting>
  <conditionalFormatting sqref="AG217:AG222">
    <cfRule type="cellIs" dxfId="45" priority="28" operator="notEqual">
      <formula>0</formula>
    </cfRule>
    <cfRule type="cellIs" priority="29" operator="notEqual">
      <formula>0</formula>
    </cfRule>
    <cfRule type="cellIs" dxfId="44" priority="30" operator="equal">
      <formula>0</formula>
    </cfRule>
  </conditionalFormatting>
  <conditionalFormatting sqref="AG233:AG238">
    <cfRule type="cellIs" dxfId="43" priority="25" operator="notEqual">
      <formula>0</formula>
    </cfRule>
    <cfRule type="cellIs" priority="26" operator="notEqual">
      <formula>0</formula>
    </cfRule>
    <cfRule type="cellIs" dxfId="42" priority="27" operator="equal">
      <formula>0</formula>
    </cfRule>
  </conditionalFormatting>
  <conditionalFormatting sqref="AG249:AG254">
    <cfRule type="cellIs" dxfId="41" priority="22" operator="notEqual">
      <formula>0</formula>
    </cfRule>
    <cfRule type="cellIs" priority="23" operator="notEqual">
      <formula>0</formula>
    </cfRule>
    <cfRule type="cellIs" dxfId="40" priority="24" operator="equal">
      <formula>0</formula>
    </cfRule>
  </conditionalFormatting>
  <conditionalFormatting sqref="AG263">
    <cfRule type="cellIs" dxfId="39" priority="19" operator="notEqual">
      <formula>0</formula>
    </cfRule>
    <cfRule type="cellIs" priority="20" operator="notEqual">
      <formula>0</formula>
    </cfRule>
    <cfRule type="cellIs" dxfId="38" priority="21" operator="equal">
      <formula>0</formula>
    </cfRule>
  </conditionalFormatting>
  <conditionalFormatting sqref="AG283:AG300">
    <cfRule type="cellIs" dxfId="37" priority="16" operator="notEqual">
      <formula>0</formula>
    </cfRule>
    <cfRule type="cellIs" priority="17" operator="notEqual">
      <formula>0</formula>
    </cfRule>
    <cfRule type="cellIs" dxfId="36" priority="18" operator="equal">
      <formula>0</formula>
    </cfRule>
  </conditionalFormatting>
  <conditionalFormatting sqref="AG303:AG304">
    <cfRule type="cellIs" dxfId="35" priority="13" operator="notEqual">
      <formula>0</formula>
    </cfRule>
    <cfRule type="cellIs" priority="14" operator="notEqual">
      <formula>0</formula>
    </cfRule>
    <cfRule type="cellIs" dxfId="34" priority="15" operator="equal">
      <formula>0</formula>
    </cfRule>
  </conditionalFormatting>
  <conditionalFormatting sqref="AG310:AG314">
    <cfRule type="cellIs" dxfId="33" priority="10" operator="notEqual">
      <formula>0</formula>
    </cfRule>
    <cfRule type="cellIs" priority="11" operator="notEqual">
      <formula>0</formula>
    </cfRule>
    <cfRule type="cellIs" dxfId="32" priority="12" operator="equal">
      <formula>0</formula>
    </cfRule>
  </conditionalFormatting>
  <conditionalFormatting sqref="AG318:AG322">
    <cfRule type="cellIs" dxfId="31" priority="7" operator="notEqual">
      <formula>0</formula>
    </cfRule>
    <cfRule type="cellIs" priority="8" operator="notEqual">
      <formula>0</formula>
    </cfRule>
    <cfRule type="cellIs" dxfId="30" priority="9" operator="equal">
      <formula>0</formula>
    </cfRule>
  </conditionalFormatting>
  <conditionalFormatting sqref="AG326:AG328">
    <cfRule type="cellIs" dxfId="29" priority="4" operator="notEqual">
      <formula>0</formula>
    </cfRule>
    <cfRule type="cellIs" priority="5" operator="notEqual">
      <formula>0</formula>
    </cfRule>
    <cfRule type="cellIs" dxfId="28" priority="6" operator="equal">
      <formula>0</formula>
    </cfRule>
  </conditionalFormatting>
  <conditionalFormatting sqref="AG332:AG334">
    <cfRule type="cellIs" dxfId="27" priority="1" operator="notEqual">
      <formula>0</formula>
    </cfRule>
    <cfRule type="cellIs" priority="2" operator="notEqual">
      <formula>0</formula>
    </cfRule>
    <cfRule type="cellIs" dxfId="26" priority="3" operator="equal">
      <formula>0</formula>
    </cfRule>
  </conditionalFormatting>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 xml:space="preserve">&amp;L&amp;T
&amp;D&amp;R&amp;P
</oddFooter>
  </headerFooter>
  <rowBreaks count="1" manualBreakCount="1">
    <brk id="194" max="38" man="1"/>
  </rowBreaks>
  <customProperties>
    <customPr name="EpmWorksheetKeyString_GUID" r:id="rId2"/>
  </customProperties>
  <ignoredErrors>
    <ignoredError sqref="T64:AF64 G69:I69 T79:AF79 T110:AF110 T126:AF126 T181:AF181 T204:AF204 T222:AF222 T238:AF238 T254:AF254 T300:AF300 T304:AF304 G39 K69" unlockedFormula="1"/>
    <ignoredError xmlns:x16r3="http://schemas.microsoft.com/office/spreadsheetml/2018/08/main" sqref="C203:Q203" unlockedFormula="1" x16r3:misleadingFormat="1"/>
  </ignoredErrors>
  <drawing r:id="rId3"/>
  <legacyDrawingHF r:id="rId4"/>
  <extLst>
    <ext xmlns:x14="http://schemas.microsoft.com/office/spreadsheetml/2009/9/main" uri="{CCE6A557-97BC-4b89-ADB6-D9C93CAAB3DF}">
      <x14:dataValidations xmlns:xm="http://schemas.microsoft.com/office/excel/2006/main" xWindow="2494" yWindow="1341" count="7">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D00-000000000000}">
          <x14:formula1>
            <xm:f>Data!$B$219:$B$221</xm:f>
          </x14:formula1>
          <xm:sqref>G25:G33 G39:G47</xm:sqref>
        </x14:dataValidation>
        <x14:dataValidation type="list" allowBlank="1" showInputMessage="1" showErrorMessage="1" promptTitle="Rank" prompt="Select payment rank from available options" xr:uid="{00000000-0002-0000-0D00-000001000000}">
          <x14:formula1>
            <xm:f>Data!$B$244:$B$246</xm:f>
          </x14:formula1>
          <xm:sqref>H25:H33 H39:H47 H69:H77</xm:sqref>
        </x14:dataValidation>
        <x14:dataValidation type="list" allowBlank="1" showInputMessage="1" showErrorMessage="1" promptTitle="Reference Rate" prompt="Select reference rate from available options" xr:uid="{00000000-0002-0000-0D00-000002000000}">
          <x14:formula1>
            <xm:f>Data!$B$225:$B$233</xm:f>
          </x14:formula1>
          <xm:sqref>I25:I33 I54:I62 I39:I47</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D00-000003000000}">
          <x14:formula1>
            <xm:f>Data!$B$236:$B$241</xm:f>
          </x14:formula1>
          <xm:sqref>K25:K33 G171:H179 K39:K47 K54:K62 G116:H124 G144:H152 K69:K77</xm:sqref>
        </x14:dataValidation>
        <x14:dataValidation type="list" allowBlank="1" showInputMessage="1" showErrorMessage="1" promptTitle="Special Features" prompt="Choose from available options" xr:uid="{00000000-0002-0000-0D00-000004000000}">
          <x14:formula1>
            <xm:f>Data!$B$254:$B$257</xm:f>
          </x14:formula1>
          <xm:sqref>P25:P33 P39:P47 P54:P62</xm:sqref>
        </x14:dataValidation>
        <x14:dataValidation type="list" allowBlank="1" showInputMessage="1" showErrorMessage="1" promptTitle="Counterparty" prompt="Select counterparty from available options._x000a__x000a_Alternatively, additional options can be included in the Data tab" xr:uid="{00000000-0002-0000-0D00-000005000000}">
          <x14:formula1>
            <xm:f>Data!$B$260:$B$263</xm:f>
          </x14:formula1>
          <xm:sqref>Q217:Q220 R39:R47 Q84:Q92 Q100:Q108 Q116:Q124 Q144:Q152 Q171:Q179 Q199:Q202 R54:R62</xm:sqref>
        </x14:dataValidation>
        <x14:dataValidation type="list" allowBlank="1" showInputMessage="1" showErrorMessage="1" promptTitle="Pay leg type" prompt="Select from available options" xr:uid="{00000000-0002-0000-0D00-000006000000}">
          <x14:formula1>
            <xm:f>Data!$B$266:$B$268</xm:f>
          </x14:formula1>
          <xm:sqref>N144:N152 N116:N124 N171:N179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CC"/>
    <pageSetUpPr fitToPage="1"/>
  </sheetPr>
  <dimension ref="A1:N63"/>
  <sheetViews>
    <sheetView showGridLines="0" topLeftCell="B1" zoomScale="80" zoomScaleNormal="80" workbookViewId="0">
      <pane ySplit="6" topLeftCell="A7" activePane="bottomLeft" state="frozen"/>
      <selection activeCell="B75" sqref="A1:XFD1048576"/>
      <selection pane="bottomLeft" activeCell="L32" sqref="L32"/>
    </sheetView>
  </sheetViews>
  <sheetFormatPr defaultRowHeight="12.75"/>
  <cols>
    <col min="1" max="1" width="8.375" customWidth="1"/>
    <col min="2" max="2" width="100.125" customWidth="1"/>
    <col min="3" max="3" width="14.125" style="120" customWidth="1"/>
    <col min="4" max="11" width="11.125" customWidth="1"/>
    <col min="12" max="12" width="5" customWidth="1"/>
    <col min="14" max="14" width="9" style="118"/>
  </cols>
  <sheetData>
    <row r="1" spans="1:14" ht="20.25">
      <c r="A1" s="981" t="s">
        <v>764</v>
      </c>
      <c r="B1" s="947"/>
      <c r="C1" s="1041"/>
      <c r="D1" s="157"/>
      <c r="E1" s="157"/>
      <c r="F1" s="157"/>
      <c r="G1" s="157"/>
      <c r="H1" s="157"/>
      <c r="I1" s="158"/>
      <c r="J1" s="158"/>
      <c r="K1" s="159"/>
      <c r="L1" s="992"/>
    </row>
    <row r="2" spans="1:14" ht="20.25">
      <c r="A2" s="941" t="str">
        <f>'RFPR cover'!C5</f>
        <v>NGESO</v>
      </c>
      <c r="B2" s="936"/>
      <c r="C2" s="138"/>
      <c r="D2" s="16"/>
      <c r="E2" s="16"/>
      <c r="F2" s="16"/>
      <c r="G2" s="16"/>
      <c r="H2" s="16"/>
      <c r="I2" s="15"/>
      <c r="J2" s="15"/>
      <c r="K2" s="15"/>
      <c r="L2" s="81"/>
    </row>
    <row r="3" spans="1:14" ht="20.25">
      <c r="A3" s="943">
        <f>'RFPR cover'!C7</f>
        <v>2021</v>
      </c>
      <c r="B3" s="950"/>
      <c r="C3" s="465"/>
      <c r="D3" s="160"/>
      <c r="E3" s="160"/>
      <c r="F3" s="160"/>
      <c r="G3" s="160"/>
      <c r="H3" s="160"/>
      <c r="I3" s="156"/>
      <c r="J3" s="156"/>
      <c r="K3" s="156"/>
      <c r="L3" s="161"/>
    </row>
    <row r="4" spans="1:14" s="2" customFormat="1" ht="12.75" customHeight="1">
      <c r="C4" s="1"/>
      <c r="N4" s="82"/>
    </row>
    <row r="5" spans="1:14" s="2" customFormat="1">
      <c r="B5" s="21"/>
      <c r="C5" s="139"/>
      <c r="D5" s="353" t="str">
        <f>IF(D6&lt;='RFPR cover'!$C$7-1,"Actuals","Forecast")</f>
        <v>Actuals</v>
      </c>
      <c r="E5" s="353" t="str">
        <f>IF(E6&lt;='RFPR cover'!$C$7-1,"Actuals","Forecast")</f>
        <v>Actuals</v>
      </c>
      <c r="F5" s="353" t="str">
        <f>IF(F6&lt;='RFPR cover'!$C$7-1,"Actuals","Forecast")</f>
        <v>Actuals</v>
      </c>
      <c r="G5" s="353" t="str">
        <f>IF(G6&lt;='RFPR cover'!$C$7-1,"Actuals","Forecast")</f>
        <v>Actuals</v>
      </c>
      <c r="H5" s="353" t="str">
        <f>IF(H6&lt;='RFPR cover'!$C$7-1,"Actuals","Forecast")</f>
        <v>Actuals</v>
      </c>
      <c r="I5" s="353" t="str">
        <f>IF(I6&lt;='RFPR cover'!$C$7-1,"Actuals","Forecast")</f>
        <v>Actuals</v>
      </c>
      <c r="J5" s="353" t="str">
        <f>IF(J6&lt;='RFPR cover'!$C$7-1,"Actuals","Forecast")</f>
        <v>Actuals</v>
      </c>
      <c r="K5" s="353" t="str">
        <f>IF(K6&lt;='RFPR cover'!$C$7-1,"Actuals","Forecast")</f>
        <v>Forecast</v>
      </c>
      <c r="N5" s="82"/>
    </row>
    <row r="6" spans="1:14" s="2" customFormat="1">
      <c r="C6" s="1"/>
      <c r="D6" s="78">
        <f>'RFPR cover'!$C$13</f>
        <v>2014</v>
      </c>
      <c r="E6" s="79">
        <f>D6+1</f>
        <v>2015</v>
      </c>
      <c r="F6" s="79">
        <f t="shared" ref="F6:K6" si="0">E6+1</f>
        <v>2016</v>
      </c>
      <c r="G6" s="79">
        <f t="shared" si="0"/>
        <v>2017</v>
      </c>
      <c r="H6" s="79">
        <f t="shared" si="0"/>
        <v>2018</v>
      </c>
      <c r="I6" s="79">
        <f t="shared" si="0"/>
        <v>2019</v>
      </c>
      <c r="J6" s="79">
        <f t="shared" si="0"/>
        <v>2020</v>
      </c>
      <c r="K6" s="117">
        <f t="shared" si="0"/>
        <v>2021</v>
      </c>
      <c r="N6" s="82"/>
    </row>
    <row r="7" spans="1:14" s="2" customFormat="1">
      <c r="C7" s="1"/>
      <c r="D7" s="494"/>
      <c r="E7" s="494"/>
      <c r="F7" s="494"/>
      <c r="G7" s="494"/>
      <c r="H7" s="494"/>
      <c r="I7" s="494"/>
      <c r="J7" s="494"/>
      <c r="K7" s="494"/>
      <c r="N7" s="82"/>
    </row>
    <row r="8" spans="1:14" s="2" customFormat="1">
      <c r="B8" s="5" t="s">
        <v>765</v>
      </c>
      <c r="N8" s="82"/>
    </row>
    <row r="9" spans="1:14" s="2" customFormat="1">
      <c r="B9" s="273" t="s">
        <v>766</v>
      </c>
      <c r="C9" s="273"/>
      <c r="D9" s="273"/>
      <c r="E9" s="273"/>
      <c r="F9" s="273"/>
      <c r="G9" s="273"/>
      <c r="H9" s="273"/>
      <c r="I9" s="273"/>
      <c r="J9" s="273"/>
      <c r="K9" s="273"/>
      <c r="L9" s="273"/>
      <c r="N9" s="82"/>
    </row>
    <row r="10" spans="1:14" s="2" customFormat="1">
      <c r="B10" s="490"/>
      <c r="C10" s="490"/>
      <c r="D10" s="490"/>
      <c r="E10" s="490"/>
      <c r="F10" s="490"/>
      <c r="G10" s="490"/>
      <c r="H10" s="490"/>
      <c r="I10" s="490"/>
      <c r="J10" s="490"/>
      <c r="K10" s="490"/>
      <c r="L10" s="490"/>
      <c r="N10" s="82"/>
    </row>
    <row r="11" spans="1:14" s="2" customFormat="1">
      <c r="B11" t="s">
        <v>767</v>
      </c>
      <c r="C11" s="129" t="str">
        <f>'RFPR cover'!$C$14</f>
        <v>£m 09/10</v>
      </c>
      <c r="D11" s="715">
        <v>94.867572674081416</v>
      </c>
      <c r="E11" s="716">
        <v>107.32395023965394</v>
      </c>
      <c r="F11" s="716">
        <v>117.68156233117602</v>
      </c>
      <c r="G11" s="716">
        <v>128.4084006791667</v>
      </c>
      <c r="H11" s="716">
        <v>138.31724479594911</v>
      </c>
      <c r="I11" s="716">
        <v>152.08614270900932</v>
      </c>
      <c r="J11" s="716">
        <v>158.23227311718193</v>
      </c>
      <c r="K11" s="717">
        <v>158.56434252159605</v>
      </c>
      <c r="N11" s="82"/>
    </row>
    <row r="12" spans="1:14" s="2" customFormat="1">
      <c r="N12" s="82"/>
    </row>
    <row r="13" spans="1:14" s="2" customFormat="1">
      <c r="B13" s="5" t="s">
        <v>768</v>
      </c>
      <c r="C13" s="1"/>
      <c r="D13" s="1"/>
      <c r="E13" s="1"/>
      <c r="F13" s="1"/>
      <c r="G13" s="1"/>
      <c r="H13" s="1"/>
      <c r="I13" s="1"/>
      <c r="J13" s="1"/>
      <c r="K13" s="1"/>
      <c r="N13" s="82"/>
    </row>
    <row r="14" spans="1:14" s="2" customFormat="1">
      <c r="B14" s="273" t="s">
        <v>769</v>
      </c>
      <c r="C14" s="208"/>
      <c r="D14" s="208"/>
      <c r="E14" s="208"/>
      <c r="F14" s="208"/>
      <c r="G14" s="208"/>
      <c r="H14" s="208"/>
      <c r="I14" s="208"/>
      <c r="J14" s="208"/>
      <c r="K14" s="208"/>
      <c r="L14" s="186"/>
      <c r="N14" s="82"/>
    </row>
    <row r="15" spans="1:14" s="2" customFormat="1">
      <c r="B15" s="490"/>
      <c r="C15" s="1"/>
      <c r="D15" s="1"/>
      <c r="E15" s="1"/>
      <c r="F15" s="1"/>
      <c r="G15" s="1"/>
      <c r="H15" s="1"/>
      <c r="I15" s="1"/>
      <c r="J15" s="1"/>
      <c r="K15" s="1"/>
      <c r="N15" s="82"/>
    </row>
    <row r="16" spans="1:14" s="2" customFormat="1">
      <c r="B16" s="2" t="s">
        <v>770</v>
      </c>
      <c r="C16" s="129" t="str">
        <f>'RFPR cover'!$C$14</f>
        <v>£m 09/10</v>
      </c>
      <c r="D16" s="629">
        <v>74.160747515587701</v>
      </c>
      <c r="E16" s="718">
        <f>D29</f>
        <v>93.40103903251655</v>
      </c>
      <c r="F16" s="718">
        <f t="shared" ref="F16:K16" si="1">E29</f>
        <v>105.29827036537478</v>
      </c>
      <c r="G16" s="718">
        <f t="shared" si="1"/>
        <v>115.38698969726921</v>
      </c>
      <c r="H16" s="718">
        <f t="shared" si="1"/>
        <v>127.58596968003317</v>
      </c>
      <c r="I16" s="718">
        <f t="shared" si="1"/>
        <v>138.01931039936139</v>
      </c>
      <c r="J16" s="718">
        <f t="shared" si="1"/>
        <v>151.77088399592873</v>
      </c>
      <c r="K16" s="632">
        <f t="shared" si="1"/>
        <v>159.01159453791917</v>
      </c>
      <c r="N16" s="82"/>
    </row>
    <row r="17" spans="2:14" s="2" customFormat="1">
      <c r="B17" s="2" t="s">
        <v>771</v>
      </c>
      <c r="C17" s="129" t="str">
        <f>'RFPR cover'!$C$14</f>
        <v>£m 09/10</v>
      </c>
      <c r="D17" s="1138">
        <v>0</v>
      </c>
      <c r="E17" s="1139">
        <v>0</v>
      </c>
      <c r="F17" s="1139">
        <v>0</v>
      </c>
      <c r="G17" s="1139">
        <v>0</v>
      </c>
      <c r="H17" s="1139">
        <v>0</v>
      </c>
      <c r="I17" s="1139">
        <v>0</v>
      </c>
      <c r="J17" s="1139">
        <v>0</v>
      </c>
      <c r="K17" s="1139">
        <v>0</v>
      </c>
      <c r="N17" s="82"/>
    </row>
    <row r="18" spans="2:14" s="2" customFormat="1">
      <c r="B18" s="5" t="s">
        <v>772</v>
      </c>
      <c r="C18" s="129" t="str">
        <f>'RFPR cover'!$C$14</f>
        <v>£m 09/10</v>
      </c>
      <c r="D18" s="719">
        <f>SUM(D16:D17)</f>
        <v>74.160747515587701</v>
      </c>
      <c r="E18" s="720">
        <f t="shared" ref="E18:K18" si="2">SUM(E16:E17)</f>
        <v>93.40103903251655</v>
      </c>
      <c r="F18" s="720">
        <f t="shared" si="2"/>
        <v>105.29827036537478</v>
      </c>
      <c r="G18" s="720">
        <f t="shared" si="2"/>
        <v>115.38698969726921</v>
      </c>
      <c r="H18" s="720">
        <f t="shared" si="2"/>
        <v>127.58596968003317</v>
      </c>
      <c r="I18" s="720">
        <f t="shared" si="2"/>
        <v>138.01931039936139</v>
      </c>
      <c r="J18" s="720">
        <f t="shared" si="2"/>
        <v>151.77088399592873</v>
      </c>
      <c r="K18" s="721">
        <f t="shared" si="2"/>
        <v>159.01159453791917</v>
      </c>
      <c r="N18" s="82"/>
    </row>
    <row r="19" spans="2:14" s="2" customFormat="1">
      <c r="B19" s="463" t="s">
        <v>773</v>
      </c>
      <c r="C19" s="129" t="str">
        <f>'RFPR cover'!$C$14</f>
        <v>£m 09/10</v>
      </c>
      <c r="D19" s="633">
        <v>36.35214651185791</v>
      </c>
      <c r="E19" s="634">
        <v>31.83581605402069</v>
      </c>
      <c r="F19" s="634">
        <v>32.88014912180234</v>
      </c>
      <c r="G19" s="634">
        <v>36.11735113519925</v>
      </c>
      <c r="H19" s="634">
        <v>38.993236900873733</v>
      </c>
      <c r="I19" s="634">
        <v>45.915866731316541</v>
      </c>
      <c r="J19" s="634">
        <v>42.004413771700328</v>
      </c>
      <c r="K19" s="695">
        <v>40.795083142285456</v>
      </c>
      <c r="N19" s="82"/>
    </row>
    <row r="20" spans="2:14" s="2" customFormat="1">
      <c r="B20" s="463" t="s">
        <v>774</v>
      </c>
      <c r="C20" s="129" t="str">
        <f>'RFPR cover'!$C$14</f>
        <v>£m 09/10</v>
      </c>
      <c r="D20" s="637">
        <v>-1.4665336415648724</v>
      </c>
      <c r="E20" s="638">
        <v>-0.76865103865212703</v>
      </c>
      <c r="F20" s="638">
        <v>-0.58820485680148948</v>
      </c>
      <c r="G20" s="638">
        <v>1.0688002723420595</v>
      </c>
      <c r="H20" s="638">
        <v>0.27384099330632949</v>
      </c>
      <c r="I20" s="638">
        <v>-0.22885978383146721</v>
      </c>
      <c r="J20" s="638">
        <v>0.85035041164619685</v>
      </c>
      <c r="K20" s="696">
        <v>1.1465872961935446</v>
      </c>
      <c r="N20" s="82"/>
    </row>
    <row r="21" spans="2:14" s="2" customFormat="1">
      <c r="B21" s="462" t="s">
        <v>775</v>
      </c>
      <c r="C21" s="129" t="str">
        <f>'RFPR cover'!$C$14</f>
        <v>£m 09/10</v>
      </c>
      <c r="D21" s="719">
        <f t="shared" ref="D21:K21" si="3">SUM(D19:D20)</f>
        <v>34.885612870293038</v>
      </c>
      <c r="E21" s="720">
        <f t="shared" si="3"/>
        <v>31.067165015368563</v>
      </c>
      <c r="F21" s="720">
        <f t="shared" si="3"/>
        <v>32.291944265000851</v>
      </c>
      <c r="G21" s="720">
        <f t="shared" si="3"/>
        <v>37.18615140754131</v>
      </c>
      <c r="H21" s="720">
        <f t="shared" si="3"/>
        <v>39.267077894180062</v>
      </c>
      <c r="I21" s="720">
        <f t="shared" si="3"/>
        <v>45.687006947485074</v>
      </c>
      <c r="J21" s="720">
        <f t="shared" si="3"/>
        <v>42.854764183346525</v>
      </c>
      <c r="K21" s="721">
        <f t="shared" si="3"/>
        <v>41.941670438479001</v>
      </c>
      <c r="N21" s="82"/>
    </row>
    <row r="22" spans="2:14" s="2" customFormat="1">
      <c r="B22" s="463" t="s">
        <v>776</v>
      </c>
      <c r="C22" s="129" t="str">
        <f>'RFPR cover'!$C$14</f>
        <v>£m 09/10</v>
      </c>
      <c r="D22" s="633">
        <v>-15.645321353364194</v>
      </c>
      <c r="E22" s="634">
        <v>-19.379438488448173</v>
      </c>
      <c r="F22" s="634">
        <v>-22.522537030280255</v>
      </c>
      <c r="G22" s="634">
        <v>-25.390512787208571</v>
      </c>
      <c r="H22" s="634">
        <v>-29.084392784091335</v>
      </c>
      <c r="I22" s="634">
        <v>-32.146968818256298</v>
      </c>
      <c r="J22" s="634">
        <v>-35.85828336352774</v>
      </c>
      <c r="K22" s="695">
        <v>-37.728425746681545</v>
      </c>
      <c r="N22" s="82"/>
    </row>
    <row r="23" spans="2:14" s="2" customFormat="1">
      <c r="B23" s="463" t="s">
        <v>777</v>
      </c>
      <c r="C23" s="129" t="str">
        <f>'RFPR cover'!$C$14</f>
        <v>£m 09/10</v>
      </c>
      <c r="D23" s="1138">
        <v>0</v>
      </c>
      <c r="E23" s="638">
        <v>0.20950480593783993</v>
      </c>
      <c r="F23" s="638">
        <v>0.31931209717385656</v>
      </c>
      <c r="G23" s="638">
        <v>0.40334136243121321</v>
      </c>
      <c r="H23" s="638">
        <v>0.25065560923949448</v>
      </c>
      <c r="I23" s="638">
        <v>0.2115354673385923</v>
      </c>
      <c r="J23" s="638">
        <v>0.24422972217166006</v>
      </c>
      <c r="K23" s="696">
        <v>0.12275109193648603</v>
      </c>
      <c r="N23" s="82"/>
    </row>
    <row r="24" spans="2:14" s="2" customFormat="1">
      <c r="B24" s="462" t="s">
        <v>778</v>
      </c>
      <c r="C24" s="129" t="str">
        <f>'RFPR cover'!$C$14</f>
        <v>£m 09/10</v>
      </c>
      <c r="D24" s="719">
        <f t="shared" ref="D24:K24" si="4">SUM(D22:D23)</f>
        <v>-15.645321353364194</v>
      </c>
      <c r="E24" s="720">
        <f t="shared" si="4"/>
        <v>-19.169933682510333</v>
      </c>
      <c r="F24" s="720">
        <f t="shared" si="4"/>
        <v>-22.203224933106398</v>
      </c>
      <c r="G24" s="720">
        <f t="shared" si="4"/>
        <v>-24.987171424777358</v>
      </c>
      <c r="H24" s="720">
        <f t="shared" si="4"/>
        <v>-28.833737174851841</v>
      </c>
      <c r="I24" s="720">
        <f t="shared" si="4"/>
        <v>-31.935433350917705</v>
      </c>
      <c r="J24" s="720">
        <f t="shared" si="4"/>
        <v>-35.61405364135608</v>
      </c>
      <c r="K24" s="721">
        <f t="shared" si="4"/>
        <v>-37.605674654745059</v>
      </c>
      <c r="N24" s="82"/>
    </row>
    <row r="25" spans="2:14" s="2" customFormat="1">
      <c r="B25" s="464" t="s">
        <v>779</v>
      </c>
      <c r="C25" s="129" t="str">
        <f>'RFPR cover'!$C$14</f>
        <v>£m 09/10</v>
      </c>
      <c r="D25" s="1138">
        <v>0</v>
      </c>
      <c r="E25" s="1139">
        <v>0</v>
      </c>
      <c r="F25" s="1139">
        <v>0</v>
      </c>
      <c r="G25" s="1139">
        <v>0</v>
      </c>
      <c r="H25" s="1139">
        <v>0</v>
      </c>
      <c r="I25" s="1139">
        <v>0</v>
      </c>
      <c r="J25" s="1139">
        <v>0</v>
      </c>
      <c r="K25" s="1139">
        <v>0</v>
      </c>
      <c r="N25" s="82"/>
    </row>
    <row r="26" spans="2:14" s="2" customFormat="1">
      <c r="B26" s="464" t="s">
        <v>779</v>
      </c>
      <c r="C26" s="129" t="str">
        <f>'RFPR cover'!$C$14</f>
        <v>£m 09/10</v>
      </c>
      <c r="D26" s="1138">
        <v>0</v>
      </c>
      <c r="E26" s="1139">
        <v>0</v>
      </c>
      <c r="F26" s="1139">
        <v>0</v>
      </c>
      <c r="G26" s="1139">
        <v>0</v>
      </c>
      <c r="H26" s="1139">
        <v>0</v>
      </c>
      <c r="I26" s="1139">
        <v>0</v>
      </c>
      <c r="J26" s="1139">
        <v>0</v>
      </c>
      <c r="K26" s="1139">
        <v>0</v>
      </c>
      <c r="N26" s="82"/>
    </row>
    <row r="27" spans="2:14" s="2" customFormat="1">
      <c r="B27" s="464" t="s">
        <v>779</v>
      </c>
      <c r="C27" s="129" t="str">
        <f>'RFPR cover'!$C$14</f>
        <v>£m 09/10</v>
      </c>
      <c r="D27" s="1138">
        <v>0</v>
      </c>
      <c r="E27" s="1139">
        <v>0</v>
      </c>
      <c r="F27" s="1139">
        <v>0</v>
      </c>
      <c r="G27" s="1139">
        <v>0</v>
      </c>
      <c r="H27" s="1139">
        <v>0</v>
      </c>
      <c r="I27" s="1139">
        <v>0</v>
      </c>
      <c r="J27" s="1139">
        <v>0</v>
      </c>
      <c r="K27" s="1139">
        <v>0</v>
      </c>
      <c r="N27" s="82"/>
    </row>
    <row r="28" spans="2:14" s="2" customFormat="1">
      <c r="B28" s="462" t="s">
        <v>780</v>
      </c>
      <c r="C28" s="129" t="str">
        <f>'RFPR cover'!$C$14</f>
        <v>£m 09/10</v>
      </c>
      <c r="D28" s="1140">
        <f>SUM(D25:D27)</f>
        <v>0</v>
      </c>
      <c r="E28" s="1140">
        <f t="shared" ref="E28:K28" si="5">SUM(E25:E27)</f>
        <v>0</v>
      </c>
      <c r="F28" s="1140">
        <f t="shared" si="5"/>
        <v>0</v>
      </c>
      <c r="G28" s="1140">
        <f t="shared" si="5"/>
        <v>0</v>
      </c>
      <c r="H28" s="1140">
        <f t="shared" si="5"/>
        <v>0</v>
      </c>
      <c r="I28" s="1140">
        <f t="shared" si="5"/>
        <v>0</v>
      </c>
      <c r="J28" s="1140">
        <f t="shared" si="5"/>
        <v>0</v>
      </c>
      <c r="K28" s="1140">
        <f t="shared" si="5"/>
        <v>0</v>
      </c>
      <c r="N28" s="82"/>
    </row>
    <row r="29" spans="2:14" s="2" customFormat="1">
      <c r="B29" s="5" t="s">
        <v>781</v>
      </c>
      <c r="C29" s="129" t="str">
        <f>'RFPR cover'!$C$14</f>
        <v>£m 09/10</v>
      </c>
      <c r="D29" s="722">
        <f>D18+D21+D24+D28</f>
        <v>93.40103903251655</v>
      </c>
      <c r="E29" s="723">
        <f t="shared" ref="E29:K29" si="6">E18+E21+E24+E28</f>
        <v>105.29827036537478</v>
      </c>
      <c r="F29" s="723">
        <f t="shared" si="6"/>
        <v>115.38698969726921</v>
      </c>
      <c r="G29" s="723">
        <f t="shared" si="6"/>
        <v>127.58596968003317</v>
      </c>
      <c r="H29" s="723">
        <f t="shared" si="6"/>
        <v>138.01931039936139</v>
      </c>
      <c r="I29" s="723">
        <f t="shared" si="6"/>
        <v>151.77088399592873</v>
      </c>
      <c r="J29" s="723">
        <f t="shared" si="6"/>
        <v>159.01159453791917</v>
      </c>
      <c r="K29" s="724">
        <f t="shared" si="6"/>
        <v>163.34759032165312</v>
      </c>
      <c r="N29" s="82"/>
    </row>
    <row r="30" spans="2:14" s="2" customFormat="1">
      <c r="B30" s="5"/>
      <c r="C30" s="129"/>
      <c r="D30" s="129"/>
      <c r="E30" s="129"/>
      <c r="F30" s="129"/>
      <c r="G30" s="129"/>
      <c r="H30" s="129"/>
      <c r="I30" s="129"/>
      <c r="J30" s="129"/>
      <c r="K30" s="129"/>
      <c r="L30" s="129"/>
      <c r="N30" s="82"/>
    </row>
    <row r="31" spans="2:14" s="2" customFormat="1">
      <c r="B31" s="5" t="s">
        <v>782</v>
      </c>
      <c r="C31" s="129" t="str">
        <f>'RFPR cover'!$C$14</f>
        <v>£m 09/10</v>
      </c>
      <c r="D31" s="722">
        <f t="shared" ref="D31:K31" si="7">(D20+D23+D28)</f>
        <v>-1.4665336415648724</v>
      </c>
      <c r="E31" s="722">
        <f t="shared" si="7"/>
        <v>-0.55914623271428709</v>
      </c>
      <c r="F31" s="722">
        <f t="shared" si="7"/>
        <v>-0.26889275962763293</v>
      </c>
      <c r="G31" s="722">
        <f t="shared" si="7"/>
        <v>1.4721416347732728</v>
      </c>
      <c r="H31" s="722">
        <f t="shared" si="7"/>
        <v>0.52449660254582398</v>
      </c>
      <c r="I31" s="722">
        <f t="shared" si="7"/>
        <v>-1.7324316492874914E-2</v>
      </c>
      <c r="J31" s="722">
        <f t="shared" si="7"/>
        <v>1.0945801338178569</v>
      </c>
      <c r="K31" s="722">
        <f t="shared" si="7"/>
        <v>1.2693383881300306</v>
      </c>
      <c r="L31" s="129"/>
      <c r="N31" s="82"/>
    </row>
    <row r="32" spans="2:14" s="2" customFormat="1">
      <c r="B32" s="5" t="s">
        <v>783</v>
      </c>
      <c r="C32" s="129"/>
      <c r="D32" s="566" t="str">
        <f>IF(D5="Actuals",IF(ABS((D29-SUM($D$31:D31))-D11)&lt;'RFPR cover'!$F$14,"TRUE","FALSE"),"NA")</f>
        <v>TRUE</v>
      </c>
      <c r="E32" s="566" t="str">
        <f>IF(E5="Actuals",IF(ABS((E29-SUM($D$31:E31))-E11)&lt;'RFPR cover'!$F$14,"TRUE","FALSE"),"NA")</f>
        <v>TRUE</v>
      </c>
      <c r="F32" s="566" t="str">
        <f>IF(F5="Actuals",IF(ABS((F29-SUM($D$31:F31))-F11)&lt;'RFPR cover'!$F$14,"TRUE","FALSE"),"NA")</f>
        <v>TRUE</v>
      </c>
      <c r="G32" s="566" t="str">
        <f>IF(G5="Actuals",IF(ABS((G29-SUM($D$31:G31))-G11)&lt;'RFPR cover'!$F$14,"TRUE","FALSE"),"NA")</f>
        <v>TRUE</v>
      </c>
      <c r="H32" s="566" t="str">
        <f>IF(H5="Actuals",IF(ABS((H29-SUM($D$31:H31))-H11)&lt;'RFPR cover'!$F$14,"TRUE","FALSE"),"NA")</f>
        <v>TRUE</v>
      </c>
      <c r="I32" s="566" t="str">
        <f>IF(I5="Actuals",IF(ABS((I29-SUM($D$31:I31))-I11)&lt;'RFPR cover'!$F$14,"TRUE","FALSE"),"NA")</f>
        <v>TRUE</v>
      </c>
      <c r="J32" s="566" t="str">
        <f>IF(J5="Actuals",IF(ABS((J29-SUM($D$31:J31))-J11)&lt;'RFPR cover'!$F$14,"TRUE","FALSE"),"NA")</f>
        <v>TRUE</v>
      </c>
      <c r="K32" s="566" t="str">
        <f>IF(K5="Actuals",IF(ABS((K29-SUM($D$31:K31))-K11)&lt;'RFPR cover'!$F$14,"TRUE","FALSE"),"NA")</f>
        <v>NA</v>
      </c>
      <c r="L32" s="129"/>
      <c r="N32" s="82"/>
    </row>
    <row r="33" spans="2:14" s="2" customFormat="1">
      <c r="B33" s="5"/>
      <c r="C33" s="129"/>
      <c r="D33" s="539"/>
      <c r="E33" s="539"/>
      <c r="F33" s="539"/>
      <c r="G33" s="539"/>
      <c r="H33" s="539"/>
      <c r="I33" s="539"/>
      <c r="J33" s="539"/>
      <c r="K33" s="539"/>
      <c r="N33" s="82"/>
    </row>
    <row r="34" spans="2:14" s="2" customFormat="1">
      <c r="B34" s="5" t="s">
        <v>31</v>
      </c>
      <c r="C34" s="1069" t="s">
        <v>280</v>
      </c>
      <c r="D34" s="73">
        <f>Data!C$35</f>
        <v>1.1829890576408812</v>
      </c>
      <c r="E34" s="73">
        <f>Data!D$35</f>
        <v>1.1936487043894572</v>
      </c>
      <c r="F34" s="73">
        <f>Data!E$35</f>
        <v>1.2107968317676012</v>
      </c>
      <c r="G34" s="73">
        <f>Data!F$35</f>
        <v>1.2511181042513455</v>
      </c>
      <c r="H34" s="73">
        <f>Data!G$35</f>
        <v>1.2930614968924812</v>
      </c>
      <c r="I34" s="73">
        <f>Data!H$35</f>
        <v>1.3285164089040491</v>
      </c>
      <c r="J34" s="73">
        <f>Data!I$35</f>
        <v>1.3560924515797135</v>
      </c>
      <c r="K34" s="73">
        <f>Data!J$35</f>
        <v>1.3857540773148813</v>
      </c>
      <c r="N34" s="82"/>
    </row>
    <row r="35" spans="2:14">
      <c r="B35" t="s">
        <v>44</v>
      </c>
      <c r="C35" s="1069" t="s">
        <v>280</v>
      </c>
      <c r="D35" s="73">
        <f>Data!C$34</f>
        <v>1.1666890673736021</v>
      </c>
      <c r="E35" s="74">
        <f>Data!D$34</f>
        <v>1.1895563269638081</v>
      </c>
      <c r="F35" s="74">
        <f>Data!E$34</f>
        <v>1.2023757108362261</v>
      </c>
      <c r="G35" s="74">
        <f>Data!F$34</f>
        <v>1.2281396135646323</v>
      </c>
      <c r="H35" s="74">
        <f>Data!G$34</f>
        <v>1.2740965949380583</v>
      </c>
      <c r="I35" s="74">
        <f>Data!H$34</f>
        <v>1.3130274787154661</v>
      </c>
      <c r="J35" s="74">
        <f>Data!I$34</f>
        <v>1.3470178479563604</v>
      </c>
      <c r="K35" s="75">
        <f>Data!J$34</f>
        <v>1.3633549152558082</v>
      </c>
      <c r="L35" s="6"/>
    </row>
    <row r="36" spans="2:14">
      <c r="B36" s="2" t="s">
        <v>784</v>
      </c>
      <c r="C36" s="1069" t="s">
        <v>280</v>
      </c>
      <c r="D36" s="1062">
        <f>INDEX(Data!$F$14:$F$30,MATCH($D$6-1,Data!$C$14:$C$30,0),0)/IF('RFPR cover'!$C$6="ED1",Data!$E$17,Data!$E$14)</f>
        <v>1.1544860891609932</v>
      </c>
      <c r="E36" s="882"/>
      <c r="F36" s="882"/>
      <c r="G36" s="882"/>
      <c r="H36" s="882"/>
      <c r="I36" s="882"/>
      <c r="J36" s="882"/>
      <c r="K36" s="882"/>
      <c r="L36" s="6"/>
    </row>
    <row r="37" spans="2:14" s="2" customFormat="1">
      <c r="B37" s="5"/>
      <c r="C37" s="129"/>
      <c r="D37" s="539"/>
      <c r="E37" s="539"/>
      <c r="F37" s="539"/>
      <c r="G37" s="539"/>
      <c r="H37" s="539"/>
      <c r="I37" s="539"/>
      <c r="J37" s="539"/>
      <c r="K37" s="539"/>
      <c r="N37" s="82"/>
    </row>
    <row r="38" spans="2:14" s="2" customFormat="1">
      <c r="B38" s="5" t="s">
        <v>781</v>
      </c>
      <c r="C38" s="99" t="s">
        <v>282</v>
      </c>
      <c r="D38" s="722">
        <f t="shared" ref="D38:K38" si="8">D29*D34</f>
        <v>110.49240714775593</v>
      </c>
      <c r="E38" s="722">
        <f t="shared" si="8"/>
        <v>125.68914399608039</v>
      </c>
      <c r="F38" s="722">
        <f t="shared" si="8"/>
        <v>139.71020155265441</v>
      </c>
      <c r="G38" s="722">
        <f t="shared" si="8"/>
        <v>159.62511651515274</v>
      </c>
      <c r="H38" s="722">
        <f t="shared" si="8"/>
        <v>178.46745610506622</v>
      </c>
      <c r="I38" s="722">
        <f t="shared" si="8"/>
        <v>201.63010978246425</v>
      </c>
      <c r="J38" s="722">
        <f t="shared" si="8"/>
        <v>215.63442306652618</v>
      </c>
      <c r="K38" s="722">
        <f t="shared" si="8"/>
        <v>226.35958930779165</v>
      </c>
      <c r="N38" s="82"/>
    </row>
    <row r="39" spans="2:14" s="2" customFormat="1">
      <c r="B39" s="5"/>
      <c r="C39" s="129"/>
      <c r="D39" s="129"/>
      <c r="E39" s="129"/>
      <c r="F39" s="129"/>
      <c r="G39" s="129"/>
      <c r="H39" s="129"/>
      <c r="I39" s="129"/>
      <c r="J39" s="129"/>
      <c r="K39" s="129"/>
      <c r="N39" s="82"/>
    </row>
    <row r="40" spans="2:14" s="2" customFormat="1">
      <c r="B40" s="82" t="s">
        <v>785</v>
      </c>
      <c r="C40" s="129" t="s">
        <v>786</v>
      </c>
      <c r="D40" s="474">
        <f>INDEX(Data!$K$73:$T$100,MATCH('RFPR cover'!$C$5,Data!$B$73:$B$100,0),MATCH('R9 - RAV'!D$6,Data!$K$72:$T$72,0))</f>
        <v>2.92E-2</v>
      </c>
      <c r="E40" s="475">
        <f>INDEX(Data!$K$73:$T$100,MATCH('RFPR cover'!$C$5,Data!$B$73:$B$100,0),MATCH('R9 - RAV'!E$6,Data!$K$72:$T$72,0))</f>
        <v>2.7199999999999998E-2</v>
      </c>
      <c r="F40" s="475">
        <f>INDEX(Data!$K$73:$T$100,MATCH('RFPR cover'!$C$5,Data!$B$73:$B$100,0),MATCH('R9 - RAV'!F$6,Data!$K$72:$T$72,0))</f>
        <v>2.5499999999999998E-2</v>
      </c>
      <c r="G40" s="475">
        <f>INDEX(Data!$K$73:$T$100,MATCH('RFPR cover'!$C$5,Data!$B$73:$B$100,0),MATCH('R9 - RAV'!G$6,Data!$K$72:$T$72,0))</f>
        <v>2.3800000000000002E-2</v>
      </c>
      <c r="H40" s="475">
        <f>INDEX(Data!$K$73:$T$100,MATCH('RFPR cover'!$C$5,Data!$B$73:$B$100,0),MATCH('R9 - RAV'!H$6,Data!$K$72:$T$72,0))</f>
        <v>2.2200000000000001E-2</v>
      </c>
      <c r="I40" s="475">
        <f>INDEX(Data!$K$73:$T$100,MATCH('RFPR cover'!$C$5,Data!$B$73:$B$100,0),MATCH('R9 - RAV'!I$6,Data!$K$72:$T$72,0))</f>
        <v>1.9099999999999999E-2</v>
      </c>
      <c r="J40" s="475">
        <f>INDEX(Data!$K$73:$T$100,MATCH('RFPR cover'!$C$5,Data!$B$73:$B$100,0),MATCH('R9 - RAV'!J$6,Data!$K$72:$T$72,0))</f>
        <v>1.5800000000000002E-2</v>
      </c>
      <c r="K40" s="476">
        <f>INDEX(Data!$K$73:$T$100,MATCH('RFPR cover'!$C$5,Data!$B$73:$B$100,0),MATCH('R9 - RAV'!K$6,Data!$K$72:$T$72,0))</f>
        <v>1.09E-2</v>
      </c>
      <c r="N40" s="82"/>
    </row>
    <row r="41" spans="2:14" s="2" customFormat="1">
      <c r="B41" s="82" t="s">
        <v>787</v>
      </c>
      <c r="C41" s="129" t="s">
        <v>786</v>
      </c>
      <c r="D41" s="477">
        <f>'RFPR cover'!$C$10</f>
        <v>7.0000000000000007E-2</v>
      </c>
      <c r="E41" s="478">
        <f>'RFPR cover'!$C$10</f>
        <v>7.0000000000000007E-2</v>
      </c>
      <c r="F41" s="478">
        <f>'RFPR cover'!$C$10</f>
        <v>7.0000000000000007E-2</v>
      </c>
      <c r="G41" s="478">
        <f>'RFPR cover'!$C$10</f>
        <v>7.0000000000000007E-2</v>
      </c>
      <c r="H41" s="478">
        <f>'RFPR cover'!$C$10</f>
        <v>7.0000000000000007E-2</v>
      </c>
      <c r="I41" s="478">
        <f>'RFPR cover'!$C$10</f>
        <v>7.0000000000000007E-2</v>
      </c>
      <c r="J41" s="478">
        <f>'RFPR cover'!$C$10</f>
        <v>7.0000000000000007E-2</v>
      </c>
      <c r="K41" s="479">
        <f>'RFPR cover'!$C$10</f>
        <v>7.0000000000000007E-2</v>
      </c>
      <c r="N41" s="82"/>
    </row>
    <row r="42" spans="2:14" s="2" customFormat="1">
      <c r="B42" s="82" t="s">
        <v>788</v>
      </c>
      <c r="C42" s="129" t="s">
        <v>257</v>
      </c>
      <c r="D42" s="480">
        <f>'RFPR cover'!$C$12</f>
        <v>0.6</v>
      </c>
      <c r="E42" s="481">
        <f>'RFPR cover'!$C$12</f>
        <v>0.6</v>
      </c>
      <c r="F42" s="481">
        <f>'RFPR cover'!$C$12</f>
        <v>0.6</v>
      </c>
      <c r="G42" s="481">
        <f>'RFPR cover'!$C$12</f>
        <v>0.6</v>
      </c>
      <c r="H42" s="481">
        <f>'RFPR cover'!$C$12</f>
        <v>0.6</v>
      </c>
      <c r="I42" s="481">
        <f>'RFPR cover'!$C$12</f>
        <v>0.6</v>
      </c>
      <c r="J42" s="481">
        <f>'RFPR cover'!$C$12</f>
        <v>0.6</v>
      </c>
      <c r="K42" s="482">
        <f>'RFPR cover'!$C$12</f>
        <v>0.6</v>
      </c>
      <c r="N42" s="82"/>
    </row>
    <row r="43" spans="2:14">
      <c r="B43" t="s">
        <v>789</v>
      </c>
      <c r="C43" s="129" t="s">
        <v>786</v>
      </c>
      <c r="D43" s="471">
        <f t="shared" ref="D43:K43" si="9">D40*D42+D41*(1-D42)</f>
        <v>4.5520000000000005E-2</v>
      </c>
      <c r="E43" s="472">
        <f t="shared" si="9"/>
        <v>4.4319999999999998E-2</v>
      </c>
      <c r="F43" s="472">
        <f t="shared" si="9"/>
        <v>4.3300000000000005E-2</v>
      </c>
      <c r="G43" s="472">
        <f t="shared" si="9"/>
        <v>4.2280000000000005E-2</v>
      </c>
      <c r="H43" s="472">
        <f t="shared" si="9"/>
        <v>4.1320000000000003E-2</v>
      </c>
      <c r="I43" s="472">
        <f t="shared" si="9"/>
        <v>3.9460000000000002E-2</v>
      </c>
      <c r="J43" s="472">
        <f t="shared" si="9"/>
        <v>3.7480000000000006E-2</v>
      </c>
      <c r="K43" s="473">
        <f t="shared" si="9"/>
        <v>3.4540000000000001E-2</v>
      </c>
      <c r="L43" s="130"/>
    </row>
    <row r="44" spans="2:14">
      <c r="C44" s="140"/>
      <c r="D44" s="135"/>
      <c r="E44" s="135"/>
      <c r="F44" s="135"/>
      <c r="G44" s="135"/>
      <c r="H44" s="135"/>
      <c r="I44" s="135"/>
      <c r="J44" s="135"/>
      <c r="K44" s="135"/>
    </row>
    <row r="45" spans="2:14">
      <c r="B45" s="118" t="s">
        <v>790</v>
      </c>
      <c r="C45" s="129" t="str">
        <f>'RFPR cover'!$C$14</f>
        <v>£m 09/10</v>
      </c>
      <c r="D45" s="56">
        <f t="shared" ref="D45:K45" si="10">D47*D42</f>
        <v>49.048583606725977</v>
      </c>
      <c r="E45" s="57">
        <f t="shared" si="10"/>
        <v>58.269163699195403</v>
      </c>
      <c r="F45" s="57">
        <f t="shared" si="10"/>
        <v>64.768908799807747</v>
      </c>
      <c r="G45" s="57">
        <f t="shared" si="10"/>
        <v>71.339233594150201</v>
      </c>
      <c r="H45" s="57">
        <f t="shared" si="10"/>
        <v>78.038585357019983</v>
      </c>
      <c r="I45" s="57">
        <f t="shared" si="10"/>
        <v>85.208599575832324</v>
      </c>
      <c r="J45" s="57">
        <f t="shared" si="10"/>
        <v>91.511407814902057</v>
      </c>
      <c r="K45" s="58">
        <f t="shared" si="10"/>
        <v>95.071658515353292</v>
      </c>
    </row>
    <row r="46" spans="2:14">
      <c r="B46" s="118" t="s">
        <v>273</v>
      </c>
      <c r="C46" s="129" t="str">
        <f>'RFPR cover'!$C$14</f>
        <v>£m 09/10</v>
      </c>
      <c r="D46" s="570">
        <f t="shared" ref="D46:K46" si="11">D47*(1-D42)</f>
        <v>32.699055737817325</v>
      </c>
      <c r="E46" s="571">
        <f t="shared" si="11"/>
        <v>38.84610913279694</v>
      </c>
      <c r="F46" s="571">
        <f t="shared" si="11"/>
        <v>43.179272533205165</v>
      </c>
      <c r="G46" s="571">
        <f t="shared" si="11"/>
        <v>47.559489062766808</v>
      </c>
      <c r="H46" s="571">
        <f t="shared" si="11"/>
        <v>52.02572357134666</v>
      </c>
      <c r="I46" s="571">
        <f t="shared" si="11"/>
        <v>56.805733050554892</v>
      </c>
      <c r="J46" s="571">
        <f t="shared" si="11"/>
        <v>61.007605209934709</v>
      </c>
      <c r="K46" s="572">
        <f t="shared" si="11"/>
        <v>63.381105676902202</v>
      </c>
    </row>
    <row r="47" spans="2:14">
      <c r="B47" t="s">
        <v>791</v>
      </c>
      <c r="C47" s="129" t="str">
        <f>'RFPR cover'!$C$14</f>
        <v>£m 09/10</v>
      </c>
      <c r="D47" s="63">
        <f t="shared" ref="D47:K47" si="12">AVERAGE(D16,D29*(1/(1+D43)))</f>
        <v>81.747639344543302</v>
      </c>
      <c r="E47" s="64">
        <f t="shared" si="12"/>
        <v>97.115272831992343</v>
      </c>
      <c r="F47" s="64">
        <f t="shared" si="12"/>
        <v>107.94818133301291</v>
      </c>
      <c r="G47" s="64">
        <f t="shared" si="12"/>
        <v>118.89872265691702</v>
      </c>
      <c r="H47" s="64">
        <f t="shared" si="12"/>
        <v>130.06430892836664</v>
      </c>
      <c r="I47" s="64">
        <f t="shared" si="12"/>
        <v>142.01433262638722</v>
      </c>
      <c r="J47" s="64">
        <f t="shared" si="12"/>
        <v>152.51901302483677</v>
      </c>
      <c r="K47" s="65">
        <f t="shared" si="12"/>
        <v>158.4527641922555</v>
      </c>
      <c r="N47" s="131"/>
    </row>
    <row r="48" spans="2:14">
      <c r="C48" s="129"/>
      <c r="D48" s="129"/>
      <c r="E48" s="129"/>
      <c r="F48" s="129"/>
      <c r="G48" s="129"/>
      <c r="H48" s="129"/>
      <c r="I48" s="129"/>
      <c r="J48" s="129"/>
      <c r="K48" s="129"/>
      <c r="N48" s="131"/>
    </row>
    <row r="49" spans="2:14">
      <c r="B49" s="118" t="s">
        <v>792</v>
      </c>
      <c r="C49" s="129" t="str">
        <f>'RFPR cover'!$C$14</f>
        <v>£m 09/10</v>
      </c>
      <c r="D49" s="1042">
        <f>D40*D45</f>
        <v>1.4322186413163986</v>
      </c>
      <c r="E49" s="1043">
        <f t="shared" ref="D49:K50" si="13">E40*E45</f>
        <v>1.5849212526181149</v>
      </c>
      <c r="F49" s="1043">
        <f t="shared" si="13"/>
        <v>1.6516071743950975</v>
      </c>
      <c r="G49" s="1043">
        <f t="shared" si="13"/>
        <v>1.6978737595407749</v>
      </c>
      <c r="H49" s="1043">
        <f t="shared" si="13"/>
        <v>1.7324565949258437</v>
      </c>
      <c r="I49" s="1043">
        <f t="shared" si="13"/>
        <v>1.6274842518983972</v>
      </c>
      <c r="J49" s="1043">
        <f t="shared" si="13"/>
        <v>1.4458802434754527</v>
      </c>
      <c r="K49" s="1044">
        <f t="shared" si="13"/>
        <v>1.0362810778173508</v>
      </c>
    </row>
    <row r="50" spans="2:14">
      <c r="B50" s="118" t="s">
        <v>793</v>
      </c>
      <c r="C50" s="129" t="str">
        <f>'RFPR cover'!$C$14</f>
        <v>£m 09/10</v>
      </c>
      <c r="D50" s="53">
        <f t="shared" si="13"/>
        <v>2.288933901647213</v>
      </c>
      <c r="E50" s="54">
        <f t="shared" si="13"/>
        <v>2.7192276392957861</v>
      </c>
      <c r="F50" s="54">
        <f t="shared" si="13"/>
        <v>3.0225490773243617</v>
      </c>
      <c r="G50" s="54">
        <f t="shared" si="13"/>
        <v>3.3291642343936769</v>
      </c>
      <c r="H50" s="54">
        <f t="shared" si="13"/>
        <v>3.6418006499942663</v>
      </c>
      <c r="I50" s="54">
        <f t="shared" si="13"/>
        <v>3.976401313538843</v>
      </c>
      <c r="J50" s="54">
        <f t="shared" si="13"/>
        <v>4.2705323646954296</v>
      </c>
      <c r="K50" s="55">
        <f t="shared" si="13"/>
        <v>4.4366773973831544</v>
      </c>
      <c r="N50" s="131"/>
    </row>
    <row r="51" spans="2:14">
      <c r="B51" t="s">
        <v>794</v>
      </c>
      <c r="C51" s="129" t="str">
        <f>'RFPR cover'!$C$14</f>
        <v>£m 09/10</v>
      </c>
      <c r="D51" s="63">
        <f>SUM(D49:D50)</f>
        <v>3.7211525429636119</v>
      </c>
      <c r="E51" s="64">
        <f t="shared" ref="E51:K51" si="14">SUM(E49:E50)</f>
        <v>4.3041488919139006</v>
      </c>
      <c r="F51" s="64">
        <f t="shared" si="14"/>
        <v>4.6741562517194595</v>
      </c>
      <c r="G51" s="64">
        <f t="shared" si="14"/>
        <v>5.0270379939344521</v>
      </c>
      <c r="H51" s="64">
        <f t="shared" si="14"/>
        <v>5.37425724492011</v>
      </c>
      <c r="I51" s="64">
        <f t="shared" si="14"/>
        <v>5.6038855654372401</v>
      </c>
      <c r="J51" s="64">
        <f t="shared" si="14"/>
        <v>5.7164126081708826</v>
      </c>
      <c r="K51" s="65">
        <f t="shared" si="14"/>
        <v>5.4729584752005049</v>
      </c>
      <c r="N51" s="131"/>
    </row>
    <row r="53" spans="2:14">
      <c r="B53" s="118" t="s">
        <v>790</v>
      </c>
      <c r="C53" s="99" t="s">
        <v>282</v>
      </c>
      <c r="D53" s="56">
        <f t="shared" ref="D53:K54" si="15">D$35*D45</f>
        <v>57.22444626412728</v>
      </c>
      <c r="E53" s="57">
        <f t="shared" si="15"/>
        <v>69.314452345267739</v>
      </c>
      <c r="F53" s="57">
        <f t="shared" si="15"/>
        <v>77.876562758255531</v>
      </c>
      <c r="G53" s="57">
        <f t="shared" si="15"/>
        <v>87.614538778316657</v>
      </c>
      <c r="H53" s="57">
        <f t="shared" si="15"/>
        <v>99.42869587716217</v>
      </c>
      <c r="I53" s="57">
        <f t="shared" si="15"/>
        <v>111.88123266593085</v>
      </c>
      <c r="J53" s="57">
        <f t="shared" si="15"/>
        <v>123.26749961828622</v>
      </c>
      <c r="K53" s="58">
        <f t="shared" si="15"/>
        <v>129.61641293842862</v>
      </c>
      <c r="L53" s="6"/>
    </row>
    <row r="54" spans="2:14">
      <c r="B54" s="118" t="s">
        <v>273</v>
      </c>
      <c r="C54" s="99" t="s">
        <v>282</v>
      </c>
      <c r="D54" s="570">
        <f t="shared" si="15"/>
        <v>38.149630842751527</v>
      </c>
      <c r="E54" s="571">
        <f t="shared" si="15"/>
        <v>46.209634896845166</v>
      </c>
      <c r="F54" s="571">
        <f t="shared" si="15"/>
        <v>51.91770850550369</v>
      </c>
      <c r="G54" s="571">
        <f t="shared" si="15"/>
        <v>58.409692518877783</v>
      </c>
      <c r="H54" s="571">
        <f t="shared" si="15"/>
        <v>66.285797251441451</v>
      </c>
      <c r="I54" s="571">
        <f t="shared" si="15"/>
        <v>74.587488443953916</v>
      </c>
      <c r="J54" s="571">
        <f t="shared" si="15"/>
        <v>82.178333078857492</v>
      </c>
      <c r="K54" s="572">
        <f t="shared" si="15"/>
        <v>86.410941958952421</v>
      </c>
      <c r="L54" s="6"/>
    </row>
    <row r="55" spans="2:14">
      <c r="B55" t="s">
        <v>795</v>
      </c>
      <c r="C55" s="99" t="s">
        <v>282</v>
      </c>
      <c r="D55" s="725">
        <f>SUM(D53:D54)</f>
        <v>95.374077106878815</v>
      </c>
      <c r="E55" s="726">
        <f t="shared" ref="E55:K55" si="16">SUM(E53:E54)</f>
        <v>115.5240872421129</v>
      </c>
      <c r="F55" s="726">
        <f t="shared" si="16"/>
        <v>129.79427126375921</v>
      </c>
      <c r="G55" s="726">
        <f t="shared" si="16"/>
        <v>146.02423129719443</v>
      </c>
      <c r="H55" s="726">
        <f t="shared" si="16"/>
        <v>165.71449312860364</v>
      </c>
      <c r="I55" s="726">
        <f t="shared" si="16"/>
        <v>186.46872110988477</v>
      </c>
      <c r="J55" s="726">
        <f t="shared" si="16"/>
        <v>205.44583269714371</v>
      </c>
      <c r="K55" s="727">
        <f t="shared" si="16"/>
        <v>216.02735489738103</v>
      </c>
    </row>
    <row r="56" spans="2:14">
      <c r="C56" s="129"/>
      <c r="D56" s="129"/>
      <c r="E56" s="129"/>
      <c r="F56" s="129"/>
      <c r="G56" s="129"/>
      <c r="H56" s="129"/>
      <c r="I56" s="129"/>
      <c r="J56" s="129"/>
      <c r="K56" s="129"/>
      <c r="L56" s="6"/>
    </row>
    <row r="57" spans="2:14">
      <c r="B57" s="118" t="s">
        <v>792</v>
      </c>
      <c r="C57" s="99" t="s">
        <v>282</v>
      </c>
      <c r="D57" s="56">
        <f t="shared" ref="D57:K58" si="17">D$35*D49</f>
        <v>1.6709538309125167</v>
      </c>
      <c r="E57" s="57">
        <f t="shared" si="17"/>
        <v>1.8853531037912825</v>
      </c>
      <c r="F57" s="57">
        <f t="shared" si="17"/>
        <v>1.9858523503355161</v>
      </c>
      <c r="G57" s="57">
        <f t="shared" si="17"/>
        <v>2.0852260229239366</v>
      </c>
      <c r="H57" s="57">
        <f t="shared" si="17"/>
        <v>2.2073170484730005</v>
      </c>
      <c r="I57" s="57">
        <f t="shared" si="17"/>
        <v>2.1369315439192791</v>
      </c>
      <c r="J57" s="57">
        <f t="shared" si="17"/>
        <v>1.9476264939689227</v>
      </c>
      <c r="K57" s="58">
        <f t="shared" si="17"/>
        <v>1.4128189010288719</v>
      </c>
      <c r="L57" s="6"/>
    </row>
    <row r="58" spans="2:14">
      <c r="B58" s="118" t="s">
        <v>796</v>
      </c>
      <c r="C58" s="99" t="s">
        <v>282</v>
      </c>
      <c r="D58" s="728">
        <f t="shared" si="17"/>
        <v>2.6704741589926071</v>
      </c>
      <c r="E58" s="729">
        <f t="shared" si="17"/>
        <v>3.2346744427791623</v>
      </c>
      <c r="F58" s="729">
        <f t="shared" si="17"/>
        <v>3.6342395953852589</v>
      </c>
      <c r="G58" s="729">
        <f t="shared" si="17"/>
        <v>4.0886784763214452</v>
      </c>
      <c r="H58" s="729">
        <f t="shared" si="17"/>
        <v>4.6400058076009021</v>
      </c>
      <c r="I58" s="729">
        <f t="shared" si="17"/>
        <v>5.2211241910767745</v>
      </c>
      <c r="J58" s="729">
        <f t="shared" si="17"/>
        <v>5.7524833155200241</v>
      </c>
      <c r="K58" s="730">
        <f t="shared" si="17"/>
        <v>6.04876593712667</v>
      </c>
    </row>
    <row r="59" spans="2:14">
      <c r="B59" t="s">
        <v>794</v>
      </c>
      <c r="C59" s="99" t="s">
        <v>282</v>
      </c>
      <c r="D59" s="63">
        <f t="shared" ref="D59:K59" si="18">SUM(D57:D58)</f>
        <v>4.3414279899051236</v>
      </c>
      <c r="E59" s="64">
        <f t="shared" si="18"/>
        <v>5.1200275465704443</v>
      </c>
      <c r="F59" s="64">
        <f t="shared" si="18"/>
        <v>5.620091945720775</v>
      </c>
      <c r="G59" s="64">
        <f t="shared" si="18"/>
        <v>6.1739044992453813</v>
      </c>
      <c r="H59" s="64">
        <f t="shared" si="18"/>
        <v>6.8473228560739026</v>
      </c>
      <c r="I59" s="64">
        <f t="shared" si="18"/>
        <v>7.3580557349960536</v>
      </c>
      <c r="J59" s="64">
        <f t="shared" si="18"/>
        <v>7.7001098094889464</v>
      </c>
      <c r="K59" s="65">
        <f t="shared" si="18"/>
        <v>7.4615848381555416</v>
      </c>
    </row>
    <row r="60" spans="2:14">
      <c r="B60" s="6"/>
      <c r="C60" s="149"/>
      <c r="D60" s="149"/>
      <c r="E60" s="149"/>
      <c r="F60" s="149"/>
      <c r="G60" s="149"/>
      <c r="H60" s="149"/>
      <c r="I60" s="149"/>
      <c r="J60" s="149"/>
      <c r="K60" s="149"/>
    </row>
    <row r="61" spans="2:14">
      <c r="B61" s="6"/>
      <c r="C61" s="149"/>
      <c r="D61" s="149"/>
      <c r="E61" s="149"/>
      <c r="F61" s="149"/>
      <c r="G61" s="149"/>
      <c r="H61" s="149"/>
      <c r="I61" s="149"/>
      <c r="J61" s="149"/>
      <c r="K61" s="149"/>
    </row>
    <row r="62" spans="2:14">
      <c r="B62" s="6"/>
      <c r="C62" s="149"/>
      <c r="D62" s="149"/>
      <c r="E62" s="149"/>
      <c r="F62" s="149"/>
      <c r="G62" s="149"/>
      <c r="H62" s="149"/>
      <c r="I62" s="149"/>
      <c r="J62" s="149"/>
      <c r="K62" s="149"/>
    </row>
    <row r="63" spans="2:14">
      <c r="B63" s="6"/>
      <c r="C63" s="149"/>
      <c r="D63" s="149"/>
      <c r="E63" s="149"/>
      <c r="F63" s="149"/>
      <c r="G63" s="149"/>
      <c r="H63" s="149"/>
      <c r="I63" s="149"/>
      <c r="J63" s="149"/>
      <c r="K63" s="149"/>
    </row>
  </sheetData>
  <sheetProtection algorithmName="SHA-512" hashValue="1b/xTMIeI6gP96YpwsjkPYOxSCHwhKi8Z+E5dmnAczNPLoX1XCq8sHjw2c++V7KlCTWJsQeBZVofjmSVXZIBGQ==" saltValue="py/VVsPJuXL8pL76cy6QIA==" spinCount="100000" sheet="1" objects="1" scenarios="1"/>
  <conditionalFormatting sqref="D6:K6">
    <cfRule type="expression" dxfId="25" priority="13">
      <formula>AND(D$5="Actuals",E$5="Forecast")</formula>
    </cfRule>
  </conditionalFormatting>
  <conditionalFormatting sqref="D5:K5">
    <cfRule type="expression" dxfId="24" priority="1">
      <formula>AND(D$5="Actuals",E$5="Forecast")</formula>
    </cfRule>
  </conditionalFormatting>
  <pageMargins left="0.70866141732283472" right="0.70866141732283472" top="0.74803149606299213" bottom="0.74803149606299213" header="0.31496062992125984" footer="0.31496062992125984"/>
  <pageSetup paperSize="8" scale="78" orientation="landscape"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CC"/>
    <pageSetUpPr fitToPage="1"/>
  </sheetPr>
  <dimension ref="A1:M89"/>
  <sheetViews>
    <sheetView showGridLines="0" zoomScale="80" zoomScaleNormal="80" workbookViewId="0">
      <pane ySplit="6" topLeftCell="A7" activePane="bottomLeft" state="frozen"/>
      <selection activeCell="B75" sqref="A1:XFD1048576"/>
      <selection pane="bottomLeft" activeCell="B23" sqref="B23"/>
    </sheetView>
  </sheetViews>
  <sheetFormatPr defaultRowHeight="12.75"/>
  <cols>
    <col min="1" max="1" width="8.375" customWidth="1"/>
    <col min="2" max="2" width="95.5" customWidth="1"/>
    <col min="3" max="3" width="14.125" customWidth="1"/>
    <col min="4" max="11" width="11.125" customWidth="1"/>
    <col min="12" max="12" width="5" customWidth="1"/>
  </cols>
  <sheetData>
    <row r="1" spans="1:13" ht="20.25">
      <c r="A1" s="981" t="s">
        <v>206</v>
      </c>
      <c r="B1" s="947"/>
      <c r="C1" s="157"/>
      <c r="D1" s="157"/>
      <c r="E1" s="157"/>
      <c r="F1" s="157"/>
      <c r="G1" s="157"/>
      <c r="H1" s="157"/>
      <c r="I1" s="158"/>
      <c r="J1" s="158"/>
      <c r="K1" s="159"/>
      <c r="L1" s="992"/>
    </row>
    <row r="2" spans="1:13" ht="20.25">
      <c r="A2" s="941" t="str">
        <f>'RFPR cover'!C5</f>
        <v>NGESO</v>
      </c>
      <c r="B2" s="936"/>
      <c r="C2" s="16"/>
      <c r="D2" s="16"/>
      <c r="E2" s="16"/>
      <c r="F2" s="16"/>
      <c r="G2" s="16"/>
      <c r="H2" s="16"/>
      <c r="I2" s="15"/>
      <c r="J2" s="15"/>
      <c r="K2" s="15"/>
      <c r="L2" s="81"/>
    </row>
    <row r="3" spans="1:13" ht="20.25">
      <c r="A3" s="943">
        <f>'RFPR cover'!C7</f>
        <v>2021</v>
      </c>
      <c r="B3" s="950"/>
      <c r="C3" s="160"/>
      <c r="D3" s="160"/>
      <c r="E3" s="160"/>
      <c r="F3" s="160"/>
      <c r="G3" s="160"/>
      <c r="H3" s="160"/>
      <c r="I3" s="156"/>
      <c r="J3" s="156"/>
      <c r="K3" s="156"/>
      <c r="L3" s="161"/>
    </row>
    <row r="4" spans="1:13" ht="12.75" customHeight="1">
      <c r="A4" s="162"/>
      <c r="B4" s="163"/>
      <c r="C4" s="162"/>
      <c r="D4" s="162"/>
      <c r="E4" s="162"/>
      <c r="F4" s="162"/>
      <c r="G4" s="162"/>
      <c r="H4" s="162"/>
      <c r="I4" s="164"/>
      <c r="J4" s="164"/>
      <c r="K4" s="164"/>
      <c r="L4" s="165"/>
      <c r="M4" s="163"/>
    </row>
    <row r="5" spans="1:13" s="2" customFormat="1">
      <c r="B5" s="3"/>
      <c r="C5" s="3"/>
      <c r="D5" s="352" t="str">
        <f>IF(D6&lt;=('RFPR cover'!$C$7-1),"Actuals","Forecast")</f>
        <v>Actuals</v>
      </c>
      <c r="E5" s="352" t="str">
        <f>IF(E6&lt;=('RFPR cover'!$C$7-1),"Actuals","Forecast")</f>
        <v>Actuals</v>
      </c>
      <c r="F5" s="352" t="str">
        <f>IF(F6&lt;=('RFPR cover'!$C$7-1),"Actuals","Forecast")</f>
        <v>Actuals</v>
      </c>
      <c r="G5" s="352" t="str">
        <f>IF(G6&lt;=('RFPR cover'!$C$7-1),"Actuals","Forecast")</f>
        <v>Actuals</v>
      </c>
      <c r="H5" s="352" t="str">
        <f>IF(H6&lt;=('RFPR cover'!$C$7-1),"Actuals","Forecast")</f>
        <v>Actuals</v>
      </c>
      <c r="I5" s="352" t="str">
        <f>IF(I6&lt;=('RFPR cover'!$C$7-1),"Actuals","Forecast")</f>
        <v>Actuals</v>
      </c>
      <c r="J5" s="352" t="str">
        <f>IF(J6&lt;=('RFPR cover'!$C$7-1),"Actuals","Forecast")</f>
        <v>Actuals</v>
      </c>
      <c r="K5" s="352" t="str">
        <f>IF(K6&lt;=('RFPR cover'!$C$7-1),"Actuals","Forecast")</f>
        <v>Forecast</v>
      </c>
    </row>
    <row r="6" spans="1:13" s="2" customFormat="1">
      <c r="D6" s="78">
        <f>'RFPR cover'!$C$13</f>
        <v>2014</v>
      </c>
      <c r="E6" s="79">
        <f>D6+1</f>
        <v>2015</v>
      </c>
      <c r="F6" s="79">
        <f t="shared" ref="F6:K6" si="0">E6+1</f>
        <v>2016</v>
      </c>
      <c r="G6" s="79">
        <f t="shared" si="0"/>
        <v>2017</v>
      </c>
      <c r="H6" s="79">
        <f t="shared" si="0"/>
        <v>2018</v>
      </c>
      <c r="I6" s="79">
        <f t="shared" si="0"/>
        <v>2019</v>
      </c>
      <c r="J6" s="79">
        <f t="shared" si="0"/>
        <v>2020</v>
      </c>
      <c r="K6" s="117">
        <f t="shared" si="0"/>
        <v>2021</v>
      </c>
    </row>
    <row r="7" spans="1:13" s="2" customFormat="1">
      <c r="D7" s="494"/>
      <c r="E7" s="494"/>
      <c r="F7" s="494"/>
      <c r="G7" s="494"/>
      <c r="H7" s="494"/>
      <c r="I7" s="494"/>
      <c r="J7" s="494"/>
      <c r="K7" s="494"/>
    </row>
    <row r="8" spans="1:13" s="2" customFormat="1">
      <c r="B8" s="273" t="s">
        <v>797</v>
      </c>
      <c r="C8" s="186"/>
      <c r="D8" s="186"/>
      <c r="E8" s="186"/>
      <c r="F8" s="186"/>
      <c r="G8" s="186"/>
      <c r="H8" s="186"/>
      <c r="I8" s="186"/>
      <c r="J8" s="186"/>
      <c r="K8" s="186"/>
      <c r="L8" s="186"/>
    </row>
    <row r="9" spans="1:13" s="2" customFormat="1">
      <c r="B9" s="273" t="s">
        <v>798</v>
      </c>
      <c r="C9" s="186"/>
      <c r="D9" s="186"/>
      <c r="E9" s="186"/>
      <c r="F9" s="186"/>
      <c r="G9" s="186"/>
      <c r="H9" s="186"/>
      <c r="I9" s="186"/>
      <c r="J9" s="186"/>
      <c r="K9" s="186"/>
      <c r="L9" s="186"/>
    </row>
    <row r="10" spans="1:13" s="2" customFormat="1">
      <c r="B10" s="273" t="s">
        <v>799</v>
      </c>
      <c r="C10" s="186"/>
      <c r="D10" s="186"/>
      <c r="E10" s="186"/>
      <c r="F10" s="186"/>
      <c r="G10" s="186"/>
      <c r="H10" s="186"/>
      <c r="I10" s="186"/>
      <c r="J10" s="186"/>
      <c r="K10" s="186"/>
      <c r="L10" s="186"/>
    </row>
    <row r="11" spans="1:13" s="2" customFormat="1">
      <c r="B11" s="490"/>
    </row>
    <row r="12" spans="1:13">
      <c r="B12" s="1086" t="s">
        <v>800</v>
      </c>
      <c r="C12" s="99" t="s">
        <v>282</v>
      </c>
      <c r="D12" s="1141">
        <v>0</v>
      </c>
      <c r="E12" s="1141">
        <v>0</v>
      </c>
      <c r="F12" s="1141">
        <v>0</v>
      </c>
      <c r="G12" s="1141">
        <v>0</v>
      </c>
      <c r="H12" s="1141">
        <v>0</v>
      </c>
      <c r="I12" s="1141">
        <v>0</v>
      </c>
      <c r="J12" s="655">
        <v>22</v>
      </c>
      <c r="K12" s="656"/>
    </row>
    <row r="13" spans="1:13">
      <c r="B13" s="6"/>
      <c r="C13" s="6"/>
      <c r="D13" s="731"/>
      <c r="E13" s="731"/>
      <c r="F13" s="731"/>
      <c r="G13" s="731"/>
      <c r="H13" s="731"/>
      <c r="I13" s="731"/>
      <c r="J13" s="731"/>
      <c r="K13" s="731"/>
    </row>
    <row r="14" spans="1:13">
      <c r="B14" s="6" t="s">
        <v>801</v>
      </c>
      <c r="C14" s="99"/>
      <c r="D14" s="731"/>
      <c r="E14" s="731"/>
      <c r="F14" s="731"/>
      <c r="G14" s="731"/>
      <c r="H14" s="731"/>
      <c r="I14" s="731"/>
      <c r="J14" s="731"/>
      <c r="K14" s="731"/>
    </row>
    <row r="15" spans="1:13">
      <c r="B15" s="274" t="s">
        <v>802</v>
      </c>
      <c r="C15" s="99" t="s">
        <v>282</v>
      </c>
      <c r="D15" s="1141">
        <v>0</v>
      </c>
      <c r="E15" s="1141">
        <v>0</v>
      </c>
      <c r="F15" s="1141">
        <v>0</v>
      </c>
      <c r="G15" s="1141">
        <v>0</v>
      </c>
      <c r="H15" s="1141">
        <v>0</v>
      </c>
      <c r="I15" s="1141">
        <v>0</v>
      </c>
      <c r="J15" s="1259">
        <v>0</v>
      </c>
      <c r="K15" s="647"/>
    </row>
    <row r="16" spans="1:13">
      <c r="B16" s="495" t="s">
        <v>803</v>
      </c>
      <c r="C16" s="99" t="s">
        <v>282</v>
      </c>
      <c r="D16" s="1141">
        <v>0</v>
      </c>
      <c r="E16" s="1141">
        <v>0</v>
      </c>
      <c r="F16" s="1141">
        <v>0</v>
      </c>
      <c r="G16" s="1141">
        <v>0</v>
      </c>
      <c r="H16" s="1141">
        <v>0</v>
      </c>
      <c r="I16" s="1141">
        <v>0</v>
      </c>
      <c r="J16" s="1141">
        <v>0</v>
      </c>
      <c r="K16" s="647"/>
    </row>
    <row r="17" spans="2:12">
      <c r="B17" s="495" t="s">
        <v>803</v>
      </c>
      <c r="C17" s="99" t="s">
        <v>282</v>
      </c>
      <c r="D17" s="1141">
        <v>0</v>
      </c>
      <c r="E17" s="1141">
        <v>0</v>
      </c>
      <c r="F17" s="1141">
        <v>0</v>
      </c>
      <c r="G17" s="1141">
        <v>0</v>
      </c>
      <c r="H17" s="1141">
        <v>0</v>
      </c>
      <c r="I17" s="1141">
        <v>0</v>
      </c>
      <c r="J17" s="1141">
        <v>0</v>
      </c>
      <c r="K17" s="647"/>
    </row>
    <row r="18" spans="2:12">
      <c r="B18" s="495" t="s">
        <v>803</v>
      </c>
      <c r="C18" s="99" t="s">
        <v>282</v>
      </c>
      <c r="D18" s="1141">
        <v>0</v>
      </c>
      <c r="E18" s="1141">
        <v>0</v>
      </c>
      <c r="F18" s="1141">
        <v>0</v>
      </c>
      <c r="G18" s="1141">
        <v>0</v>
      </c>
      <c r="H18" s="1141">
        <v>0</v>
      </c>
      <c r="I18" s="1141">
        <v>0</v>
      </c>
      <c r="J18" s="1141">
        <v>0</v>
      </c>
      <c r="K18" s="647"/>
    </row>
    <row r="19" spans="2:12">
      <c r="B19" s="166" t="s">
        <v>804</v>
      </c>
      <c r="C19" s="99" t="s">
        <v>282</v>
      </c>
      <c r="D19" s="1146">
        <f>SUM(D15:D18)</f>
        <v>0</v>
      </c>
      <c r="E19" s="1146">
        <f t="shared" ref="E19:K19" si="1">SUM(E15:E18)</f>
        <v>0</v>
      </c>
      <c r="F19" s="1146">
        <f t="shared" si="1"/>
        <v>0</v>
      </c>
      <c r="G19" s="1146">
        <f t="shared" si="1"/>
        <v>0</v>
      </c>
      <c r="H19" s="1146">
        <f t="shared" si="1"/>
        <v>0</v>
      </c>
      <c r="I19" s="1146">
        <f t="shared" si="1"/>
        <v>0</v>
      </c>
      <c r="J19" s="1260">
        <f t="shared" si="1"/>
        <v>0</v>
      </c>
      <c r="K19" s="1261">
        <f t="shared" si="1"/>
        <v>0</v>
      </c>
    </row>
    <row r="20" spans="2:12">
      <c r="B20" s="274"/>
      <c r="C20" s="274"/>
      <c r="D20" s="732"/>
      <c r="E20" s="732"/>
      <c r="F20" s="732"/>
      <c r="G20" s="732"/>
      <c r="H20" s="732"/>
      <c r="I20" s="732"/>
      <c r="J20" s="732"/>
      <c r="K20" s="732"/>
      <c r="L20" s="274"/>
    </row>
    <row r="21" spans="2:12">
      <c r="B21" s="6" t="s">
        <v>780</v>
      </c>
      <c r="C21" s="99"/>
      <c r="D21" s="733"/>
      <c r="E21" s="733"/>
      <c r="F21" s="733"/>
      <c r="G21" s="733"/>
      <c r="H21" s="733"/>
      <c r="I21" s="733"/>
      <c r="J21" s="733"/>
      <c r="K21" s="733"/>
      <c r="L21" s="99"/>
    </row>
    <row r="22" spans="2:12">
      <c r="B22" s="274" t="s">
        <v>805</v>
      </c>
      <c r="C22" s="99" t="s">
        <v>282</v>
      </c>
      <c r="D22" s="1219">
        <f>('R5 - Output Incentives'!D102)*INDEX(Data!$G$14:$G$30,MATCH('R10 - Tax'!D$6,Data!$C$14:$C$30,0),1)</f>
        <v>5.1882757265000023</v>
      </c>
      <c r="E22" s="1220">
        <f>('R5 - Output Incentives'!E102)*INDEX(Data!$G$14:$G$30,MATCH('R10 - Tax'!E$6,Data!$C$14:$C$30,0),1)</f>
        <v>5.4225863691300003</v>
      </c>
      <c r="F22" s="1220">
        <f>('R5 - Output Incentives'!F102)*INDEX(Data!$G$14:$G$30,MATCH('R10 - Tax'!F$6,Data!$C$14:$C$30,0),1)</f>
        <v>5.9470456</v>
      </c>
      <c r="G22" s="1220">
        <f>('R5 - Output Incentives'!G102)*INDEX(Data!$G$14:$G$30,MATCH('R10 - Tax'!G$6,Data!$C$14:$C$30,0),1)</f>
        <v>0.79056432000000187</v>
      </c>
      <c r="H22" s="1221">
        <f>('R5 - Output Incentives'!H102)*INDEX(Data!$G$14:$G$30,MATCH('R10 - Tax'!H$6,Data!$C$14:$C$30,0),1)</f>
        <v>1.8317072738632161</v>
      </c>
      <c r="I22" s="1221">
        <f>('R5 - Output Incentives'!I102)*INDEX(Data!$G$14:$G$30,MATCH('R10 - Tax'!I$6,Data!$C$14:$C$30,0),1)</f>
        <v>0.14978218181818181</v>
      </c>
      <c r="J22" s="1221">
        <f>('R5 - Output Incentives'!J102)*INDEX(Data!$G$14:$G$30,MATCH('R10 - Tax'!J$6,Data!$C$14:$C$30,0),1)</f>
        <v>0.46802724403352169</v>
      </c>
      <c r="K22" s="1222">
        <f>('R5 - Output Incentives'!K102)*INDEX(Data!$G$14:$G$30,MATCH('R10 - Tax'!K$6,Data!$C$14:$C$30,0),1)</f>
        <v>0.68620033672776659</v>
      </c>
    </row>
    <row r="23" spans="2:12">
      <c r="B23" s="274" t="s">
        <v>806</v>
      </c>
      <c r="C23" s="99" t="s">
        <v>282</v>
      </c>
      <c r="D23" s="645">
        <f>('R4 - Totex'!D77-'R4 - Totex'!D79)*D39</f>
        <v>0.25014351161348886</v>
      </c>
      <c r="E23" s="646">
        <f>('R4 - Totex'!E77-'R4 - Totex'!E79)*E39</f>
        <v>0.22475068689665781</v>
      </c>
      <c r="F23" s="646">
        <f>('R4 - Totex'!F77-'R4 - Totex'!F79)*F39</f>
        <v>0.21109693776893859</v>
      </c>
      <c r="G23" s="646">
        <f>('R4 - Totex'!G77-'R4 - Totex'!G79)*G39</f>
        <v>0.21426641805594385</v>
      </c>
      <c r="H23" s="872">
        <f>('R4 - Totex'!H77-'R4 - Totex'!H79)*H39</f>
        <v>0.21757024027912286</v>
      </c>
      <c r="I23" s="872">
        <f>('R4 - Totex'!I77-'R4 - Totex'!I79)*I39</f>
        <v>0.20656974953402846</v>
      </c>
      <c r="J23" s="872">
        <f>('R4 - Totex'!J77-'R4 - Totex'!J79)*J39</f>
        <v>0.22629031190150178</v>
      </c>
      <c r="K23" s="873">
        <f>('R4 - Totex'!K77-'R4 - Totex'!K79)*K39</f>
        <v>0.2330881404670746</v>
      </c>
    </row>
    <row r="24" spans="2:12">
      <c r="B24" s="274" t="s">
        <v>807</v>
      </c>
      <c r="C24" s="99" t="s">
        <v>282</v>
      </c>
      <c r="D24" s="1097">
        <v>0</v>
      </c>
      <c r="E24" s="1098">
        <v>0</v>
      </c>
      <c r="F24" s="1098">
        <v>0</v>
      </c>
      <c r="G24" s="1098">
        <v>0</v>
      </c>
      <c r="H24" s="1098">
        <v>0</v>
      </c>
      <c r="I24" s="1098">
        <v>0</v>
      </c>
      <c r="J24" s="1098">
        <v>0</v>
      </c>
      <c r="K24" s="648"/>
    </row>
    <row r="25" spans="2:12">
      <c r="B25" s="274" t="s">
        <v>808</v>
      </c>
      <c r="C25" s="99" t="s">
        <v>282</v>
      </c>
      <c r="D25" s="1097">
        <v>0</v>
      </c>
      <c r="E25" s="1098">
        <v>0</v>
      </c>
      <c r="F25" s="1098">
        <v>0</v>
      </c>
      <c r="G25" s="1098">
        <v>0</v>
      </c>
      <c r="H25" s="1098">
        <v>0</v>
      </c>
      <c r="I25" s="1098">
        <v>0</v>
      </c>
      <c r="J25" s="1098">
        <v>0</v>
      </c>
      <c r="K25" s="648"/>
    </row>
    <row r="26" spans="2:12">
      <c r="B26" s="274" t="s">
        <v>809</v>
      </c>
      <c r="C26" s="99" t="s">
        <v>282</v>
      </c>
      <c r="D26" s="1097">
        <v>0</v>
      </c>
      <c r="E26" s="1098">
        <v>0</v>
      </c>
      <c r="F26" s="1098">
        <v>0</v>
      </c>
      <c r="G26" s="1098">
        <v>0</v>
      </c>
      <c r="H26" s="1098">
        <v>0</v>
      </c>
      <c r="I26" s="1098">
        <v>0</v>
      </c>
      <c r="J26" s="1098">
        <v>0</v>
      </c>
      <c r="K26" s="648"/>
    </row>
    <row r="27" spans="2:12">
      <c r="B27" s="274" t="s">
        <v>810</v>
      </c>
      <c r="C27" s="99" t="s">
        <v>282</v>
      </c>
      <c r="D27" s="1097">
        <v>0</v>
      </c>
      <c r="E27" s="1098">
        <v>0</v>
      </c>
      <c r="F27" s="1098">
        <v>0</v>
      </c>
      <c r="G27" s="1098">
        <v>0</v>
      </c>
      <c r="H27" s="1098">
        <v>0</v>
      </c>
      <c r="I27" s="1098">
        <v>0</v>
      </c>
      <c r="J27" s="1098">
        <v>0</v>
      </c>
      <c r="K27" s="648"/>
    </row>
    <row r="28" spans="2:12">
      <c r="B28" s="274" t="s">
        <v>811</v>
      </c>
      <c r="C28" s="99" t="s">
        <v>282</v>
      </c>
      <c r="D28" s="1097">
        <v>0</v>
      </c>
      <c r="E28" s="1098">
        <v>0</v>
      </c>
      <c r="F28" s="1098">
        <v>0</v>
      </c>
      <c r="G28" s="1098">
        <v>0</v>
      </c>
      <c r="H28" s="1098">
        <v>0</v>
      </c>
      <c r="I28" s="1098">
        <v>0</v>
      </c>
      <c r="J28" s="1098">
        <v>0</v>
      </c>
      <c r="K28" s="648"/>
    </row>
    <row r="29" spans="2:12">
      <c r="B29" s="495" t="s">
        <v>930</v>
      </c>
      <c r="C29" s="99" t="s">
        <v>282</v>
      </c>
      <c r="D29" s="643">
        <v>-0.25014351161348886</v>
      </c>
      <c r="E29" s="644">
        <v>-0.22475068689665781</v>
      </c>
      <c r="F29" s="644">
        <v>-0.21109693776893859</v>
      </c>
      <c r="G29" s="644">
        <v>-0.21426641805594385</v>
      </c>
      <c r="H29" s="644">
        <v>-0.21757024027912286</v>
      </c>
      <c r="I29" s="644">
        <v>-0.20656974953402846</v>
      </c>
      <c r="J29" s="1098">
        <v>0</v>
      </c>
      <c r="K29" s="648"/>
    </row>
    <row r="30" spans="2:12">
      <c r="B30" s="495" t="s">
        <v>931</v>
      </c>
      <c r="C30" s="99" t="s">
        <v>282</v>
      </c>
      <c r="D30" s="643">
        <v>-3.1</v>
      </c>
      <c r="E30" s="644">
        <v>-10.9</v>
      </c>
      <c r="F30" s="644">
        <v>-7.1</v>
      </c>
      <c r="G30" s="644">
        <v>-3.7</v>
      </c>
      <c r="H30" s="644">
        <v>3.3</v>
      </c>
      <c r="I30" s="644">
        <v>2.4</v>
      </c>
      <c r="J30" s="1098">
        <v>0</v>
      </c>
      <c r="K30" s="648"/>
    </row>
    <row r="31" spans="2:12">
      <c r="B31" s="495" t="s">
        <v>932</v>
      </c>
      <c r="C31" s="99" t="s">
        <v>282</v>
      </c>
      <c r="D31" s="1097">
        <v>0</v>
      </c>
      <c r="E31" s="644">
        <v>-0.21</v>
      </c>
      <c r="F31" s="1098">
        <v>0</v>
      </c>
      <c r="G31" s="1098">
        <v>0</v>
      </c>
      <c r="H31" s="644">
        <v>0.2</v>
      </c>
      <c r="I31" s="1098">
        <v>0</v>
      </c>
      <c r="J31" s="1098">
        <v>0</v>
      </c>
      <c r="K31" s="648"/>
    </row>
    <row r="32" spans="2:12">
      <c r="B32" s="495" t="s">
        <v>933</v>
      </c>
      <c r="C32" s="99" t="s">
        <v>282</v>
      </c>
      <c r="D32" s="1097">
        <v>0</v>
      </c>
      <c r="E32" s="1098">
        <v>0</v>
      </c>
      <c r="F32" s="1098">
        <v>0</v>
      </c>
      <c r="G32" s="644">
        <v>-1.2000000000000002</v>
      </c>
      <c r="H32" s="1098">
        <v>0</v>
      </c>
      <c r="I32" s="1098">
        <v>0</v>
      </c>
      <c r="J32" s="1098">
        <v>0</v>
      </c>
      <c r="K32" s="648"/>
    </row>
    <row r="33" spans="2:13">
      <c r="B33" s="495" t="s">
        <v>934</v>
      </c>
      <c r="C33" s="99" t="s">
        <v>282</v>
      </c>
      <c r="D33" s="1097">
        <v>0</v>
      </c>
      <c r="E33" s="1098">
        <v>0</v>
      </c>
      <c r="F33" s="1098">
        <v>0</v>
      </c>
      <c r="G33" s="1098">
        <v>0</v>
      </c>
      <c r="H33" s="1098">
        <v>0</v>
      </c>
      <c r="I33" s="1098">
        <v>0</v>
      </c>
      <c r="J33" s="1142">
        <v>0</v>
      </c>
      <c r="K33" s="649"/>
    </row>
    <row r="34" spans="2:13">
      <c r="B34" s="6" t="s">
        <v>305</v>
      </c>
      <c r="C34" s="99" t="s">
        <v>282</v>
      </c>
      <c r="D34" s="734">
        <f t="shared" ref="D34:K34" si="2">SUM(D22:D33)</f>
        <v>2.0882757265000023</v>
      </c>
      <c r="E34" s="735">
        <f t="shared" si="2"/>
        <v>-5.6874136308700001</v>
      </c>
      <c r="F34" s="735">
        <f t="shared" si="2"/>
        <v>-1.1529543999999996</v>
      </c>
      <c r="G34" s="735">
        <f t="shared" si="2"/>
        <v>-4.1094356799999989</v>
      </c>
      <c r="H34" s="735">
        <f t="shared" si="2"/>
        <v>5.3317072738632163</v>
      </c>
      <c r="I34" s="735">
        <f t="shared" si="2"/>
        <v>2.5497821818181818</v>
      </c>
      <c r="J34" s="735">
        <f t="shared" si="2"/>
        <v>0.69431755593502342</v>
      </c>
      <c r="K34" s="736">
        <f t="shared" si="2"/>
        <v>0.91928847719484119</v>
      </c>
    </row>
    <row r="36" spans="2:13" ht="12.75" customHeight="1">
      <c r="B36" s="1085" t="s">
        <v>813</v>
      </c>
      <c r="C36" s="99" t="s">
        <v>282</v>
      </c>
      <c r="D36" s="654"/>
      <c r="E36" s="654"/>
      <c r="F36" s="655"/>
      <c r="G36" s="655"/>
      <c r="H36" s="655"/>
      <c r="I36" s="655"/>
      <c r="J36" s="1098">
        <v>0</v>
      </c>
      <c r="K36" s="656">
        <v>5.7492341720334963</v>
      </c>
    </row>
    <row r="37" spans="2:13" ht="12.75" customHeight="1">
      <c r="B37" s="1085" t="s">
        <v>814</v>
      </c>
      <c r="C37" s="99" t="s">
        <v>282</v>
      </c>
      <c r="D37" s="734">
        <f t="shared" ref="D37:K37" si="3">D12+D36-D19-D34</f>
        <v>-2.0882757265000023</v>
      </c>
      <c r="E37" s="735">
        <f>E12+E36-E19-E34</f>
        <v>5.6874136308700001</v>
      </c>
      <c r="F37" s="735">
        <f>F12+F36-F19-F34</f>
        <v>1.1529543999999996</v>
      </c>
      <c r="G37" s="735">
        <f>G12+G36-G19-G34</f>
        <v>4.1094356799999989</v>
      </c>
      <c r="H37" s="735">
        <f t="shared" si="3"/>
        <v>-5.3317072738632163</v>
      </c>
      <c r="I37" s="735">
        <f t="shared" si="3"/>
        <v>-2.5497821818181818</v>
      </c>
      <c r="J37" s="735">
        <f t="shared" si="3"/>
        <v>21.305682444064978</v>
      </c>
      <c r="K37" s="736">
        <f t="shared" si="3"/>
        <v>4.8299456948386554</v>
      </c>
    </row>
    <row r="38" spans="2:13" ht="12.75" customHeight="1">
      <c r="B38" s="1086"/>
      <c r="C38" s="99"/>
      <c r="D38" s="99"/>
      <c r="E38" s="99"/>
      <c r="F38" s="99"/>
      <c r="G38" s="99"/>
      <c r="H38" s="99"/>
      <c r="I38" s="99"/>
      <c r="J38" s="99"/>
      <c r="K38" s="99"/>
    </row>
    <row r="39" spans="2:13">
      <c r="B39" t="s">
        <v>815</v>
      </c>
      <c r="C39" s="1069" t="s">
        <v>280</v>
      </c>
      <c r="D39" s="73">
        <f>Data!C$34</f>
        <v>1.1666890673736021</v>
      </c>
      <c r="E39" s="73">
        <f>Data!D$34</f>
        <v>1.1895563269638081</v>
      </c>
      <c r="F39" s="73">
        <f>Data!E$34</f>
        <v>1.2023757108362261</v>
      </c>
      <c r="G39" s="73">
        <f>Data!F$34</f>
        <v>1.2281396135646323</v>
      </c>
      <c r="H39" s="73">
        <f>Data!G$34</f>
        <v>1.2740965949380583</v>
      </c>
      <c r="I39" s="73">
        <f>Data!H$34</f>
        <v>1.3130274787154661</v>
      </c>
      <c r="J39" s="73">
        <f>Data!I$34</f>
        <v>1.3470178479563604</v>
      </c>
      <c r="K39" s="73">
        <f>Data!J$34</f>
        <v>1.3633549152558082</v>
      </c>
      <c r="L39" s="99"/>
    </row>
    <row r="40" spans="2:13">
      <c r="B40" s="1086"/>
      <c r="C40" s="99"/>
      <c r="D40" s="99"/>
      <c r="E40" s="99"/>
      <c r="F40" s="99"/>
      <c r="G40" s="99"/>
      <c r="H40" s="99"/>
      <c r="I40" s="99"/>
      <c r="J40" s="99"/>
      <c r="K40" s="99"/>
    </row>
    <row r="41" spans="2:13">
      <c r="B41" s="1085" t="s">
        <v>816</v>
      </c>
      <c r="C41" s="129" t="str">
        <f>'RFPR cover'!$C$14</f>
        <v>£m 09/10</v>
      </c>
      <c r="D41" s="734">
        <f t="shared" ref="D41:K41" si="4">D37/D39</f>
        <v>-1.7899162552375969</v>
      </c>
      <c r="E41" s="735">
        <f t="shared" si="4"/>
        <v>4.7811217526675707</v>
      </c>
      <c r="F41" s="735">
        <f t="shared" si="4"/>
        <v>0.95889694844063755</v>
      </c>
      <c r="G41" s="735">
        <f t="shared" si="4"/>
        <v>3.3460655731741324</v>
      </c>
      <c r="H41" s="735">
        <f t="shared" si="4"/>
        <v>-4.1846962742431817</v>
      </c>
      <c r="I41" s="735">
        <f t="shared" si="4"/>
        <v>-1.9419107544593295</v>
      </c>
      <c r="J41" s="735">
        <f t="shared" si="4"/>
        <v>15.816926610429903</v>
      </c>
      <c r="K41" s="736">
        <f t="shared" si="4"/>
        <v>3.5426913716978867</v>
      </c>
    </row>
    <row r="42" spans="2:13">
      <c r="B42" s="1085"/>
      <c r="C42" s="1085"/>
      <c r="D42" s="1085"/>
      <c r="E42" s="1085"/>
      <c r="F42" s="1085"/>
      <c r="G42" s="1085"/>
      <c r="H42" s="1085"/>
      <c r="I42" s="1085"/>
      <c r="J42" s="1085"/>
      <c r="K42" s="1085"/>
    </row>
    <row r="43" spans="2:13">
      <c r="B43" s="826" t="s">
        <v>817</v>
      </c>
      <c r="C43" s="129"/>
      <c r="D43" s="129"/>
      <c r="E43" s="129"/>
      <c r="F43" s="129"/>
      <c r="G43" s="129"/>
      <c r="H43" s="129"/>
      <c r="I43" s="129"/>
      <c r="J43" s="129"/>
      <c r="K43" s="129"/>
    </row>
    <row r="44" spans="2:13">
      <c r="B44" s="273" t="s">
        <v>401</v>
      </c>
      <c r="C44" s="1085"/>
      <c r="D44" s="1085"/>
      <c r="E44" s="1085"/>
      <c r="F44" s="1085"/>
      <c r="G44" s="1085"/>
      <c r="H44" s="1085"/>
      <c r="I44" s="1085"/>
      <c r="J44" s="1085"/>
      <c r="K44" s="1085"/>
      <c r="L44" s="1085"/>
      <c r="M44" s="1085"/>
    </row>
    <row r="46" spans="2:13" ht="12.75" customHeight="1">
      <c r="B46" s="118" t="s">
        <v>16</v>
      </c>
      <c r="C46" s="37" t="s">
        <v>257</v>
      </c>
      <c r="D46" s="929">
        <f>'RFPR cover'!$C$12</f>
        <v>0.6</v>
      </c>
      <c r="E46" s="930">
        <f>'RFPR cover'!$C$12</f>
        <v>0.6</v>
      </c>
      <c r="F46" s="930">
        <f>'RFPR cover'!$C$12</f>
        <v>0.6</v>
      </c>
      <c r="G46" s="930">
        <f>'RFPR cover'!$C$12</f>
        <v>0.6</v>
      </c>
      <c r="H46" s="930">
        <f>'RFPR cover'!$C$12</f>
        <v>0.6</v>
      </c>
      <c r="I46" s="930">
        <f>'RFPR cover'!$C$12</f>
        <v>0.6</v>
      </c>
      <c r="J46" s="930">
        <f>'RFPR cover'!$C$12</f>
        <v>0.6</v>
      </c>
      <c r="K46" s="931">
        <f>'RFPR cover'!$C$12</f>
        <v>0.6</v>
      </c>
    </row>
    <row r="47" spans="2:13" ht="12.75" customHeight="1">
      <c r="B47" s="118" t="s">
        <v>402</v>
      </c>
      <c r="C47" s="37" t="s">
        <v>257</v>
      </c>
      <c r="D47" s="929">
        <f>'R8 - Net Debt'!D57</f>
        <v>0.32992715153028762</v>
      </c>
      <c r="E47" s="930">
        <f>'R8 - Net Debt'!E57</f>
        <v>0.58290751048610367</v>
      </c>
      <c r="F47" s="930">
        <f>'R8 - Net Debt'!F57</f>
        <v>0.56658014619100794</v>
      </c>
      <c r="G47" s="930">
        <f>'R8 - Net Debt'!G57</f>
        <v>0.54751307349196487</v>
      </c>
      <c r="H47" s="930">
        <f>'R8 - Net Debt'!H57</f>
        <v>0.53955636643018867</v>
      </c>
      <c r="I47" s="930">
        <f>'R8 - Net Debt'!I57</f>
        <v>0.5136400369116253</v>
      </c>
      <c r="J47" s="930">
        <f>'R8 - Net Debt'!J57</f>
        <v>0.37004182147532261</v>
      </c>
      <c r="K47" s="931">
        <f>'R8 - Net Debt'!K57</f>
        <v>0.3311197697041266</v>
      </c>
    </row>
    <row r="48" spans="2:13" ht="12.75" customHeight="1">
      <c r="B48" s="118"/>
      <c r="C48" s="37"/>
      <c r="D48" s="37"/>
      <c r="E48" s="37"/>
      <c r="F48" s="37"/>
      <c r="G48" s="37"/>
      <c r="H48" s="37"/>
      <c r="I48" s="37"/>
      <c r="J48" s="37"/>
      <c r="K48" s="37"/>
      <c r="L48" s="37"/>
    </row>
    <row r="49" spans="2:13" ht="12.75" customHeight="1">
      <c r="B49" s="1085" t="s">
        <v>816</v>
      </c>
      <c r="C49" s="99" t="s">
        <v>282</v>
      </c>
      <c r="D49" s="734">
        <f>D37</f>
        <v>-2.0882757265000023</v>
      </c>
      <c r="E49" s="734">
        <f t="shared" ref="E49:K49" si="5">E37</f>
        <v>5.6874136308700001</v>
      </c>
      <c r="F49" s="734">
        <f t="shared" si="5"/>
        <v>1.1529543999999996</v>
      </c>
      <c r="G49" s="734">
        <f t="shared" si="5"/>
        <v>4.1094356799999989</v>
      </c>
      <c r="H49" s="734">
        <f t="shared" si="5"/>
        <v>-5.3317072738632163</v>
      </c>
      <c r="I49" s="734">
        <f t="shared" si="5"/>
        <v>-2.5497821818181818</v>
      </c>
      <c r="J49" s="734">
        <f t="shared" si="5"/>
        <v>21.305682444064978</v>
      </c>
      <c r="K49" s="734">
        <f t="shared" si="5"/>
        <v>4.8299456948386554</v>
      </c>
    </row>
    <row r="50" spans="2:13">
      <c r="B50" s="118" t="s">
        <v>818</v>
      </c>
      <c r="C50" s="99" t="s">
        <v>282</v>
      </c>
      <c r="D50" s="734">
        <f>D85-D87</f>
        <v>0.36144668215475323</v>
      </c>
      <c r="E50" s="734">
        <f t="shared" ref="E50:K50" si="6">E85-E87</f>
        <v>6.9016852599922129E-3</v>
      </c>
      <c r="F50" s="734">
        <f t="shared" si="6"/>
        <v>1.7574771226538582E-2</v>
      </c>
      <c r="G50" s="734">
        <f t="shared" si="6"/>
        <v>1.4554563904200568E-2</v>
      </c>
      <c r="H50" s="734">
        <f t="shared" si="6"/>
        <v>3.6017996794873719E-4</v>
      </c>
      <c r="I50" s="734">
        <f t="shared" si="6"/>
        <v>-2.6994039011374094E-2</v>
      </c>
      <c r="J50" s="734">
        <f t="shared" si="6"/>
        <v>-7.8100440393813364E-2</v>
      </c>
      <c r="K50" s="734">
        <f t="shared" si="6"/>
        <v>0.15532137416327915</v>
      </c>
      <c r="L50" s="99"/>
    </row>
    <row r="51" spans="2:13">
      <c r="B51" s="118" t="s">
        <v>819</v>
      </c>
      <c r="C51" s="99" t="s">
        <v>282</v>
      </c>
      <c r="D51" s="734">
        <f>SUM(D49:D50)</f>
        <v>-1.726829044345249</v>
      </c>
      <c r="E51" s="735">
        <f t="shared" ref="E51:K51" si="7">SUM(E49:E50)</f>
        <v>5.694315316129992</v>
      </c>
      <c r="F51" s="735">
        <f t="shared" si="7"/>
        <v>1.1705291712265382</v>
      </c>
      <c r="G51" s="735">
        <f t="shared" si="7"/>
        <v>4.1239902439041991</v>
      </c>
      <c r="H51" s="735">
        <f t="shared" si="7"/>
        <v>-5.3313470938952676</v>
      </c>
      <c r="I51" s="735">
        <f t="shared" si="7"/>
        <v>-2.5767762208295562</v>
      </c>
      <c r="J51" s="735">
        <f t="shared" si="7"/>
        <v>21.227582003671163</v>
      </c>
      <c r="K51" s="736">
        <f t="shared" si="7"/>
        <v>4.9852670690019343</v>
      </c>
      <c r="L51" s="99"/>
    </row>
    <row r="53" spans="2:13">
      <c r="B53" s="118" t="s">
        <v>819</v>
      </c>
      <c r="C53" s="129" t="str">
        <f>'RFPR cover'!$C$14</f>
        <v>£m 09/10</v>
      </c>
      <c r="D53" s="734">
        <f>D51/D39</f>
        <v>-1.4801107618438636</v>
      </c>
      <c r="E53" s="735">
        <f t="shared" ref="E53:K53" si="8">E51/E39</f>
        <v>4.7869236513280633</v>
      </c>
      <c r="F53" s="735">
        <f t="shared" si="8"/>
        <v>0.97351365357543751</v>
      </c>
      <c r="G53" s="735">
        <f t="shared" si="8"/>
        <v>3.3579164765595841</v>
      </c>
      <c r="H53" s="735">
        <f t="shared" si="8"/>
        <v>-4.184413579846713</v>
      </c>
      <c r="I53" s="735">
        <f t="shared" si="8"/>
        <v>-1.9624693790494123</v>
      </c>
      <c r="J53" s="735">
        <f t="shared" si="8"/>
        <v>15.758946353885934</v>
      </c>
      <c r="K53" s="736">
        <f t="shared" si="8"/>
        <v>3.6566172265323456</v>
      </c>
    </row>
    <row r="54" spans="2:13">
      <c r="B54" s="118"/>
      <c r="C54" s="129"/>
      <c r="D54" s="129"/>
      <c r="E54" s="129"/>
      <c r="F54" s="129"/>
      <c r="G54" s="129"/>
      <c r="H54" s="129"/>
      <c r="I54" s="129"/>
      <c r="J54" s="129"/>
      <c r="K54" s="129"/>
    </row>
    <row r="56" spans="2:13">
      <c r="B56" s="763" t="s">
        <v>820</v>
      </c>
      <c r="C56" s="764"/>
      <c r="D56" s="764"/>
      <c r="E56" s="764"/>
      <c r="F56" s="764"/>
      <c r="G56" s="764"/>
      <c r="H56" s="764"/>
      <c r="I56" s="764"/>
      <c r="J56" s="764"/>
      <c r="K56" s="764"/>
      <c r="L56" s="764"/>
      <c r="M56" s="1085"/>
    </row>
    <row r="57" spans="2:13">
      <c r="B57" s="1086"/>
      <c r="C57" s="1085"/>
      <c r="D57" s="1085"/>
      <c r="E57" s="1085"/>
      <c r="F57" s="1085"/>
      <c r="G57" s="1085"/>
      <c r="H57" s="1085"/>
      <c r="I57" s="1085"/>
      <c r="J57" s="1085"/>
      <c r="K57" s="1085"/>
      <c r="L57" s="1085"/>
      <c r="M57" s="1085"/>
    </row>
    <row r="58" spans="2:13">
      <c r="B58" s="272" t="s">
        <v>821</v>
      </c>
      <c r="C58" s="186"/>
      <c r="D58" s="186"/>
      <c r="E58" s="186"/>
      <c r="F58" s="186"/>
      <c r="G58" s="186"/>
      <c r="H58" s="186"/>
      <c r="I58" s="186"/>
      <c r="J58" s="186"/>
      <c r="K58" s="186"/>
      <c r="L58" s="186"/>
    </row>
    <row r="59" spans="2:13">
      <c r="B59" s="276"/>
      <c r="C59" s="2"/>
      <c r="D59" s="2"/>
      <c r="E59" s="2"/>
      <c r="F59" s="2"/>
      <c r="G59" s="2"/>
      <c r="H59" s="2"/>
      <c r="I59" s="2"/>
      <c r="J59" s="2"/>
      <c r="K59" s="2"/>
      <c r="L59" s="2"/>
    </row>
    <row r="60" spans="2:13">
      <c r="B60" t="s">
        <v>822</v>
      </c>
      <c r="C60" s="129" t="str">
        <f>'RFPR cover'!$C$14</f>
        <v>£m 09/10</v>
      </c>
      <c r="D60" s="629">
        <v>1.4522148965688457</v>
      </c>
      <c r="E60" s="630">
        <v>1.1043130344262029</v>
      </c>
      <c r="F60" s="630">
        <v>1.270917996122606</v>
      </c>
      <c r="G60" s="630">
        <v>2.0011745567800943</v>
      </c>
      <c r="H60" s="630">
        <v>2.4497815844292137</v>
      </c>
      <c r="I60" s="630">
        <v>2.9294913398344535</v>
      </c>
      <c r="J60" s="630">
        <v>2.9510584610711317</v>
      </c>
      <c r="K60" s="697">
        <v>0.36730745655931102</v>
      </c>
    </row>
    <row r="61" spans="2:13">
      <c r="B61" t="s">
        <v>823</v>
      </c>
      <c r="C61" s="129" t="str">
        <f>'RFPR cover'!$C$14</f>
        <v>£m 09/10</v>
      </c>
      <c r="D61" s="1143">
        <v>0</v>
      </c>
      <c r="E61" s="1144">
        <v>0</v>
      </c>
      <c r="F61" s="1144">
        <v>0</v>
      </c>
      <c r="G61" s="1144">
        <v>0</v>
      </c>
      <c r="H61" s="1144">
        <v>0</v>
      </c>
      <c r="I61" s="1144">
        <v>0</v>
      </c>
      <c r="J61" s="1144">
        <v>0</v>
      </c>
      <c r="K61" s="1145">
        <v>0</v>
      </c>
    </row>
    <row r="62" spans="2:13">
      <c r="B62" t="s">
        <v>824</v>
      </c>
      <c r="C62" s="129" t="str">
        <f>'RFPR cover'!$C$14</f>
        <v>£m 09/10</v>
      </c>
      <c r="D62" s="662">
        <f t="shared" ref="D62:K62" si="9">SUM(D60:D61)</f>
        <v>1.4522148965688457</v>
      </c>
      <c r="E62" s="663">
        <f t="shared" si="9"/>
        <v>1.1043130344262029</v>
      </c>
      <c r="F62" s="663">
        <f t="shared" si="9"/>
        <v>1.270917996122606</v>
      </c>
      <c r="G62" s="663">
        <f t="shared" si="9"/>
        <v>2.0011745567800943</v>
      </c>
      <c r="H62" s="663">
        <f t="shared" si="9"/>
        <v>2.4497815844292137</v>
      </c>
      <c r="I62" s="663">
        <f t="shared" si="9"/>
        <v>2.9294913398344535</v>
      </c>
      <c r="J62" s="663">
        <f t="shared" si="9"/>
        <v>2.9510584610711317</v>
      </c>
      <c r="K62" s="664">
        <f t="shared" si="9"/>
        <v>0.36730745655931102</v>
      </c>
    </row>
    <row r="63" spans="2:13">
      <c r="C63" s="129"/>
      <c r="D63" s="129"/>
      <c r="E63" s="129"/>
      <c r="F63" s="129"/>
      <c r="G63" s="129"/>
      <c r="H63" s="129"/>
      <c r="I63" s="129"/>
      <c r="J63" s="129"/>
      <c r="K63" s="129"/>
      <c r="L63" s="129"/>
    </row>
    <row r="64" spans="2:13">
      <c r="B64" s="563" t="s">
        <v>825</v>
      </c>
      <c r="C64" s="186"/>
      <c r="D64" s="186"/>
      <c r="E64" s="186"/>
      <c r="F64" s="186"/>
      <c r="G64" s="186"/>
      <c r="H64" s="186"/>
      <c r="I64" s="186"/>
      <c r="J64" s="186"/>
      <c r="K64" s="186"/>
      <c r="L64" s="186"/>
    </row>
    <row r="65" spans="2:12">
      <c r="B65" s="564"/>
      <c r="C65" s="2"/>
      <c r="D65" s="2"/>
      <c r="E65" s="2"/>
      <c r="F65" s="2"/>
      <c r="G65" s="2"/>
      <c r="H65" s="2"/>
      <c r="I65" s="2"/>
      <c r="J65" s="2"/>
      <c r="K65" s="2"/>
      <c r="L65" s="2"/>
    </row>
    <row r="66" spans="2:12">
      <c r="B66" t="s">
        <v>826</v>
      </c>
      <c r="C66" s="129" t="str">
        <f>'RFPR cover'!$C$14</f>
        <v>£m 09/10</v>
      </c>
      <c r="D66" s="629">
        <v>0.31036488828276282</v>
      </c>
      <c r="E66" s="630">
        <v>0.51241981200743691</v>
      </c>
      <c r="F66" s="630">
        <v>0.77294411473408098</v>
      </c>
      <c r="G66" s="630">
        <v>2.6272752022142623</v>
      </c>
      <c r="H66" s="630">
        <v>2.5701334494994752</v>
      </c>
      <c r="I66" s="630">
        <v>2.7138056395080392</v>
      </c>
      <c r="J66" s="630">
        <v>3.4733273578385271</v>
      </c>
      <c r="K66" s="697">
        <v>4.1089012584690776</v>
      </c>
    </row>
    <row r="67" spans="2:12">
      <c r="B67" t="s">
        <v>827</v>
      </c>
      <c r="C67" s="129" t="str">
        <f>'RFPR cover'!$C$14</f>
        <v>£m 09/10</v>
      </c>
      <c r="D67" s="1143">
        <v>0</v>
      </c>
      <c r="E67" s="1144">
        <v>0</v>
      </c>
      <c r="F67" s="1144">
        <v>0</v>
      </c>
      <c r="G67" s="1144">
        <v>0</v>
      </c>
      <c r="H67" s="1144">
        <v>0</v>
      </c>
      <c r="I67" s="1144">
        <v>0</v>
      </c>
      <c r="J67" s="1144">
        <v>0</v>
      </c>
      <c r="K67" s="1145">
        <v>0</v>
      </c>
    </row>
    <row r="68" spans="2:12">
      <c r="B68" s="6" t="s">
        <v>828</v>
      </c>
      <c r="C68" s="129" t="str">
        <f>'RFPR cover'!$C$14</f>
        <v>£m 09/10</v>
      </c>
      <c r="D68" s="650">
        <f t="shared" ref="D68:K68" si="10">SUM(D66:D67)</f>
        <v>0.31036488828276282</v>
      </c>
      <c r="E68" s="651">
        <f t="shared" si="10"/>
        <v>0.51241981200743691</v>
      </c>
      <c r="F68" s="651">
        <f t="shared" si="10"/>
        <v>0.77294411473408098</v>
      </c>
      <c r="G68" s="651">
        <f t="shared" si="10"/>
        <v>2.6272752022142623</v>
      </c>
      <c r="H68" s="651">
        <f t="shared" si="10"/>
        <v>2.5701334494994752</v>
      </c>
      <c r="I68" s="651">
        <f t="shared" si="10"/>
        <v>2.7138056395080392</v>
      </c>
      <c r="J68" s="651">
        <f t="shared" si="10"/>
        <v>3.4733273578385271</v>
      </c>
      <c r="K68" s="652">
        <f t="shared" si="10"/>
        <v>4.1089012584690776</v>
      </c>
    </row>
    <row r="69" spans="2:12">
      <c r="B69" s="564"/>
      <c r="C69" s="2"/>
      <c r="D69" s="737"/>
      <c r="E69" s="737"/>
      <c r="F69" s="737"/>
      <c r="G69" s="737"/>
      <c r="H69" s="737"/>
      <c r="I69" s="737"/>
      <c r="J69" s="737"/>
      <c r="K69" s="737"/>
      <c r="L69" s="2"/>
    </row>
    <row r="70" spans="2:12">
      <c r="B70" s="565" t="s">
        <v>829</v>
      </c>
      <c r="C70" s="2"/>
      <c r="D70" s="692">
        <f t="shared" ref="D70:K70" si="11">D68-D62</f>
        <v>-1.141850008286083</v>
      </c>
      <c r="E70" s="705">
        <f t="shared" si="11"/>
        <v>-0.59189322241876596</v>
      </c>
      <c r="F70" s="705">
        <f t="shared" si="11"/>
        <v>-0.49797388138852505</v>
      </c>
      <c r="G70" s="705">
        <f t="shared" si="11"/>
        <v>0.62610064543416799</v>
      </c>
      <c r="H70" s="705">
        <f t="shared" si="11"/>
        <v>0.12035186507026152</v>
      </c>
      <c r="I70" s="705">
        <f t="shared" si="11"/>
        <v>-0.21568570032641432</v>
      </c>
      <c r="J70" s="705">
        <f t="shared" si="11"/>
        <v>0.52226889676739541</v>
      </c>
      <c r="K70" s="706">
        <f t="shared" si="11"/>
        <v>3.7415938019097665</v>
      </c>
      <c r="L70" s="2"/>
    </row>
    <row r="71" spans="2:12">
      <c r="B71" t="s">
        <v>830</v>
      </c>
      <c r="C71" s="129" t="str">
        <f>'RFPR cover'!$C$14</f>
        <v>£m 09/10</v>
      </c>
      <c r="D71" s="1143">
        <v>0</v>
      </c>
      <c r="E71" s="1144">
        <v>0</v>
      </c>
      <c r="F71" s="1144">
        <v>0</v>
      </c>
      <c r="G71" s="1144">
        <v>0</v>
      </c>
      <c r="H71" s="1144">
        <v>0</v>
      </c>
      <c r="I71" s="1144">
        <v>0</v>
      </c>
      <c r="J71" s="1144">
        <v>0</v>
      </c>
      <c r="K71" s="695">
        <v>-4.9223343699093647E-2</v>
      </c>
    </row>
    <row r="72" spans="2:12">
      <c r="B72" t="s">
        <v>831</v>
      </c>
      <c r="C72" s="129" t="str">
        <f>'RFPR cover'!$C$14</f>
        <v>£m 09/10</v>
      </c>
      <c r="D72" s="1143">
        <v>0</v>
      </c>
      <c r="E72" s="1144">
        <v>0</v>
      </c>
      <c r="F72" s="1144">
        <v>0</v>
      </c>
      <c r="G72" s="1144">
        <v>0</v>
      </c>
      <c r="H72" s="1144">
        <v>0</v>
      </c>
      <c r="I72" s="1144">
        <v>0</v>
      </c>
      <c r="J72" s="1144">
        <v>0</v>
      </c>
      <c r="K72" s="1145">
        <v>0</v>
      </c>
    </row>
    <row r="73" spans="2:12">
      <c r="B73" t="s">
        <v>780</v>
      </c>
      <c r="C73" s="129" t="str">
        <f>'RFPR cover'!$C$14</f>
        <v>£m 09/10</v>
      </c>
      <c r="D73" s="738">
        <v>-1.141850008286083</v>
      </c>
      <c r="E73" s="739">
        <v>-0.59189322241876596</v>
      </c>
      <c r="F73" s="739">
        <v>-0.49797388138852505</v>
      </c>
      <c r="G73" s="739">
        <v>0.62610064543416799</v>
      </c>
      <c r="H73" s="739">
        <v>0.12035186507026152</v>
      </c>
      <c r="I73" s="739">
        <v>-0.21568570032641432</v>
      </c>
      <c r="J73" s="739">
        <v>0.52226889676739541</v>
      </c>
      <c r="K73" s="740">
        <v>3.7908171456088602</v>
      </c>
    </row>
    <row r="74" spans="2:12">
      <c r="B74" t="s">
        <v>308</v>
      </c>
      <c r="C74" s="129" t="str">
        <f>'RFPR cover'!$C$14</f>
        <v>£m 09/10</v>
      </c>
      <c r="D74" s="566" t="str">
        <f>IF(ABS(D70-SUM(D71:D73))&lt;'RFPR cover'!$F$14,"OK","ERROR")</f>
        <v>OK</v>
      </c>
      <c r="E74" s="567" t="str">
        <f>IF(ABS(E70-SUM(E71:E73))&lt;'RFPR cover'!$F$14,"OK","ERROR")</f>
        <v>OK</v>
      </c>
      <c r="F74" s="567" t="str">
        <f>IF(ABS(F70-SUM(F71:F73))&lt;'RFPR cover'!$F$14,"OK","ERROR")</f>
        <v>OK</v>
      </c>
      <c r="G74" s="567" t="str">
        <f>IF(ABS(G70-SUM(G71:G73))&lt;'RFPR cover'!$F$14,"OK","ERROR")</f>
        <v>OK</v>
      </c>
      <c r="H74" s="567" t="str">
        <f>IF(ABS(H70-SUM(H71:H73))&lt;'RFPR cover'!$F$14,"OK","ERROR")</f>
        <v>OK</v>
      </c>
      <c r="I74" s="567" t="str">
        <f>IF(ABS(I70-SUM(I71:I73))&lt;'RFPR cover'!$F$14,"OK","ERROR")</f>
        <v>OK</v>
      </c>
      <c r="J74" s="567" t="str">
        <f>IF(ABS(J70-SUM(J71:J73))&lt;'RFPR cover'!$F$14,"OK","ERROR")</f>
        <v>OK</v>
      </c>
      <c r="K74" s="568" t="str">
        <f>IF(ABS(K70-SUM(K71:K73))&lt;'RFPR cover'!$F$14,"OK","ERROR")</f>
        <v>OK</v>
      </c>
    </row>
    <row r="77" spans="2:12">
      <c r="B77" s="829" t="s">
        <v>413</v>
      </c>
      <c r="C77" s="829"/>
      <c r="D77" s="829"/>
      <c r="E77" s="829"/>
      <c r="F77" s="829"/>
      <c r="G77" s="829"/>
      <c r="H77" s="829"/>
      <c r="I77" s="829"/>
      <c r="J77" s="829"/>
      <c r="K77" s="829"/>
      <c r="L77" s="829"/>
    </row>
    <row r="79" spans="2:12">
      <c r="B79" s="6" t="s">
        <v>832</v>
      </c>
      <c r="C79" s="130" t="str">
        <f>'RFPR cover'!$C$14</f>
        <v>£m 09/10</v>
      </c>
      <c r="D79" s="650">
        <f t="shared" ref="D79:J79" si="12">D$68-D41</f>
        <v>2.1002811435203599</v>
      </c>
      <c r="E79" s="651">
        <f t="shared" si="12"/>
        <v>-4.2687019406601339</v>
      </c>
      <c r="F79" s="651">
        <f t="shared" si="12"/>
        <v>-0.18595283370655658</v>
      </c>
      <c r="G79" s="651">
        <f t="shared" si="12"/>
        <v>-0.7187903709598702</v>
      </c>
      <c r="H79" s="651">
        <f t="shared" si="12"/>
        <v>6.7548297237426569</v>
      </c>
      <c r="I79" s="651">
        <f t="shared" si="12"/>
        <v>4.6557163939673689</v>
      </c>
      <c r="J79" s="651">
        <f t="shared" si="12"/>
        <v>-12.343599252591375</v>
      </c>
      <c r="K79" s="652">
        <f>K$68-K41</f>
        <v>0.56620988677119088</v>
      </c>
    </row>
    <row r="80" spans="2:12">
      <c r="B80" s="6"/>
      <c r="C80" s="6"/>
      <c r="D80" s="6"/>
      <c r="E80" s="6"/>
      <c r="F80" s="6"/>
      <c r="G80" s="6"/>
      <c r="H80" s="6"/>
      <c r="I80" s="6"/>
      <c r="J80" s="6"/>
      <c r="K80" s="6"/>
    </row>
    <row r="81" spans="2:11">
      <c r="B81" s="6" t="s">
        <v>833</v>
      </c>
      <c r="C81" s="130" t="str">
        <f>'RFPR cover'!$C$14</f>
        <v>£m 09/10</v>
      </c>
      <c r="D81" s="650">
        <f t="shared" ref="D81:K81" si="13">D$68-D53</f>
        <v>1.7904756501266264</v>
      </c>
      <c r="E81" s="651">
        <f t="shared" si="13"/>
        <v>-4.2745038393206265</v>
      </c>
      <c r="F81" s="651">
        <f t="shared" si="13"/>
        <v>-0.20056953884135653</v>
      </c>
      <c r="G81" s="651">
        <f t="shared" si="13"/>
        <v>-0.73064127434532189</v>
      </c>
      <c r="H81" s="651">
        <f t="shared" si="13"/>
        <v>6.7545470293461882</v>
      </c>
      <c r="I81" s="651">
        <f t="shared" si="13"/>
        <v>4.6762750185574511</v>
      </c>
      <c r="J81" s="651">
        <f t="shared" si="13"/>
        <v>-12.285618996047408</v>
      </c>
      <c r="K81" s="652">
        <f t="shared" si="13"/>
        <v>0.45228403193673206</v>
      </c>
    </row>
    <row r="83" spans="2:11">
      <c r="B83" s="6" t="s">
        <v>834</v>
      </c>
      <c r="C83" s="130" t="str">
        <f>'RFPR cover'!$C$14</f>
        <v>£m 09/10</v>
      </c>
      <c r="D83" s="650">
        <f>D79-D81</f>
        <v>0.30980549339373353</v>
      </c>
      <c r="E83" s="651">
        <f t="shared" ref="E83:K83" si="14">E79-E81</f>
        <v>5.8018986604926326E-3</v>
      </c>
      <c r="F83" s="651">
        <f t="shared" si="14"/>
        <v>1.4616705134799957E-2</v>
      </c>
      <c r="G83" s="651">
        <f t="shared" si="14"/>
        <v>1.1850903385451694E-2</v>
      </c>
      <c r="H83" s="651">
        <f t="shared" si="14"/>
        <v>2.8269439646866346E-4</v>
      </c>
      <c r="I83" s="651">
        <f t="shared" si="14"/>
        <v>-2.0558624590082175E-2</v>
      </c>
      <c r="J83" s="651">
        <f t="shared" si="14"/>
        <v>-5.7980256543967101E-2</v>
      </c>
      <c r="K83" s="652">
        <f t="shared" si="14"/>
        <v>0.11392585483445883</v>
      </c>
    </row>
    <row r="85" spans="2:11">
      <c r="B85" t="s">
        <v>835</v>
      </c>
      <c r="C85" s="99" t="s">
        <v>282</v>
      </c>
      <c r="D85" s="633">
        <v>-5.393104337474082E-2</v>
      </c>
      <c r="E85" s="633">
        <v>0.16750839733376505</v>
      </c>
      <c r="F85" s="633">
        <v>0.1070050549228615</v>
      </c>
      <c r="G85" s="633">
        <v>0.27064707449863201</v>
      </c>
      <c r="H85" s="633">
        <v>0.41798434881399665</v>
      </c>
      <c r="I85" s="633">
        <v>0.56744758936712958</v>
      </c>
      <c r="J85" s="633">
        <v>0.49505349934241671</v>
      </c>
      <c r="K85" s="633">
        <v>7.9625141633787699E-2</v>
      </c>
    </row>
    <row r="86" spans="2:11">
      <c r="B86" t="s">
        <v>835</v>
      </c>
      <c r="C86" s="129" t="str">
        <f>'RFPR cover'!$C$14</f>
        <v>£m 09/10</v>
      </c>
      <c r="D86" s="734">
        <f>D85/D$39</f>
        <v>-4.6225721045066406E-2</v>
      </c>
      <c r="E86" s="734">
        <f t="shared" ref="E86:K86" si="15">E85/E$39</f>
        <v>0.14081586011257577</v>
      </c>
      <c r="F86" s="734">
        <f t="shared" si="15"/>
        <v>8.8994691059121458E-2</v>
      </c>
      <c r="G86" s="734">
        <f t="shared" si="15"/>
        <v>0.22037158602277174</v>
      </c>
      <c r="H86" s="734">
        <f t="shared" si="15"/>
        <v>0.32806331205548622</v>
      </c>
      <c r="I86" s="734">
        <f t="shared" si="15"/>
        <v>0.43216733736773216</v>
      </c>
      <c r="J86" s="734">
        <f t="shared" si="15"/>
        <v>0.36751814394552484</v>
      </c>
      <c r="K86" s="734">
        <f t="shared" si="15"/>
        <v>5.8403824816847139E-2</v>
      </c>
    </row>
    <row r="87" spans="2:11">
      <c r="B87" t="s">
        <v>836</v>
      </c>
      <c r="C87" s="99" t="s">
        <v>282</v>
      </c>
      <c r="D87" s="633">
        <v>-0.41537772552949404</v>
      </c>
      <c r="E87" s="633">
        <v>0.16060671207377283</v>
      </c>
      <c r="F87" s="633">
        <v>8.9430283696322915E-2</v>
      </c>
      <c r="G87" s="633">
        <v>0.25609251059443144</v>
      </c>
      <c r="H87" s="633">
        <v>0.41762416884604792</v>
      </c>
      <c r="I87" s="633">
        <v>0.59444162837850367</v>
      </c>
      <c r="J87" s="633">
        <v>0.57315393973623008</v>
      </c>
      <c r="K87" s="633">
        <v>-7.5696232529491453E-2</v>
      </c>
    </row>
    <row r="88" spans="2:11">
      <c r="B88" t="s">
        <v>836</v>
      </c>
      <c r="C88" s="129" t="str">
        <f>'RFPR cover'!$C$14</f>
        <v>£m 09/10</v>
      </c>
      <c r="D88" s="734">
        <f t="shared" ref="D88:K88" si="16">D87/D$39</f>
        <v>-0.35603121443879959</v>
      </c>
      <c r="E88" s="734">
        <f t="shared" si="16"/>
        <v>0.13501396145208283</v>
      </c>
      <c r="F88" s="734">
        <f t="shared" si="16"/>
        <v>7.437798592432153E-2</v>
      </c>
      <c r="G88" s="734">
        <f t="shared" si="16"/>
        <v>0.20852068263731993</v>
      </c>
      <c r="H88" s="734">
        <f t="shared" si="16"/>
        <v>0.32778061765901761</v>
      </c>
      <c r="I88" s="734">
        <f t="shared" si="16"/>
        <v>0.45272596195781484</v>
      </c>
      <c r="J88" s="734">
        <f t="shared" si="16"/>
        <v>0.42549840048949272</v>
      </c>
      <c r="K88" s="734">
        <f t="shared" si="16"/>
        <v>-5.5522030017611711E-2</v>
      </c>
    </row>
    <row r="89" spans="2:11">
      <c r="B89" t="s">
        <v>837</v>
      </c>
      <c r="C89" s="129" t="str">
        <f>'RFPR cover'!$C$14</f>
        <v>£m 09/10</v>
      </c>
      <c r="D89" s="734">
        <f>D86-D88</f>
        <v>0.3098054933937332</v>
      </c>
      <c r="E89" s="734">
        <f t="shared" ref="E89:K89" si="17">E86-E88</f>
        <v>5.8018986604929379E-3</v>
      </c>
      <c r="F89" s="734">
        <f t="shared" si="17"/>
        <v>1.4616705134799929E-2</v>
      </c>
      <c r="G89" s="734">
        <f t="shared" si="17"/>
        <v>1.1850903385451805E-2</v>
      </c>
      <c r="H89" s="734">
        <f t="shared" si="17"/>
        <v>2.8269439646860794E-4</v>
      </c>
      <c r="I89" s="734">
        <f t="shared" si="17"/>
        <v>-2.0558624590082675E-2</v>
      </c>
      <c r="J89" s="734">
        <f t="shared" si="17"/>
        <v>-5.7980256543967879E-2</v>
      </c>
      <c r="K89" s="734">
        <f t="shared" si="17"/>
        <v>0.11392585483445886</v>
      </c>
    </row>
  </sheetData>
  <sheetProtection algorithmName="SHA-512" hashValue="d8anFemxbgleTI5ViyE7rnhE1hlV/u7xgXRCERtmXt+61y46s62G7jtArbc0ZRg8bWEj/zsjCjpGKjeT7cSXrA==" saltValue="DUCsxdH/WqWHXjOp5xWbag==" spinCount="100000" sheet="1" objects="1" scenarios="1"/>
  <conditionalFormatting sqref="D6:K7">
    <cfRule type="expression" dxfId="23" priority="71">
      <formula>AND(D$6="Actuals",E$6="Forecast")</formula>
    </cfRule>
  </conditionalFormatting>
  <conditionalFormatting sqref="D5:K5">
    <cfRule type="expression" dxfId="22" priority="46">
      <formula>AND(D$5="Actuals",E$5="Forecast")</formula>
    </cfRule>
  </conditionalFormatting>
  <conditionalFormatting sqref="I36 D36:F36 K36">
    <cfRule type="expression" dxfId="21" priority="14">
      <formula>AND(D$5="Actuals",E$5="Actuals")</formula>
    </cfRule>
  </conditionalFormatting>
  <conditionalFormatting sqref="D12:K12 D15:K19 D24:K33">
    <cfRule type="expression" dxfId="20" priority="13">
      <formula>NOT(AND(D$5="Actuals"))</formula>
    </cfRule>
  </conditionalFormatting>
  <conditionalFormatting sqref="G36">
    <cfRule type="expression" dxfId="19" priority="179">
      <formula>AND(E$5="Actuals",F$5="Actuals")</formula>
    </cfRule>
  </conditionalFormatting>
  <conditionalFormatting sqref="H36">
    <cfRule type="expression" dxfId="18" priority="2">
      <formula>AND(F$5="Actuals",G$5="Actuals")</formula>
    </cfRule>
  </conditionalFormatting>
  <conditionalFormatting sqref="J36">
    <cfRule type="expression" dxfId="17" priority="1">
      <formula>NOT(AND(J$5="Actuals"))</formula>
    </cfRule>
  </conditionalFormatting>
  <pageMargins left="0.70866141732283472" right="0.70866141732283472" top="0.74803149606299213" bottom="0.74803149606299213" header="0.31496062992125984" footer="0.31496062992125984"/>
  <pageSetup paperSize="8" scale="79" orientation="landscape"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rgb="FFFFFFCC"/>
    <pageSetUpPr fitToPage="1"/>
  </sheetPr>
  <dimension ref="A1:R15"/>
  <sheetViews>
    <sheetView showGridLines="0" zoomScale="80" zoomScaleNormal="80" workbookViewId="0">
      <pane ySplit="6" topLeftCell="A7" activePane="bottomLeft" state="frozen"/>
      <selection activeCell="B75" sqref="A1:XFD1048576"/>
      <selection pane="bottomLeft" activeCell="J21" sqref="J21"/>
    </sheetView>
  </sheetViews>
  <sheetFormatPr defaultRowHeight="12.75"/>
  <cols>
    <col min="1" max="1" width="8.375" customWidth="1"/>
    <col min="2" max="2" width="83.125" bestFit="1" customWidth="1"/>
    <col min="3" max="3" width="14.125" customWidth="1"/>
    <col min="4" max="11" width="11.125" customWidth="1"/>
    <col min="12" max="12" width="5" customWidth="1"/>
    <col min="17" max="17" width="13.125" customWidth="1"/>
  </cols>
  <sheetData>
    <row r="1" spans="1:18" ht="20.25">
      <c r="A1" s="981" t="s">
        <v>838</v>
      </c>
      <c r="B1" s="947"/>
      <c r="C1" s="157"/>
      <c r="D1" s="157"/>
      <c r="E1" s="157"/>
      <c r="F1" s="157"/>
      <c r="G1" s="157"/>
      <c r="H1" s="157"/>
      <c r="I1" s="158"/>
      <c r="J1" s="158"/>
      <c r="K1" s="159"/>
      <c r="L1" s="992"/>
    </row>
    <row r="2" spans="1:18" ht="20.25">
      <c r="A2" s="941" t="str">
        <f>'RFPR cover'!C5</f>
        <v>NGESO</v>
      </c>
      <c r="B2" s="936"/>
      <c r="C2" s="16"/>
      <c r="D2" s="16"/>
      <c r="E2" s="16"/>
      <c r="F2" s="16"/>
      <c r="G2" s="16"/>
      <c r="H2" s="16"/>
      <c r="I2" s="15"/>
      <c r="J2" s="15"/>
      <c r="K2" s="15"/>
      <c r="L2" s="81"/>
    </row>
    <row r="3" spans="1:18" ht="23.25">
      <c r="A3" s="943">
        <f>'RFPR cover'!C7</f>
        <v>2021</v>
      </c>
      <c r="B3" s="949"/>
      <c r="C3" s="160"/>
      <c r="D3" s="160"/>
      <c r="E3" s="160"/>
      <c r="F3" s="160"/>
      <c r="G3" s="160"/>
      <c r="H3" s="160"/>
      <c r="I3" s="156"/>
      <c r="J3" s="156"/>
      <c r="K3" s="156"/>
      <c r="L3" s="161"/>
    </row>
    <row r="4" spans="1:18" s="2" customFormat="1" ht="12.75" customHeight="1"/>
    <row r="5" spans="1:18" s="2" customFormat="1">
      <c r="B5" s="3"/>
      <c r="C5" s="3"/>
      <c r="D5" s="352" t="str">
        <f>IF(D6&lt;='RFPR cover'!$C$7,"Actuals","N/A")</f>
        <v>Actuals</v>
      </c>
      <c r="E5" s="353" t="str">
        <f>IF(E6&lt;='RFPR cover'!$C$7,"Actuals","N/A")</f>
        <v>Actuals</v>
      </c>
      <c r="F5" s="353" t="str">
        <f>IF(F6&lt;='RFPR cover'!$C$7,"Actuals","N/A")</f>
        <v>Actuals</v>
      </c>
      <c r="G5" s="353" t="str">
        <f>IF(G6&lt;='RFPR cover'!$C$7,"Actuals","N/A")</f>
        <v>Actuals</v>
      </c>
      <c r="H5" s="353" t="str">
        <f>IF(H6&lt;='RFPR cover'!$C$7,"Actuals","N/A")</f>
        <v>Actuals</v>
      </c>
      <c r="I5" s="353" t="str">
        <f>IF(I6&lt;='RFPR cover'!$C$7,"Actuals","N/A")</f>
        <v>Actuals</v>
      </c>
      <c r="J5" s="353" t="str">
        <f>IF(J6&lt;='RFPR cover'!$C$7,"Actuals","N/A")</f>
        <v>Actuals</v>
      </c>
      <c r="K5" s="354" t="str">
        <f>IF(K6&lt;='RFPR cover'!$C$7,"Actuals","N/A")</f>
        <v>Actuals</v>
      </c>
    </row>
    <row r="6" spans="1:18" s="2" customFormat="1">
      <c r="D6" s="78">
        <f>'RFPR cover'!$C$13</f>
        <v>2014</v>
      </c>
      <c r="E6" s="79">
        <f>D6+1</f>
        <v>2015</v>
      </c>
      <c r="F6" s="79">
        <f t="shared" ref="F6:K6" si="0">E6+1</f>
        <v>2016</v>
      </c>
      <c r="G6" s="79">
        <f t="shared" si="0"/>
        <v>2017</v>
      </c>
      <c r="H6" s="79">
        <f t="shared" si="0"/>
        <v>2018</v>
      </c>
      <c r="I6" s="79">
        <f t="shared" si="0"/>
        <v>2019</v>
      </c>
      <c r="J6" s="79">
        <f t="shared" si="0"/>
        <v>2020</v>
      </c>
      <c r="K6" s="117">
        <f t="shared" si="0"/>
        <v>2021</v>
      </c>
    </row>
    <row r="7" spans="1:18" s="2" customFormat="1"/>
    <row r="8" spans="1:18">
      <c r="B8" s="6" t="s">
        <v>839</v>
      </c>
      <c r="C8" s="99" t="s">
        <v>282</v>
      </c>
      <c r="D8" s="1184">
        <v>0</v>
      </c>
      <c r="E8" s="1184">
        <v>0</v>
      </c>
      <c r="F8" s="1184">
        <v>0</v>
      </c>
      <c r="G8" s="1184">
        <v>0</v>
      </c>
      <c r="H8" s="1184">
        <v>0</v>
      </c>
      <c r="I8" s="1184">
        <v>0</v>
      </c>
      <c r="J8" s="1184">
        <v>0</v>
      </c>
      <c r="K8" s="1184">
        <v>0</v>
      </c>
    </row>
    <row r="9" spans="1:18">
      <c r="B9" s="7" t="s">
        <v>840</v>
      </c>
      <c r="C9" s="6"/>
      <c r="D9" s="741"/>
      <c r="E9" s="741"/>
      <c r="F9" s="741"/>
      <c r="G9" s="741"/>
      <c r="H9" s="741"/>
      <c r="I9" s="741"/>
      <c r="J9" s="741"/>
      <c r="K9" s="741"/>
    </row>
    <row r="10" spans="1:18">
      <c r="B10" s="495" t="s">
        <v>841</v>
      </c>
      <c r="C10" s="99" t="s">
        <v>282</v>
      </c>
      <c r="D10" s="1184">
        <v>0</v>
      </c>
      <c r="E10" s="1184">
        <v>0</v>
      </c>
      <c r="F10" s="1184">
        <v>0</v>
      </c>
      <c r="G10" s="1184">
        <v>0</v>
      </c>
      <c r="H10" s="1184">
        <v>0</v>
      </c>
      <c r="I10" s="1184">
        <v>0</v>
      </c>
      <c r="J10" s="1184">
        <v>0</v>
      </c>
      <c r="K10" s="1184">
        <v>0</v>
      </c>
    </row>
    <row r="11" spans="1:18">
      <c r="B11" s="495" t="s">
        <v>803</v>
      </c>
      <c r="C11" s="99" t="s">
        <v>282</v>
      </c>
      <c r="D11" s="1184">
        <v>0</v>
      </c>
      <c r="E11" s="1184">
        <v>0</v>
      </c>
      <c r="F11" s="1184">
        <v>0</v>
      </c>
      <c r="G11" s="1184">
        <v>0</v>
      </c>
      <c r="H11" s="1184">
        <v>0</v>
      </c>
      <c r="I11" s="1184">
        <v>0</v>
      </c>
      <c r="J11" s="1184">
        <v>0</v>
      </c>
      <c r="K11" s="1184">
        <v>0</v>
      </c>
    </row>
    <row r="12" spans="1:18">
      <c r="B12" s="495" t="s">
        <v>812</v>
      </c>
      <c r="C12" s="99" t="s">
        <v>282</v>
      </c>
      <c r="D12" s="1184">
        <v>0</v>
      </c>
      <c r="E12" s="1184">
        <v>0</v>
      </c>
      <c r="F12" s="1184">
        <v>0</v>
      </c>
      <c r="G12" s="1184">
        <v>0</v>
      </c>
      <c r="H12" s="1184">
        <v>0</v>
      </c>
      <c r="I12" s="1184">
        <v>0</v>
      </c>
      <c r="J12" s="1184">
        <v>0</v>
      </c>
      <c r="K12" s="1184">
        <v>0</v>
      </c>
      <c r="Q12" s="133"/>
    </row>
    <row r="13" spans="1:18">
      <c r="B13" s="6" t="s">
        <v>842</v>
      </c>
      <c r="C13" s="99" t="s">
        <v>282</v>
      </c>
      <c r="D13" s="1257">
        <f>D8-SUM(D10:D12)</f>
        <v>0</v>
      </c>
      <c r="E13" s="1257">
        <f t="shared" ref="E13:K13" si="1">E8-SUM(E10:E12)</f>
        <v>0</v>
      </c>
      <c r="F13" s="1257">
        <f t="shared" si="1"/>
        <v>0</v>
      </c>
      <c r="G13" s="1257">
        <f t="shared" si="1"/>
        <v>0</v>
      </c>
      <c r="H13" s="1257">
        <f t="shared" si="1"/>
        <v>0</v>
      </c>
      <c r="I13" s="1257">
        <f t="shared" si="1"/>
        <v>0</v>
      </c>
      <c r="J13" s="1257">
        <f t="shared" si="1"/>
        <v>0</v>
      </c>
      <c r="K13" s="1257">
        <f t="shared" si="1"/>
        <v>0</v>
      </c>
      <c r="R13" s="132"/>
    </row>
    <row r="14" spans="1:18">
      <c r="C14" s="6"/>
      <c r="D14" s="1068"/>
      <c r="E14" s="1068"/>
      <c r="F14" s="1068"/>
      <c r="G14" s="1068"/>
      <c r="H14" s="1068"/>
      <c r="I14" s="1068"/>
      <c r="J14" s="1068"/>
      <c r="K14" s="1068"/>
      <c r="Q14" s="133"/>
    </row>
    <row r="15" spans="1:18">
      <c r="B15" s="6" t="s">
        <v>843</v>
      </c>
      <c r="C15" s="99" t="s">
        <v>282</v>
      </c>
      <c r="D15" s="1174">
        <v>0</v>
      </c>
      <c r="E15" s="1174">
        <v>0</v>
      </c>
      <c r="F15" s="1174">
        <v>0</v>
      </c>
      <c r="G15" s="1174">
        <v>0</v>
      </c>
      <c r="H15" s="1174">
        <v>0</v>
      </c>
      <c r="I15" s="1174">
        <v>0</v>
      </c>
      <c r="J15" s="1174">
        <v>0</v>
      </c>
      <c r="K15" s="1174">
        <v>0</v>
      </c>
    </row>
  </sheetData>
  <sheetProtection algorithmName="SHA-512" hashValue="rDd8xfckYigj88gg3etOnmcovPtBCqZQEB67tuah+IWX1onnQjSpHa1Q3IAOKoVoQuZ4eQuRwhzWJkkPRyvadQ==" saltValue="Tiu21mj23SECn3pRsy6fig==" spinCount="100000" sheet="1" objects="1" scenarios="1"/>
  <conditionalFormatting sqref="D6:K6">
    <cfRule type="expression" dxfId="16" priority="10">
      <formula>AND(D$5="Actuals",E$5="N/A")</formula>
    </cfRule>
  </conditionalFormatting>
  <conditionalFormatting sqref="D5:K5">
    <cfRule type="expression" dxfId="15" priority="3">
      <formula>AND(D$5="Actuals",E$5="N/A")</formula>
    </cfRule>
  </conditionalFormatting>
  <conditionalFormatting sqref="D5:K6 D8:K8 D10:K13">
    <cfRule type="expression" dxfId="14" priority="2">
      <formula>D$5="N/A"</formula>
    </cfRule>
  </conditionalFormatting>
  <conditionalFormatting sqref="D15:K15">
    <cfRule type="expression" dxfId="13" priority="1">
      <formula>D$5="N/A"</formula>
    </cfRule>
  </conditionalFormatting>
  <pageMargins left="0.70866141732283472" right="0.70866141732283472" top="0.74803149606299213" bottom="0.74803149606299213" header="0.31496062992125984" footer="0.31496062992125984"/>
  <pageSetup paperSize="8" scale="85" orientation="landscape"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FFFFCC"/>
    <pageSetUpPr fitToPage="1"/>
  </sheetPr>
  <dimension ref="A1:L39"/>
  <sheetViews>
    <sheetView showGridLines="0" zoomScale="85" zoomScaleNormal="85" workbookViewId="0">
      <pane ySplit="6" topLeftCell="A7" activePane="bottomLeft" state="frozen"/>
      <selection activeCell="B75" sqref="A1:XFD1048576"/>
      <selection pane="bottomLeft" activeCell="J25" sqref="J25"/>
    </sheetView>
  </sheetViews>
  <sheetFormatPr defaultRowHeight="12.75"/>
  <cols>
    <col min="1" max="1" width="8.375" customWidth="1"/>
    <col min="2" max="2" width="82" customWidth="1"/>
    <col min="3" max="3" width="14.125" customWidth="1"/>
    <col min="4" max="11" width="11.125" customWidth="1"/>
    <col min="12" max="12" width="5" customWidth="1"/>
  </cols>
  <sheetData>
    <row r="1" spans="1:12" ht="20.25">
      <c r="A1" s="981" t="s">
        <v>208</v>
      </c>
      <c r="B1" s="947"/>
      <c r="C1" s="157"/>
      <c r="D1" s="157"/>
      <c r="E1" s="157"/>
      <c r="F1" s="157"/>
      <c r="G1" s="157"/>
      <c r="H1" s="157"/>
      <c r="I1" s="158"/>
      <c r="J1" s="158"/>
      <c r="K1" s="159"/>
      <c r="L1" s="992"/>
    </row>
    <row r="2" spans="1:12" ht="20.25">
      <c r="A2" s="941" t="str">
        <f>'RFPR cover'!C5</f>
        <v>NGESO</v>
      </c>
      <c r="B2" s="936"/>
      <c r="C2" s="16"/>
      <c r="D2" s="16"/>
      <c r="E2" s="16"/>
      <c r="F2" s="16"/>
      <c r="G2" s="16"/>
      <c r="H2" s="16"/>
      <c r="I2" s="15"/>
      <c r="J2" s="15"/>
      <c r="K2" s="15"/>
      <c r="L2" s="81"/>
    </row>
    <row r="3" spans="1:12" ht="20.25">
      <c r="A3" s="943">
        <f>'RFPR cover'!C7</f>
        <v>2021</v>
      </c>
      <c r="B3" s="950"/>
      <c r="C3" s="160"/>
      <c r="D3" s="160"/>
      <c r="E3" s="160"/>
      <c r="F3" s="160"/>
      <c r="G3" s="160"/>
      <c r="H3" s="160"/>
      <c r="I3" s="156"/>
      <c r="J3" s="156"/>
      <c r="K3" s="156"/>
      <c r="L3" s="161"/>
    </row>
    <row r="4" spans="1:12" s="2" customFormat="1" ht="12.75" customHeight="1">
      <c r="B4" s="3"/>
      <c r="C4"/>
      <c r="D4" s="167"/>
      <c r="E4" s="167"/>
    </row>
    <row r="5" spans="1:12" s="2" customFormat="1" ht="12.75" customHeight="1">
      <c r="B5" s="3"/>
      <c r="C5"/>
      <c r="D5" s="352" t="str">
        <f>IF(D6&lt;='RFPR cover'!$C$7,"Actuals","Forecast")</f>
        <v>Actuals</v>
      </c>
      <c r="E5" s="353" t="str">
        <f>IF(E6&lt;='RFPR cover'!$C$7,"Actuals","Forecast")</f>
        <v>Actuals</v>
      </c>
      <c r="F5" s="353" t="str">
        <f>IF(F6&lt;='RFPR cover'!$C$7,"Actuals","Forecast")</f>
        <v>Actuals</v>
      </c>
      <c r="G5" s="353" t="str">
        <f>IF(G6&lt;='RFPR cover'!$C$7,"Actuals","Forecast")</f>
        <v>Actuals</v>
      </c>
      <c r="H5" s="353" t="str">
        <f>IF(H6&lt;='RFPR cover'!$C$7,"Actuals","Forecast")</f>
        <v>Actuals</v>
      </c>
      <c r="I5" s="353" t="str">
        <f>IF(I6&lt;='RFPR cover'!$C$7,"Actuals","Forecast")</f>
        <v>Actuals</v>
      </c>
      <c r="J5" s="353" t="str">
        <f>IF(J6&lt;='RFPR cover'!$C$7,"Actuals","Forecast")</f>
        <v>Actuals</v>
      </c>
      <c r="K5" s="354" t="str">
        <f>IF(K6&lt;='RFPR cover'!$C$7,"Actuals","Forecast")</f>
        <v>Actuals</v>
      </c>
    </row>
    <row r="6" spans="1:12" s="2" customFormat="1">
      <c r="C6"/>
      <c r="D6" s="78">
        <f>'RFPR cover'!$C$13</f>
        <v>2014</v>
      </c>
      <c r="E6" s="79">
        <f>D6+1</f>
        <v>2015</v>
      </c>
      <c r="F6" s="79">
        <f t="shared" ref="F6:K6" si="0">E6+1</f>
        <v>2016</v>
      </c>
      <c r="G6" s="79">
        <f t="shared" si="0"/>
        <v>2017</v>
      </c>
      <c r="H6" s="79">
        <f t="shared" si="0"/>
        <v>2018</v>
      </c>
      <c r="I6" s="79">
        <f t="shared" si="0"/>
        <v>2019</v>
      </c>
      <c r="J6" s="79">
        <f t="shared" si="0"/>
        <v>2020</v>
      </c>
      <c r="K6" s="117">
        <f t="shared" si="0"/>
        <v>2021</v>
      </c>
    </row>
    <row r="7" spans="1:12" s="2" customFormat="1">
      <c r="C7"/>
      <c r="D7"/>
      <c r="E7"/>
      <c r="F7"/>
      <c r="G7"/>
      <c r="H7"/>
      <c r="I7"/>
      <c r="J7"/>
      <c r="K7"/>
      <c r="L7"/>
    </row>
    <row r="8" spans="1:12">
      <c r="B8" s="6" t="s">
        <v>844</v>
      </c>
      <c r="C8" s="99" t="s">
        <v>282</v>
      </c>
      <c r="D8" s="742">
        <v>10.297511085860867</v>
      </c>
      <c r="E8" s="742">
        <v>10.681012014637169</v>
      </c>
      <c r="F8" s="742">
        <v>10.895046430018553</v>
      </c>
      <c r="G8" s="742">
        <v>10.888425498868122</v>
      </c>
      <c r="H8" s="742">
        <v>11.15504738794858</v>
      </c>
      <c r="I8" s="742">
        <v>11.569185968853741</v>
      </c>
      <c r="J8" s="742">
        <v>11.934277051622423</v>
      </c>
      <c r="K8" s="742">
        <v>11.848211054429289</v>
      </c>
    </row>
    <row r="9" spans="1:12">
      <c r="B9" s="8" t="s">
        <v>845</v>
      </c>
      <c r="D9" s="741"/>
      <c r="E9" s="741"/>
      <c r="F9" s="741"/>
      <c r="G9" s="741"/>
      <c r="H9" s="741"/>
      <c r="I9" s="741"/>
      <c r="J9" s="741"/>
      <c r="K9" s="741"/>
    </row>
    <row r="10" spans="1:12">
      <c r="B10" t="s">
        <v>846</v>
      </c>
      <c r="C10" s="99" t="s">
        <v>282</v>
      </c>
      <c r="D10" s="691">
        <v>10.239717136624991</v>
      </c>
      <c r="E10" s="691">
        <v>10.621641712435837</v>
      </c>
      <c r="F10" s="691">
        <v>10.83434259949844</v>
      </c>
      <c r="G10" s="691">
        <v>10.76212420460763</v>
      </c>
      <c r="H10" s="691">
        <v>11.025653388533193</v>
      </c>
      <c r="I10" s="691">
        <v>11.434988130832217</v>
      </c>
      <c r="J10" s="691">
        <v>11.795844305966048</v>
      </c>
      <c r="K10" s="691">
        <v>11.848211054429289</v>
      </c>
    </row>
    <row r="11" spans="1:12">
      <c r="B11" t="s">
        <v>847</v>
      </c>
      <c r="C11" s="99" t="s">
        <v>282</v>
      </c>
      <c r="D11" s="743">
        <v>5.7793949235875393E-2</v>
      </c>
      <c r="E11" s="743">
        <v>5.9370302201332513E-2</v>
      </c>
      <c r="F11" s="743">
        <v>6.0703830520113446E-2</v>
      </c>
      <c r="G11" s="743">
        <v>0.12630129426049178</v>
      </c>
      <c r="H11" s="743">
        <v>0.12939399941538676</v>
      </c>
      <c r="I11" s="743">
        <v>0.13419783802152524</v>
      </c>
      <c r="J11" s="743">
        <v>0.13843274565637495</v>
      </c>
      <c r="K11" s="1064">
        <v>0</v>
      </c>
    </row>
    <row r="12" spans="1:12">
      <c r="D12" s="741"/>
      <c r="E12" s="741"/>
      <c r="F12" s="741"/>
      <c r="G12" s="741"/>
      <c r="H12" s="741"/>
      <c r="I12" s="741"/>
      <c r="J12" s="741"/>
      <c r="K12" s="741"/>
    </row>
    <row r="13" spans="1:12">
      <c r="D13" s="741"/>
      <c r="E13" s="741"/>
      <c r="F13" s="741"/>
      <c r="G13" s="741"/>
      <c r="H13" s="741"/>
      <c r="I13" s="741"/>
      <c r="J13" s="741"/>
      <c r="K13" s="741"/>
    </row>
    <row r="14" spans="1:12">
      <c r="B14" t="s">
        <v>846</v>
      </c>
      <c r="C14" s="129" t="str">
        <f>'RFPR cover'!$C$14</f>
        <v>£m 09/10</v>
      </c>
      <c r="D14" s="1050">
        <f>D10/Data!C$34</f>
        <v>8.7767318842510296</v>
      </c>
      <c r="E14" s="1050">
        <f>E10/Data!D$34</f>
        <v>8.9290784065234075</v>
      </c>
      <c r="F14" s="1050">
        <f>F10/Data!E$34</f>
        <v>9.0107796605134265</v>
      </c>
      <c r="G14" s="1050">
        <f>G10/Data!F$34</f>
        <v>8.7629485163913419</v>
      </c>
      <c r="H14" s="1050">
        <f>H10/Data!G$34</f>
        <v>8.6537028921808066</v>
      </c>
      <c r="I14" s="1050">
        <f>I10/Data!H$34</f>
        <v>8.7088719133426338</v>
      </c>
      <c r="J14" s="1050">
        <f>J10/Data!I$34</f>
        <v>8.7570066898981427</v>
      </c>
      <c r="K14" s="1050">
        <f>K10/Data!J$34</f>
        <v>8.6904817827324088</v>
      </c>
    </row>
    <row r="15" spans="1:12">
      <c r="D15" s="741"/>
      <c r="E15" s="741"/>
      <c r="F15" s="741"/>
      <c r="G15" s="741"/>
      <c r="H15" s="741"/>
      <c r="I15" s="741"/>
      <c r="J15" s="741"/>
      <c r="K15" s="741"/>
    </row>
    <row r="16" spans="1:12">
      <c r="D16" s="741"/>
      <c r="E16" s="741"/>
      <c r="F16" s="741"/>
      <c r="G16" s="741"/>
      <c r="H16" s="741"/>
      <c r="I16" s="741"/>
      <c r="J16" s="741"/>
      <c r="K16" s="741"/>
    </row>
    <row r="17" spans="2:11" s="2" customFormat="1">
      <c r="B17" s="6" t="s">
        <v>848</v>
      </c>
      <c r="C17" s="129" t="str">
        <f>'RFPR cover'!$C$14</f>
        <v>£m 09/10</v>
      </c>
      <c r="D17" s="1060">
        <v>8.8000000000000007</v>
      </c>
      <c r="E17" s="1060">
        <v>8.8000000000000007</v>
      </c>
      <c r="F17" s="1060">
        <v>9.9</v>
      </c>
      <c r="G17" s="1060">
        <v>9.9</v>
      </c>
      <c r="H17" s="1060">
        <v>9.9</v>
      </c>
      <c r="I17" s="1060">
        <v>8.5</v>
      </c>
      <c r="J17" s="1060">
        <v>8.5</v>
      </c>
      <c r="K17" s="1060">
        <v>8.5</v>
      </c>
    </row>
    <row r="18" spans="2:11" s="2" customFormat="1">
      <c r="B18" t="s">
        <v>849</v>
      </c>
      <c r="C18" s="129" t="str">
        <f>'RFPR cover'!$C$14</f>
        <v>£m 09/10</v>
      </c>
      <c r="D18" s="1064">
        <v>0</v>
      </c>
      <c r="E18" s="1064">
        <v>0</v>
      </c>
      <c r="F18" s="1064">
        <v>0</v>
      </c>
      <c r="G18" s="1064">
        <v>0</v>
      </c>
      <c r="H18" s="1064">
        <v>0</v>
      </c>
      <c r="I18" s="1060">
        <v>-0.2</v>
      </c>
      <c r="J18" s="1060">
        <v>-0.2</v>
      </c>
      <c r="K18" s="1060">
        <v>-0.2</v>
      </c>
    </row>
    <row r="19" spans="2:11" s="2" customFormat="1">
      <c r="B19" s="6" t="s">
        <v>850</v>
      </c>
      <c r="C19" s="129" t="str">
        <f>'RFPR cover'!$C$14</f>
        <v>£m 09/10</v>
      </c>
      <c r="D19" s="1050">
        <f>D17-D18</f>
        <v>8.8000000000000007</v>
      </c>
      <c r="E19" s="1050">
        <f t="shared" ref="E19:K19" si="1">E17-E18</f>
        <v>8.8000000000000007</v>
      </c>
      <c r="F19" s="1050">
        <f t="shared" si="1"/>
        <v>9.9</v>
      </c>
      <c r="G19" s="1050">
        <f t="shared" si="1"/>
        <v>9.9</v>
      </c>
      <c r="H19" s="1050">
        <f t="shared" si="1"/>
        <v>9.9</v>
      </c>
      <c r="I19" s="1050">
        <f t="shared" si="1"/>
        <v>8.6999999999999993</v>
      </c>
      <c r="J19" s="1050">
        <f t="shared" si="1"/>
        <v>8.6999999999999993</v>
      </c>
      <c r="K19" s="1050">
        <f t="shared" si="1"/>
        <v>8.6999999999999993</v>
      </c>
    </row>
    <row r="20" spans="2:11" s="2" customFormat="1">
      <c r="B20" s="6"/>
      <c r="C20" s="6"/>
      <c r="D20" s="6"/>
      <c r="E20" s="6"/>
      <c r="F20" s="6"/>
      <c r="G20" s="6"/>
      <c r="H20" s="6"/>
      <c r="I20" s="6"/>
      <c r="J20" s="6"/>
      <c r="K20" s="6"/>
    </row>
    <row r="21" spans="2:11" s="2" customFormat="1">
      <c r="B21" s="6"/>
      <c r="C21" s="6"/>
      <c r="D21" s="1395" t="s">
        <v>851</v>
      </c>
      <c r="E21" s="6"/>
      <c r="F21" s="6"/>
      <c r="G21" s="6"/>
      <c r="H21" s="6"/>
      <c r="I21" s="6"/>
      <c r="J21" s="6"/>
      <c r="K21" s="6"/>
    </row>
    <row r="22" spans="2:11" s="2" customFormat="1" ht="12.75" customHeight="1">
      <c r="B22" s="6"/>
      <c r="C22" s="6"/>
      <c r="D22" s="1396"/>
      <c r="E22" s="6"/>
      <c r="F22" s="6"/>
      <c r="G22" s="6"/>
      <c r="H22" s="6"/>
      <c r="I22" s="6"/>
      <c r="J22" s="6"/>
      <c r="K22" s="6"/>
    </row>
    <row r="23" spans="2:11">
      <c r="C23" s="6"/>
      <c r="D23" s="1397"/>
      <c r="E23" s="6"/>
    </row>
    <row r="24" spans="2:11">
      <c r="B24" s="6" t="s">
        <v>852</v>
      </c>
      <c r="C24" s="6"/>
      <c r="D24" s="1063">
        <v>43555</v>
      </c>
    </row>
    <row r="25" spans="2:11">
      <c r="B25" s="6"/>
      <c r="C25" s="6"/>
      <c r="D25" s="23"/>
      <c r="E25" s="24"/>
      <c r="F25" s="24"/>
    </row>
    <row r="26" spans="2:11">
      <c r="B26" t="s">
        <v>853</v>
      </c>
      <c r="C26" s="6"/>
      <c r="D26" s="1065">
        <v>43555</v>
      </c>
      <c r="E26" s="24"/>
      <c r="F26" s="24"/>
    </row>
    <row r="27" spans="2:11">
      <c r="C27" s="6"/>
      <c r="D27" s="23"/>
      <c r="E27" s="24"/>
      <c r="F27" s="24"/>
    </row>
    <row r="28" spans="2:11">
      <c r="B28" s="6"/>
      <c r="D28" s="271" t="s">
        <v>427</v>
      </c>
      <c r="E28" s="24"/>
      <c r="F28" s="24"/>
    </row>
    <row r="29" spans="2:11">
      <c r="B29" t="s">
        <v>854</v>
      </c>
      <c r="D29" s="1060">
        <v>300.22987840000002</v>
      </c>
    </row>
    <row r="30" spans="2:11">
      <c r="B30" t="s">
        <v>855</v>
      </c>
      <c r="D30" s="1060">
        <v>3080.6701216000001</v>
      </c>
    </row>
    <row r="31" spans="2:11">
      <c r="D31" s="741"/>
    </row>
    <row r="32" spans="2:11">
      <c r="B32" t="s">
        <v>856</v>
      </c>
      <c r="D32" s="1060">
        <v>301.8</v>
      </c>
    </row>
    <row r="33" spans="2:4">
      <c r="B33" t="s">
        <v>857</v>
      </c>
      <c r="D33" s="1060">
        <v>2841.6999999999994</v>
      </c>
    </row>
    <row r="34" spans="2:4">
      <c r="D34" s="741"/>
    </row>
    <row r="35" spans="2:4">
      <c r="B35" s="25" t="s">
        <v>858</v>
      </c>
      <c r="D35" s="1050">
        <f>D29-D32</f>
        <v>-1.5701215999999931</v>
      </c>
    </row>
    <row r="36" spans="2:4">
      <c r="B36" s="25" t="s">
        <v>859</v>
      </c>
      <c r="D36" s="1050">
        <f>D30-D33</f>
        <v>238.97012160000077</v>
      </c>
    </row>
    <row r="37" spans="2:4">
      <c r="D37" s="741"/>
    </row>
    <row r="38" spans="2:4">
      <c r="B38" t="s">
        <v>860</v>
      </c>
      <c r="D38" s="1060">
        <v>51.833839096225802</v>
      </c>
    </row>
    <row r="39" spans="2:4">
      <c r="B39" t="s">
        <v>861</v>
      </c>
      <c r="D39" s="1060">
        <v>-0.42389420040990999</v>
      </c>
    </row>
  </sheetData>
  <sheetProtection algorithmName="SHA-512" hashValue="TJV20Ftxuv70zExFsB7qH5tRVHCO+RUGF3as/bD41sKi8E497LXH18onc6n2Uq0w9TRMZ8W1oNeQrfRIIlHijw==" saltValue="AgOAJekZFk1ConhUB5HChQ==" spinCount="100000" sheet="1" objects="1" scenarios="1"/>
  <mergeCells count="1">
    <mergeCell ref="D21:D23"/>
  </mergeCells>
  <conditionalFormatting sqref="D6:J6">
    <cfRule type="expression" dxfId="12" priority="16">
      <formula>AND(D$4="Actuals",E$4="Forecast")</formula>
    </cfRule>
  </conditionalFormatting>
  <conditionalFormatting sqref="D11:J11">
    <cfRule type="expression" dxfId="11" priority="10">
      <formula>D$5="Forecast"</formula>
    </cfRule>
    <cfRule type="expression" dxfId="10" priority="11">
      <formula>D$5="Actuals"</formula>
    </cfRule>
  </conditionalFormatting>
  <conditionalFormatting sqref="D8:K8">
    <cfRule type="expression" dxfId="9" priority="14">
      <formula>D$5="Forecast"</formula>
    </cfRule>
    <cfRule type="expression" dxfId="8" priority="15">
      <formula>D$5="Actuals"</formula>
    </cfRule>
  </conditionalFormatting>
  <conditionalFormatting sqref="D10:K10">
    <cfRule type="expression" dxfId="7" priority="12">
      <formula>D$5="Forecast"</formula>
    </cfRule>
    <cfRule type="expression" dxfId="6" priority="13">
      <formula>D$5="Actuals"</formula>
    </cfRule>
  </conditionalFormatting>
  <conditionalFormatting sqref="D5:K6">
    <cfRule type="expression" dxfId="5" priority="9">
      <formula>AND(D$5="Actuals",E$5="Forecast")</formula>
    </cfRule>
  </conditionalFormatting>
  <conditionalFormatting sqref="D21">
    <cfRule type="expression" dxfId="4" priority="6">
      <formula>AND(E$4="Actuals",F$4="Forecast")</formula>
    </cfRule>
  </conditionalFormatting>
  <conditionalFormatting sqref="K6">
    <cfRule type="expression" dxfId="3" priority="112">
      <formula>AND(K$4="Actuals",#REF!="Forecast")</formula>
    </cfRule>
  </conditionalFormatting>
  <conditionalFormatting sqref="K5">
    <cfRule type="expression" dxfId="2" priority="114">
      <formula>AND(K$5="Actuals",#REF!="Forecast")</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FFFFCC"/>
    <pageSetUpPr fitToPage="1"/>
  </sheetPr>
  <dimension ref="A1:S21"/>
  <sheetViews>
    <sheetView showGridLines="0" zoomScale="80" zoomScaleNormal="80" workbookViewId="0">
      <pane ySplit="6" topLeftCell="A7" activePane="bottomLeft" state="frozen"/>
      <selection activeCell="B75" sqref="A1:XFD1048576"/>
      <selection pane="bottomLeft" activeCell="B24" sqref="B24"/>
    </sheetView>
  </sheetViews>
  <sheetFormatPr defaultRowHeight="12.75"/>
  <cols>
    <col min="1" max="1" width="8.375" customWidth="1"/>
    <col min="2" max="2" width="70.75" customWidth="1"/>
    <col min="3" max="3" width="14.125" customWidth="1"/>
    <col min="4" max="11" width="11.125" customWidth="1"/>
    <col min="12" max="12" width="5" customWidth="1"/>
  </cols>
  <sheetData>
    <row r="1" spans="1:19" ht="20.25">
      <c r="A1" s="981" t="s">
        <v>862</v>
      </c>
      <c r="B1" s="947"/>
      <c r="C1" s="157"/>
      <c r="D1" s="157"/>
      <c r="E1" s="157"/>
      <c r="F1" s="157"/>
      <c r="G1" s="157"/>
      <c r="H1" s="157"/>
      <c r="I1" s="158"/>
      <c r="J1" s="158"/>
      <c r="K1" s="159"/>
      <c r="L1" s="992"/>
      <c r="M1" s="19"/>
      <c r="N1" s="19"/>
      <c r="O1" s="18" t="s">
        <v>180</v>
      </c>
      <c r="P1" s="19"/>
      <c r="Q1" s="19"/>
      <c r="R1" s="19"/>
      <c r="S1" s="19"/>
    </row>
    <row r="2" spans="1:19" ht="20.25">
      <c r="A2" s="941" t="str">
        <f>'RFPR cover'!C5</f>
        <v>NGESO</v>
      </c>
      <c r="B2" s="936"/>
      <c r="C2" s="16"/>
      <c r="D2" s="16"/>
      <c r="E2" s="16"/>
      <c r="F2" s="16"/>
      <c r="G2" s="16"/>
      <c r="H2" s="16"/>
      <c r="I2" s="15"/>
      <c r="J2" s="15"/>
      <c r="K2" s="15"/>
      <c r="L2" s="81"/>
      <c r="M2" s="19"/>
      <c r="N2" s="19"/>
      <c r="O2" s="18" t="s">
        <v>180</v>
      </c>
      <c r="P2" s="19"/>
      <c r="Q2" s="19"/>
      <c r="R2" s="19"/>
      <c r="S2" s="19"/>
    </row>
    <row r="3" spans="1:19" ht="20.25">
      <c r="A3" s="943">
        <f>'RFPR cover'!C7</f>
        <v>2021</v>
      </c>
      <c r="B3" s="950"/>
      <c r="C3" s="160"/>
      <c r="D3" s="160"/>
      <c r="E3" s="160"/>
      <c r="F3" s="160"/>
      <c r="G3" s="160"/>
      <c r="H3" s="160"/>
      <c r="I3" s="156"/>
      <c r="J3" s="156"/>
      <c r="K3" s="156"/>
      <c r="L3" s="161"/>
      <c r="M3" s="19"/>
      <c r="N3" s="19"/>
      <c r="O3" s="18" t="s">
        <v>180</v>
      </c>
      <c r="P3" s="19"/>
      <c r="Q3" s="19"/>
      <c r="R3" s="19"/>
      <c r="S3" s="19"/>
    </row>
    <row r="4" spans="1:19" s="2" customFormat="1" ht="12.75" customHeight="1">
      <c r="M4" s="19"/>
      <c r="N4" s="19"/>
      <c r="O4" s="18" t="s">
        <v>180</v>
      </c>
      <c r="P4" s="19"/>
      <c r="Q4" s="19"/>
      <c r="R4" s="19"/>
      <c r="S4" s="19"/>
    </row>
    <row r="5" spans="1:19" s="2" customFormat="1" ht="12.75" customHeight="1">
      <c r="B5" s="3"/>
      <c r="C5" s="3"/>
      <c r="D5" s="352" t="str">
        <f>IF(D6&lt;='RFPR cover'!$C$7,"Actuals","Forecast")</f>
        <v>Actuals</v>
      </c>
      <c r="E5" s="353" t="str">
        <f>IF(E6&lt;='RFPR cover'!$C$7,"Actuals","Forecast")</f>
        <v>Actuals</v>
      </c>
      <c r="F5" s="353" t="str">
        <f>IF(F6&lt;='RFPR cover'!$C$7,"Actuals","Forecast")</f>
        <v>Actuals</v>
      </c>
      <c r="G5" s="353" t="str">
        <f>IF(G6&lt;='RFPR cover'!$C$7,"Actuals","Forecast")</f>
        <v>Actuals</v>
      </c>
      <c r="H5" s="353" t="str">
        <f>IF(H6&lt;='RFPR cover'!$C$7,"Actuals","Forecast")</f>
        <v>Actuals</v>
      </c>
      <c r="I5" s="353" t="str">
        <f>IF(I6&lt;='RFPR cover'!$C$7,"Actuals","Forecast")</f>
        <v>Actuals</v>
      </c>
      <c r="J5" s="353" t="str">
        <f>IF(J6&lt;='RFPR cover'!$C$7,"Actuals","Forecast")</f>
        <v>Actuals</v>
      </c>
      <c r="K5" s="354" t="str">
        <f>IF(K6&lt;='RFPR cover'!$C$7,"Actuals","Forecast")</f>
        <v>Actuals</v>
      </c>
      <c r="M5" s="19"/>
      <c r="N5" s="19"/>
      <c r="O5" s="18" t="s">
        <v>180</v>
      </c>
      <c r="P5" s="19"/>
      <c r="Q5" s="19"/>
      <c r="R5" s="19"/>
      <c r="S5" s="19"/>
    </row>
    <row r="6" spans="1:19" s="2" customFormat="1">
      <c r="C6" s="6"/>
      <c r="D6" s="78">
        <f>'RFPR cover'!$C$13</f>
        <v>2014</v>
      </c>
      <c r="E6" s="79">
        <f>D6+1</f>
        <v>2015</v>
      </c>
      <c r="F6" s="79">
        <f t="shared" ref="F6:K6" si="0">E6+1</f>
        <v>2016</v>
      </c>
      <c r="G6" s="79">
        <f t="shared" si="0"/>
        <v>2017</v>
      </c>
      <c r="H6" s="79">
        <f t="shared" si="0"/>
        <v>2018</v>
      </c>
      <c r="I6" s="79">
        <f t="shared" si="0"/>
        <v>2019</v>
      </c>
      <c r="J6" s="79">
        <f t="shared" si="0"/>
        <v>2020</v>
      </c>
      <c r="K6" s="117">
        <f t="shared" si="0"/>
        <v>2021</v>
      </c>
    </row>
    <row r="7" spans="1:19">
      <c r="D7" s="747"/>
      <c r="E7" s="747"/>
      <c r="F7" s="747"/>
      <c r="G7" s="747"/>
      <c r="H7" s="747"/>
      <c r="I7" s="747"/>
      <c r="J7" s="747"/>
      <c r="K7" s="747"/>
    </row>
    <row r="8" spans="1:19">
      <c r="B8" s="5" t="s">
        <v>863</v>
      </c>
      <c r="C8" s="129" t="str">
        <f>'RFPR cover'!$C$14</f>
        <v>£m 09/10</v>
      </c>
      <c r="D8" s="744">
        <f>(D16+D21)/Data!C34</f>
        <v>0</v>
      </c>
      <c r="E8" s="744">
        <f>(E16+E21)/Data!D34</f>
        <v>0</v>
      </c>
      <c r="F8" s="744">
        <f>(F16+F21)/Data!E34</f>
        <v>0</v>
      </c>
      <c r="G8" s="744">
        <f>(G16+G21)/Data!F34</f>
        <v>0</v>
      </c>
      <c r="H8" s="744">
        <f>(H16+H21)/Data!G34</f>
        <v>0</v>
      </c>
      <c r="I8" s="744">
        <f>(I16+I21)/Data!H34</f>
        <v>0</v>
      </c>
      <c r="J8" s="744">
        <f>(J16+J21)/Data!I34</f>
        <v>0</v>
      </c>
      <c r="K8" s="744">
        <f>(K16+K21)/Data!J34</f>
        <v>0</v>
      </c>
    </row>
    <row r="9" spans="1:19">
      <c r="D9" s="747"/>
      <c r="E9" s="747"/>
      <c r="F9" s="747"/>
      <c r="G9" s="747"/>
      <c r="H9" s="747"/>
      <c r="I9" s="747"/>
      <c r="J9" s="747"/>
      <c r="K9" s="747"/>
    </row>
    <row r="10" spans="1:19">
      <c r="B10" s="6" t="s">
        <v>864</v>
      </c>
      <c r="D10" s="747"/>
      <c r="E10" s="747"/>
      <c r="F10" s="747"/>
      <c r="G10" s="747"/>
      <c r="H10" s="747"/>
      <c r="I10" s="747"/>
      <c r="J10" s="747"/>
      <c r="K10" s="747"/>
    </row>
    <row r="11" spans="1:19">
      <c r="B11" s="26" t="s">
        <v>865</v>
      </c>
      <c r="C11" s="99" t="s">
        <v>282</v>
      </c>
      <c r="D11" s="654"/>
      <c r="E11" s="655"/>
      <c r="F11" s="655"/>
      <c r="G11" s="655"/>
      <c r="H11" s="655"/>
      <c r="I11" s="655"/>
      <c r="J11" s="655"/>
      <c r="K11" s="656"/>
    </row>
    <row r="12" spans="1:19">
      <c r="B12" s="26" t="s">
        <v>865</v>
      </c>
      <c r="C12" s="99" t="s">
        <v>282</v>
      </c>
      <c r="D12" s="654"/>
      <c r="E12" s="655"/>
      <c r="F12" s="655"/>
      <c r="G12" s="655"/>
      <c r="H12" s="655"/>
      <c r="I12" s="655"/>
      <c r="J12" s="655"/>
      <c r="K12" s="656"/>
    </row>
    <row r="13" spans="1:19">
      <c r="B13" s="26" t="s">
        <v>812</v>
      </c>
      <c r="C13" s="99" t="s">
        <v>282</v>
      </c>
      <c r="D13" s="654"/>
      <c r="E13" s="655"/>
      <c r="F13" s="655"/>
      <c r="G13" s="655"/>
      <c r="H13" s="655"/>
      <c r="I13" s="655"/>
      <c r="J13" s="655"/>
      <c r="K13" s="656"/>
    </row>
    <row r="14" spans="1:19">
      <c r="B14" s="6" t="s">
        <v>866</v>
      </c>
      <c r="C14" s="99" t="s">
        <v>282</v>
      </c>
      <c r="D14" s="744">
        <f>SUM(D11:D13)</f>
        <v>0</v>
      </c>
      <c r="E14" s="745">
        <f t="shared" ref="E14:K14" si="1">SUM(E11:E13)</f>
        <v>0</v>
      </c>
      <c r="F14" s="745">
        <f t="shared" si="1"/>
        <v>0</v>
      </c>
      <c r="G14" s="745">
        <f t="shared" si="1"/>
        <v>0</v>
      </c>
      <c r="H14" s="745">
        <f t="shared" si="1"/>
        <v>0</v>
      </c>
      <c r="I14" s="745">
        <f t="shared" si="1"/>
        <v>0</v>
      </c>
      <c r="J14" s="745">
        <f t="shared" si="1"/>
        <v>0</v>
      </c>
      <c r="K14" s="746">
        <f t="shared" si="1"/>
        <v>0</v>
      </c>
    </row>
    <row r="15" spans="1:19">
      <c r="B15" s="2" t="s">
        <v>867</v>
      </c>
      <c r="C15" s="99" t="s">
        <v>282</v>
      </c>
      <c r="D15" s="654"/>
      <c r="E15" s="655"/>
      <c r="F15" s="655"/>
      <c r="G15" s="655"/>
      <c r="H15" s="655"/>
      <c r="I15" s="655"/>
      <c r="J15" s="655"/>
      <c r="K15" s="656"/>
    </row>
    <row r="16" spans="1:19">
      <c r="B16" s="5" t="s">
        <v>868</v>
      </c>
      <c r="C16" s="99" t="s">
        <v>282</v>
      </c>
      <c r="D16" s="744">
        <f>D14-D15</f>
        <v>0</v>
      </c>
      <c r="E16" s="744">
        <f t="shared" ref="E16:K16" si="2">E14-E15</f>
        <v>0</v>
      </c>
      <c r="F16" s="744">
        <f t="shared" si="2"/>
        <v>0</v>
      </c>
      <c r="G16" s="744">
        <f t="shared" si="2"/>
        <v>0</v>
      </c>
      <c r="H16" s="744">
        <f t="shared" si="2"/>
        <v>0</v>
      </c>
      <c r="I16" s="744">
        <f t="shared" si="2"/>
        <v>0</v>
      </c>
      <c r="J16" s="744">
        <f t="shared" si="2"/>
        <v>0</v>
      </c>
      <c r="K16" s="744">
        <f t="shared" si="2"/>
        <v>0</v>
      </c>
    </row>
    <row r="18" spans="2:11">
      <c r="B18" s="6" t="s">
        <v>869</v>
      </c>
      <c r="D18" s="747"/>
      <c r="E18" s="747"/>
      <c r="F18" s="747"/>
      <c r="G18" s="747"/>
      <c r="H18" s="747"/>
      <c r="I18" s="747"/>
      <c r="J18" s="747"/>
      <c r="K18" s="747"/>
    </row>
    <row r="19" spans="2:11">
      <c r="B19" s="849" t="s">
        <v>870</v>
      </c>
      <c r="C19" s="99" t="s">
        <v>282</v>
      </c>
      <c r="D19" s="654"/>
      <c r="E19" s="655"/>
      <c r="F19" s="655"/>
      <c r="G19" s="655"/>
      <c r="H19" s="655"/>
      <c r="I19" s="655"/>
      <c r="J19" s="655"/>
      <c r="K19" s="656"/>
    </row>
    <row r="20" spans="2:11">
      <c r="B20" s="2" t="s">
        <v>867</v>
      </c>
      <c r="C20" s="99" t="s">
        <v>282</v>
      </c>
      <c r="D20" s="654"/>
      <c r="E20" s="655"/>
      <c r="F20" s="655"/>
      <c r="G20" s="655"/>
      <c r="H20" s="655"/>
      <c r="I20" s="655"/>
      <c r="J20" s="655"/>
      <c r="K20" s="656"/>
    </row>
    <row r="21" spans="2:11">
      <c r="B21" s="5" t="s">
        <v>871</v>
      </c>
      <c r="C21" s="99" t="s">
        <v>282</v>
      </c>
      <c r="D21" s="744">
        <f>D19-D20</f>
        <v>0</v>
      </c>
      <c r="E21" s="744">
        <f t="shared" ref="E21:K21" si="3">E19-E20</f>
        <v>0</v>
      </c>
      <c r="F21" s="744">
        <f t="shared" si="3"/>
        <v>0</v>
      </c>
      <c r="G21" s="744">
        <f t="shared" si="3"/>
        <v>0</v>
      </c>
      <c r="H21" s="744">
        <f t="shared" si="3"/>
        <v>0</v>
      </c>
      <c r="I21" s="744">
        <f t="shared" si="3"/>
        <v>0</v>
      </c>
      <c r="J21" s="744">
        <f t="shared" si="3"/>
        <v>0</v>
      </c>
      <c r="K21" s="744">
        <f t="shared" si="3"/>
        <v>0</v>
      </c>
    </row>
  </sheetData>
  <conditionalFormatting sqref="D6:K6">
    <cfRule type="expression" dxfId="1" priority="11">
      <formula>AND(D$4="Actuals",E$4="Forecast")</formula>
    </cfRule>
  </conditionalFormatting>
  <conditionalFormatting sqref="D5:K6">
    <cfRule type="expression" dxfId="0" priority="4">
      <formula>AND(D$5="Actuals",E$5="Forecast")</formula>
    </cfRule>
  </conditionalFormatting>
  <pageMargins left="0.70866141732283472" right="0.70866141732283472" top="0.74803149606299213" bottom="0.74803149606299213" header="0.31496062992125984" footer="0.31496062992125984"/>
  <pageSetup paperSize="8" scale="91" orientation="landscape"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9CCFF"/>
  </sheetPr>
  <dimension ref="A1:T268"/>
  <sheetViews>
    <sheetView showGridLines="0" zoomScaleNormal="100" workbookViewId="0">
      <pane ySplit="4" topLeftCell="A5" activePane="bottomLeft" state="frozen"/>
      <selection activeCell="B75" sqref="A1:XFD1048576"/>
      <selection pane="bottomLeft" activeCell="A5" sqref="A5"/>
    </sheetView>
  </sheetViews>
  <sheetFormatPr defaultRowHeight="12.75"/>
  <cols>
    <col min="1" max="1" width="8.375" customWidth="1"/>
    <col min="2" max="2" width="35.125" customWidth="1"/>
    <col min="8" max="8" width="10.125" bestFit="1" customWidth="1"/>
    <col min="14" max="14" width="9" customWidth="1"/>
  </cols>
  <sheetData>
    <row r="1" spans="1:14" ht="20.25">
      <c r="A1" s="981" t="s">
        <v>20</v>
      </c>
      <c r="B1" s="982"/>
      <c r="C1" s="982"/>
      <c r="D1" s="982"/>
      <c r="E1" s="982"/>
      <c r="F1" s="982"/>
      <c r="G1" s="982"/>
      <c r="H1" s="982"/>
      <c r="I1" s="982"/>
      <c r="J1" s="982"/>
      <c r="K1" s="982"/>
      <c r="L1" s="982"/>
      <c r="M1" s="982"/>
      <c r="N1" s="983"/>
    </row>
    <row r="2" spans="1:14" ht="20.25">
      <c r="A2" s="941" t="str">
        <f>'RFPR cover'!C5</f>
        <v>NGESO</v>
      </c>
      <c r="B2" s="939"/>
      <c r="C2" s="939"/>
      <c r="D2" s="939"/>
      <c r="E2" s="939"/>
      <c r="F2" s="939"/>
      <c r="G2" s="939"/>
      <c r="H2" s="939"/>
      <c r="I2" s="939"/>
      <c r="J2" s="939"/>
      <c r="K2" s="939"/>
      <c r="L2" s="939"/>
      <c r="M2" s="939"/>
      <c r="N2" s="942"/>
    </row>
    <row r="3" spans="1:14" ht="20.25">
      <c r="A3" s="943">
        <f>'RFPR cover'!C7</f>
        <v>2021</v>
      </c>
      <c r="B3" s="944"/>
      <c r="C3" s="944"/>
      <c r="D3" s="944"/>
      <c r="E3" s="944"/>
      <c r="F3" s="944"/>
      <c r="G3" s="944"/>
      <c r="H3" s="944"/>
      <c r="I3" s="944"/>
      <c r="J3" s="944"/>
      <c r="K3" s="944"/>
      <c r="L3" s="944"/>
      <c r="M3" s="944"/>
      <c r="N3" s="945"/>
    </row>
    <row r="6" spans="1:14">
      <c r="A6" s="17"/>
      <c r="B6" s="984">
        <v>2018</v>
      </c>
      <c r="C6" s="985" t="s">
        <v>21</v>
      </c>
      <c r="D6" s="9"/>
      <c r="E6" s="9"/>
      <c r="F6" s="846"/>
      <c r="G6" s="9"/>
    </row>
    <row r="7" spans="1:14">
      <c r="A7" s="17"/>
      <c r="B7" s="984">
        <v>2019</v>
      </c>
      <c r="C7" s="985" t="s">
        <v>22</v>
      </c>
      <c r="D7" s="9"/>
      <c r="E7" s="9"/>
      <c r="F7" s="9"/>
      <c r="G7" s="9"/>
    </row>
    <row r="8" spans="1:14">
      <c r="A8" s="17"/>
      <c r="B8" s="984">
        <v>2020</v>
      </c>
      <c r="C8" s="985" t="s">
        <v>23</v>
      </c>
      <c r="D8" s="10"/>
      <c r="E8" s="10"/>
      <c r="F8" s="10"/>
      <c r="G8" s="10"/>
    </row>
    <row r="9" spans="1:14">
      <c r="A9" s="17"/>
      <c r="B9" s="984">
        <v>2021</v>
      </c>
      <c r="C9" s="985" t="s">
        <v>24</v>
      </c>
      <c r="D9" s="9"/>
      <c r="E9" s="9"/>
      <c r="F9" s="9"/>
      <c r="G9" s="9"/>
    </row>
    <row r="10" spans="1:14">
      <c r="A10" s="17"/>
      <c r="B10" s="984">
        <v>2022</v>
      </c>
      <c r="C10" s="985" t="s">
        <v>25</v>
      </c>
      <c r="D10" s="9"/>
      <c r="E10" s="9"/>
      <c r="F10" s="9"/>
    </row>
    <row r="11" spans="1:14">
      <c r="A11" s="17"/>
      <c r="B11" s="984">
        <v>2023</v>
      </c>
      <c r="C11" s="985" t="s">
        <v>26</v>
      </c>
      <c r="D11" s="10"/>
      <c r="E11" s="10"/>
      <c r="F11" s="10"/>
    </row>
    <row r="12" spans="1:14">
      <c r="A12" s="17"/>
      <c r="B12" s="9"/>
      <c r="C12" s="9"/>
      <c r="D12" s="9"/>
      <c r="E12" s="9"/>
      <c r="F12" s="9"/>
    </row>
    <row r="13" spans="1:14" ht="75" customHeight="1">
      <c r="A13" s="17"/>
      <c r="B13" s="986" t="s">
        <v>27</v>
      </c>
      <c r="C13" s="600" t="s">
        <v>28</v>
      </c>
      <c r="D13" s="600" t="s">
        <v>29</v>
      </c>
      <c r="E13" s="600" t="s">
        <v>30</v>
      </c>
      <c r="F13" s="600" t="s">
        <v>31</v>
      </c>
      <c r="G13" s="601" t="s">
        <v>32</v>
      </c>
    </row>
    <row r="14" spans="1:14">
      <c r="A14" s="17"/>
      <c r="B14" s="104" t="s">
        <v>33</v>
      </c>
      <c r="C14" s="111">
        <v>2010</v>
      </c>
      <c r="D14" s="105" t="str">
        <f>IF(VALUE(C14)&lt;='RFPR cover'!$C$7,"Actual","Forecast")</f>
        <v>Actual</v>
      </c>
      <c r="E14" s="277">
        <v>215.767</v>
      </c>
      <c r="F14" s="555">
        <v>221.75</v>
      </c>
      <c r="G14" s="106">
        <v>0.28000000000000003</v>
      </c>
      <c r="H14" s="847"/>
      <c r="J14" s="848"/>
    </row>
    <row r="15" spans="1:14">
      <c r="A15" s="17"/>
      <c r="B15" s="107" t="s">
        <v>34</v>
      </c>
      <c r="C15" s="112">
        <v>2011</v>
      </c>
      <c r="D15" s="108" t="str">
        <f>IF(VALUE(C15)&lt;='RFPR cover'!$C$7,"Actual","Forecast")</f>
        <v>Actual</v>
      </c>
      <c r="E15" s="278">
        <v>226.47499999999999</v>
      </c>
      <c r="F15" s="556">
        <v>233.45</v>
      </c>
      <c r="G15" s="109">
        <v>0.28000000000000003</v>
      </c>
      <c r="H15" s="847"/>
      <c r="J15" s="848"/>
    </row>
    <row r="16" spans="1:14" ht="14.25" customHeight="1">
      <c r="A16" s="17"/>
      <c r="B16" s="107" t="s">
        <v>35</v>
      </c>
      <c r="C16" s="112">
        <v>2012</v>
      </c>
      <c r="D16" s="108" t="str">
        <f>IF(VALUE(C16)&lt;='RFPR cover'!$C$7,"Actual","Forecast")</f>
        <v>Actual</v>
      </c>
      <c r="E16" s="278">
        <v>237.34200000000001</v>
      </c>
      <c r="F16" s="556">
        <v>241.65</v>
      </c>
      <c r="G16" s="109">
        <v>0.26</v>
      </c>
      <c r="H16" s="847"/>
      <c r="J16" s="848"/>
    </row>
    <row r="17" spans="2:10">
      <c r="B17" s="107" t="s">
        <v>36</v>
      </c>
      <c r="C17" s="112">
        <v>2013</v>
      </c>
      <c r="D17" s="108" t="str">
        <f>IF(VALUE(C17)&lt;='RFPR cover'!$C$7,"Actual","Forecast")</f>
        <v>Actual</v>
      </c>
      <c r="E17" s="278">
        <v>244.67500000000001</v>
      </c>
      <c r="F17" s="556">
        <v>249.1</v>
      </c>
      <c r="G17" s="109">
        <v>0.24</v>
      </c>
      <c r="H17" s="847"/>
      <c r="J17" s="848"/>
    </row>
    <row r="18" spans="2:10">
      <c r="B18" s="107" t="s">
        <v>37</v>
      </c>
      <c r="C18" s="112">
        <v>2014</v>
      </c>
      <c r="D18" s="108" t="str">
        <f>IF(VALUE(C18)&lt;='RFPR cover'!$C$7,"Actual","Forecast")</f>
        <v>Actual</v>
      </c>
      <c r="E18" s="278">
        <v>251.733</v>
      </c>
      <c r="F18" s="556">
        <v>255.25</v>
      </c>
      <c r="G18" s="109">
        <v>0.23</v>
      </c>
      <c r="H18" s="847"/>
      <c r="I18" s="569"/>
      <c r="J18" s="848"/>
    </row>
    <row r="19" spans="2:10">
      <c r="B19" s="107" t="s">
        <v>38</v>
      </c>
      <c r="C19" s="112">
        <v>2015</v>
      </c>
      <c r="D19" s="108" t="str">
        <f>IF(VALUE(C19)&lt;='RFPR cover'!$C$7,"Actual","Forecast")</f>
        <v>Actual</v>
      </c>
      <c r="E19" s="278">
        <v>256.66699999999997</v>
      </c>
      <c r="F19" s="556">
        <v>257.55</v>
      </c>
      <c r="G19" s="109">
        <v>0.21</v>
      </c>
      <c r="H19" s="847"/>
      <c r="I19" s="569"/>
      <c r="J19" s="848"/>
    </row>
    <row r="20" spans="2:10">
      <c r="B20" s="107" t="s">
        <v>39</v>
      </c>
      <c r="C20" s="112">
        <v>2016</v>
      </c>
      <c r="D20" s="108" t="str">
        <f>IF(VALUE(C20)&lt;='RFPR cover'!$C$7,"Actual","Forecast")</f>
        <v>Actual</v>
      </c>
      <c r="E20" s="278">
        <v>259.43299999999999</v>
      </c>
      <c r="F20" s="556">
        <v>261.25</v>
      </c>
      <c r="G20" s="109">
        <v>0.2</v>
      </c>
      <c r="H20" s="847"/>
      <c r="I20" s="569"/>
      <c r="J20" s="848"/>
    </row>
    <row r="21" spans="2:10">
      <c r="B21" s="107" t="s">
        <v>40</v>
      </c>
      <c r="C21" s="112">
        <v>2017</v>
      </c>
      <c r="D21" s="108" t="str">
        <f>IF(VALUE(C21)&lt;='RFPR cover'!$C$7,"Actual","Forecast")</f>
        <v>Actual</v>
      </c>
      <c r="E21" s="278">
        <v>264.99200000000002</v>
      </c>
      <c r="F21" s="556">
        <v>269.95000000000005</v>
      </c>
      <c r="G21" s="109">
        <v>0.2</v>
      </c>
      <c r="H21" s="847"/>
      <c r="I21" s="569"/>
      <c r="J21" s="848"/>
    </row>
    <row r="22" spans="2:10">
      <c r="B22" s="107" t="s">
        <v>21</v>
      </c>
      <c r="C22" s="112">
        <v>2018</v>
      </c>
      <c r="D22" s="108" t="str">
        <f>IF(VALUE(C22)&lt;='RFPR cover'!$C$7,"Actual","Forecast")</f>
        <v>Actual</v>
      </c>
      <c r="E22" s="278">
        <v>274.90800000000002</v>
      </c>
      <c r="F22" s="556">
        <v>279</v>
      </c>
      <c r="G22" s="109">
        <v>0.19</v>
      </c>
      <c r="H22" s="847"/>
      <c r="I22" s="569"/>
      <c r="J22" s="848"/>
    </row>
    <row r="23" spans="2:10">
      <c r="B23" s="558" t="s">
        <v>22</v>
      </c>
      <c r="C23" s="112">
        <v>2019</v>
      </c>
      <c r="D23" s="108" t="str">
        <f>IF(VALUE(C23)&lt;='RFPR cover'!$C$7,"Actual","Forecast")</f>
        <v>Actual</v>
      </c>
      <c r="E23" s="278">
        <v>283.30799999999999</v>
      </c>
      <c r="F23" s="556">
        <v>286.64999999999998</v>
      </c>
      <c r="G23" s="109">
        <v>0.19</v>
      </c>
      <c r="H23" s="847"/>
      <c r="J23" s="848"/>
    </row>
    <row r="24" spans="2:10">
      <c r="B24" s="558" t="s">
        <v>23</v>
      </c>
      <c r="C24" s="112">
        <v>2020</v>
      </c>
      <c r="D24" s="108" t="str">
        <f>IF(VALUE(C24)&lt;='RFPR cover'!$C$7,"Actual","Forecast")</f>
        <v>Actual</v>
      </c>
      <c r="E24" s="278">
        <v>290.642</v>
      </c>
      <c r="F24" s="1066">
        <v>292.60000000000002</v>
      </c>
      <c r="G24" s="109">
        <v>0.19</v>
      </c>
    </row>
    <row r="25" spans="2:10">
      <c r="B25" s="558" t="s">
        <v>24</v>
      </c>
      <c r="C25" s="112">
        <v>2021</v>
      </c>
      <c r="D25" s="108" t="str">
        <f>IF(VALUE(C25)&lt;='RFPR cover'!$C$7,"Actual","Forecast")</f>
        <v>Actual</v>
      </c>
      <c r="E25" s="1066">
        <v>294.16699999999997</v>
      </c>
      <c r="F25" s="1066">
        <v>299</v>
      </c>
      <c r="G25" s="109">
        <v>0.19</v>
      </c>
      <c r="H25" s="847"/>
      <c r="J25" s="848"/>
    </row>
    <row r="26" spans="2:10">
      <c r="B26" s="558" t="s">
        <v>25</v>
      </c>
      <c r="C26" s="112">
        <v>2022</v>
      </c>
      <c r="D26" s="108" t="str">
        <f>IF(VALUE(C26)&lt;='RFPR cover'!$C$7,"Actual","Forecast")</f>
        <v>Forecast</v>
      </c>
      <c r="E26" s="557">
        <f t="shared" ref="E26:F27" si="0">E25*(1+INDEX($D$43:$J$43,0,MATCH($C26,$D$42:$J$42,0)))</f>
        <v>301.96242549999994</v>
      </c>
      <c r="F26" s="557">
        <f t="shared" si="0"/>
        <v>306.92349999999999</v>
      </c>
      <c r="G26" s="109">
        <v>0.19</v>
      </c>
      <c r="H26" s="847"/>
      <c r="J26" s="848"/>
    </row>
    <row r="27" spans="2:10">
      <c r="B27" s="558" t="s">
        <v>26</v>
      </c>
      <c r="C27" s="112">
        <v>2023</v>
      </c>
      <c r="D27" s="108" t="str">
        <f>IF(VALUE(C27)&lt;='RFPR cover'!$C$7,"Actual","Forecast")</f>
        <v>Forecast</v>
      </c>
      <c r="E27" s="557">
        <f t="shared" si="0"/>
        <v>311.24777008412497</v>
      </c>
      <c r="F27" s="557">
        <f t="shared" si="0"/>
        <v>316.361397625</v>
      </c>
      <c r="G27" s="109">
        <v>0.19</v>
      </c>
      <c r="H27" s="847"/>
      <c r="J27" s="848"/>
    </row>
    <row r="28" spans="2:10">
      <c r="B28" s="558" t="s">
        <v>41</v>
      </c>
      <c r="C28" s="112">
        <v>2024</v>
      </c>
      <c r="D28" s="108" t="str">
        <f>IF(VALUE(C28)&lt;='RFPR cover'!$C$7,"Actual","Forecast")</f>
        <v>Forecast</v>
      </c>
      <c r="E28" s="280"/>
      <c r="F28" s="280"/>
      <c r="G28" s="109">
        <v>0.25</v>
      </c>
    </row>
    <row r="29" spans="2:10">
      <c r="B29" s="558" t="s">
        <v>42</v>
      </c>
      <c r="C29" s="112">
        <v>2025</v>
      </c>
      <c r="D29" s="108" t="str">
        <f>IF(VALUE(C29)&lt;='RFPR cover'!$C$7,"Actual","Forecast")</f>
        <v>Forecast</v>
      </c>
      <c r="E29" s="280"/>
      <c r="F29" s="280"/>
      <c r="G29" s="109">
        <v>0.25</v>
      </c>
    </row>
    <row r="30" spans="2:10">
      <c r="B30" s="559" t="s">
        <v>43</v>
      </c>
      <c r="C30" s="560">
        <v>2026</v>
      </c>
      <c r="D30" s="110" t="str">
        <f>IF(VALUE(C30)&lt;='RFPR cover'!$C$7,"Actual","Forecast")</f>
        <v>Forecast</v>
      </c>
      <c r="E30" s="279"/>
      <c r="F30" s="279"/>
      <c r="G30" s="109">
        <v>0.25</v>
      </c>
    </row>
    <row r="31" spans="2:10">
      <c r="B31" s="50"/>
      <c r="C31" s="38"/>
      <c r="D31" s="38"/>
      <c r="E31" s="38"/>
      <c r="F31" s="38"/>
    </row>
    <row r="32" spans="2:10">
      <c r="B32" s="50"/>
      <c r="C32" s="987" t="str">
        <f>IF(C33&lt;='RFPR cover'!$C$7,"Actuals","Forecast")</f>
        <v>Actuals</v>
      </c>
      <c r="D32" s="988" t="str">
        <f>IF(D33&lt;='RFPR cover'!$C$7,"Actuals","Forecast")</f>
        <v>Actuals</v>
      </c>
      <c r="E32" s="988" t="str">
        <f>IF(E33&lt;='RFPR cover'!$C$7,"Actuals","Forecast")</f>
        <v>Actuals</v>
      </c>
      <c r="F32" s="988" t="str">
        <f>IF(F33&lt;='RFPR cover'!$C$7,"Actuals","Forecast")</f>
        <v>Actuals</v>
      </c>
      <c r="G32" s="988" t="str">
        <f>IF(G33&lt;='RFPR cover'!$C$7,"Actuals","Forecast")</f>
        <v>Actuals</v>
      </c>
      <c r="H32" s="988" t="str">
        <f>IF(H33&lt;='RFPR cover'!$C$7,"Actuals","Forecast")</f>
        <v>Actuals</v>
      </c>
      <c r="I32" s="988" t="str">
        <f>IF(I33&lt;='RFPR cover'!$C$7,"Actuals","Forecast")</f>
        <v>Actuals</v>
      </c>
      <c r="J32" s="1045" t="str">
        <f>IF(J33&lt;='RFPR cover'!$C$7,"Actuals","Forecast")</f>
        <v>Actuals</v>
      </c>
    </row>
    <row r="33" spans="2:13" ht="15.75" customHeight="1">
      <c r="B33" s="182"/>
      <c r="C33" s="51">
        <f>'RFPR cover'!$C$13</f>
        <v>2014</v>
      </c>
      <c r="D33" s="52">
        <f t="shared" ref="D33:J33" si="1">C33+1</f>
        <v>2015</v>
      </c>
      <c r="E33" s="52">
        <f t="shared" si="1"/>
        <v>2016</v>
      </c>
      <c r="F33" s="52">
        <f t="shared" si="1"/>
        <v>2017</v>
      </c>
      <c r="G33" s="52">
        <f t="shared" si="1"/>
        <v>2018</v>
      </c>
      <c r="H33" s="52">
        <f t="shared" si="1"/>
        <v>2019</v>
      </c>
      <c r="I33" s="52">
        <f t="shared" si="1"/>
        <v>2020</v>
      </c>
      <c r="J33" s="204">
        <f t="shared" si="1"/>
        <v>2021</v>
      </c>
    </row>
    <row r="34" spans="2:13" ht="15.75" customHeight="1">
      <c r="B34" s="553" t="s">
        <v>44</v>
      </c>
      <c r="C34" s="551">
        <f>INDEX(Data!$E$14:$E$30,MATCH(C$33,Data!$C$14:$C$30,0),0)/IF('RFPR cover'!$C$6="ED1",Data!$E$17,Data!$E$14)</f>
        <v>1.1666890673736021</v>
      </c>
      <c r="D34" s="548">
        <f>INDEX(Data!$E$14:$E$30,MATCH(D$33,Data!$C$14:$C$30,0),0)/IF('RFPR cover'!$C$6="ED1",Data!$E$17,Data!$E$14)</f>
        <v>1.1895563269638081</v>
      </c>
      <c r="E34" s="548">
        <f>INDEX(Data!$E$14:$E$30,MATCH(E$33,Data!$C$14:$C$30,0),0)/IF('RFPR cover'!$C$6="ED1",Data!$E$17,Data!$E$14)</f>
        <v>1.2023757108362261</v>
      </c>
      <c r="F34" s="548">
        <f>INDEX(Data!$E$14:$E$30,MATCH(F$33,Data!$C$14:$C$30,0),0)/IF('RFPR cover'!$C$6="ED1",Data!$E$17,Data!$E$14)</f>
        <v>1.2281396135646323</v>
      </c>
      <c r="G34" s="548">
        <f>INDEX(Data!$E$14:$E$30,MATCH(G$33,Data!$C$14:$C$30,0),0)/IF('RFPR cover'!$C$6="ED1",Data!$E$17,Data!$E$14)</f>
        <v>1.2740965949380583</v>
      </c>
      <c r="H34" s="548">
        <f>INDEX(Data!$E$14:$E$30,MATCH(H$33,Data!$C$14:$C$30,0),0)/IF('RFPR cover'!$C$6="ED1",Data!$E$17,Data!$E$14)</f>
        <v>1.3130274787154661</v>
      </c>
      <c r="I34" s="549">
        <f>INDEX(Data!$E$14:$E$30,MATCH(I$33,Data!$C$14:$C$30,0),0)/IF('RFPR cover'!$C$6="ED1",Data!$E$17,Data!$E$14)</f>
        <v>1.3470178479563604</v>
      </c>
      <c r="J34" s="550">
        <f>INDEX(Data!$E$14:$E$30,MATCH(J$33,Data!$C$14:$C$30,0),0)/IF('RFPR cover'!$C$6="ED1",Data!$E$17,Data!$E$14)</f>
        <v>1.3633549152558082</v>
      </c>
    </row>
    <row r="35" spans="2:13" ht="15.75" customHeight="1">
      <c r="B35" s="554" t="s">
        <v>31</v>
      </c>
      <c r="C35" s="552">
        <f>INDEX(Data!$F$14:$F$30,MATCH(C$33,Data!$C$14:$C$30,0),0)/IF('RFPR cover'!$C$6="ED1",Data!$E$17,Data!$E$14)</f>
        <v>1.1829890576408812</v>
      </c>
      <c r="D35" s="552">
        <f>INDEX(Data!$F$14:$F$30,MATCH(D$33,Data!$C$14:$C$30,0),0)/IF('RFPR cover'!$C$6="ED1",Data!$E$17,Data!$E$14)</f>
        <v>1.1936487043894572</v>
      </c>
      <c r="E35" s="552">
        <f>INDEX(Data!$F$14:$F$30,MATCH(E$33,Data!$C$14:$C$30,0),0)/IF('RFPR cover'!$C$6="ED1",Data!$E$17,Data!$E$14)</f>
        <v>1.2107968317676012</v>
      </c>
      <c r="F35" s="552">
        <f>INDEX(Data!$F$14:$F$30,MATCH(F$33,Data!$C$14:$C$30,0),0)/IF('RFPR cover'!$C$6="ED1",Data!$E$17,Data!$E$14)</f>
        <v>1.2511181042513455</v>
      </c>
      <c r="G35" s="552">
        <f>INDEX(Data!$F$14:$F$30,MATCH(G$33,Data!$C$14:$C$30,0),0)/IF('RFPR cover'!$C$6="ED1",Data!$E$17,Data!$E$14)</f>
        <v>1.2930614968924812</v>
      </c>
      <c r="H35" s="552">
        <f>INDEX(Data!$F$14:$F$30,MATCH(H$33,Data!$C$14:$C$30,0),0)/IF('RFPR cover'!$C$6="ED1",Data!$E$17,Data!$E$14)</f>
        <v>1.3285164089040491</v>
      </c>
      <c r="I35" s="552">
        <f>INDEX(Data!$F$14:$F$30,MATCH(I$33,Data!$C$14:$C$30,0),0)/IF('RFPR cover'!$C$6="ED1",Data!$E$17,Data!$E$14)</f>
        <v>1.3560924515797135</v>
      </c>
      <c r="J35" s="552">
        <f>INDEX(Data!$F$14:$F$30,MATCH(J$33,Data!$C$14:$C$30,0),0)/IF('RFPR cover'!$C$6="ED1",Data!$E$17,Data!$E$14)</f>
        <v>1.3857540773148813</v>
      </c>
    </row>
    <row r="36" spans="2:13">
      <c r="B36" s="554" t="s">
        <v>45</v>
      </c>
      <c r="C36" s="552">
        <f>INDEX(Data!$E$14:$E$30,MATCH(C$33,Data!$C$14:$C$30,0))/INDEX(Data!$E$14:$E$30,MATCH(C$33-1,Data!$C$14:$C$30,0))</f>
        <v>1.0288464289363441</v>
      </c>
      <c r="D36" s="552">
        <f>INDEX(Data!$E$14:$E$30,MATCH(D$33,Data!$C$14:$C$30,0))/INDEX(Data!$E$14:$E$30,MATCH(D$33-1,Data!$C$14:$C$30,0))</f>
        <v>1.0196001318857677</v>
      </c>
      <c r="E36" s="552">
        <f>INDEX(Data!$E$14:$E$30,MATCH(E$33,Data!$C$14:$C$30,0))/INDEX(Data!$E$14:$E$30,MATCH(E$33-1,Data!$C$14:$C$30,0))</f>
        <v>1.0107766093810269</v>
      </c>
      <c r="F36" s="552">
        <f>INDEX(Data!$E$14:$E$30,MATCH(F$33,Data!$C$14:$C$30,0))/INDEX(Data!$E$14:$E$30,MATCH(F$33-1,Data!$C$14:$C$30,0))</f>
        <v>1.0214274976583551</v>
      </c>
      <c r="G36" s="552">
        <f>INDEX(Data!$E$14:$E$30,MATCH(G$33,Data!$C$14:$C$30,0))/INDEX(Data!$E$14:$E$30,MATCH(G$33-1,Data!$C$14:$C$30,0))</f>
        <v>1.0374199975848328</v>
      </c>
      <c r="H36" s="552">
        <f>INDEX(Data!$E$14:$E$30,MATCH(H$33,Data!$C$14:$C$30,0))/INDEX(Data!$E$14:$E$30,MATCH(H$33-1,Data!$C$14:$C$30,0))</f>
        <v>1.0305556768082411</v>
      </c>
      <c r="I36" s="552">
        <f>INDEX(Data!$E$14:$E$30,MATCH(I$33,Data!$C$14:$C$30,0))/INDEX(Data!$E$14:$E$30,MATCH(I$33-1,Data!$C$14:$C$30,0))</f>
        <v>1.0258870204865376</v>
      </c>
      <c r="J36" s="552">
        <f>INDEX(Data!$E$14:$E$30,MATCH(J$33,Data!$C$14:$C$30,0))/INDEX(Data!$E$14:$E$30,MATCH(J$33-1,Data!$C$14:$C$30,0))</f>
        <v>1.0121283228163858</v>
      </c>
    </row>
    <row r="37" spans="2:13" ht="15.75" customHeight="1">
      <c r="B37" s="6" t="s">
        <v>46</v>
      </c>
      <c r="F37" s="569"/>
    </row>
    <row r="38" spans="2:13">
      <c r="C38" s="562" t="s">
        <v>47</v>
      </c>
      <c r="D38" s="78">
        <v>2017</v>
      </c>
      <c r="E38" s="79">
        <f t="shared" ref="E38:J38" si="2">D38+1</f>
        <v>2018</v>
      </c>
      <c r="F38" s="79">
        <f t="shared" si="2"/>
        <v>2019</v>
      </c>
      <c r="G38" s="79">
        <f t="shared" si="2"/>
        <v>2020</v>
      </c>
      <c r="H38" s="79">
        <f t="shared" si="2"/>
        <v>2021</v>
      </c>
      <c r="I38" s="79">
        <f t="shared" si="2"/>
        <v>2022</v>
      </c>
      <c r="J38" s="117">
        <f t="shared" si="2"/>
        <v>2023</v>
      </c>
      <c r="K38" s="1294" t="s">
        <v>48</v>
      </c>
      <c r="L38" s="1294"/>
      <c r="M38" s="1294"/>
    </row>
    <row r="39" spans="2:13">
      <c r="B39" t="s">
        <v>49</v>
      </c>
      <c r="D39" s="748"/>
      <c r="E39" s="748"/>
      <c r="F39" s="748"/>
      <c r="G39" s="748"/>
      <c r="H39" s="749">
        <v>2.5000000000000001E-2</v>
      </c>
      <c r="I39" s="749">
        <v>3.1E-2</v>
      </c>
      <c r="J39" s="750">
        <v>0.03</v>
      </c>
      <c r="K39" s="1295" t="s">
        <v>50</v>
      </c>
      <c r="L39" s="1295"/>
      <c r="M39" s="1295"/>
    </row>
    <row r="41" spans="2:13">
      <c r="B41" s="6" t="s">
        <v>51</v>
      </c>
    </row>
    <row r="42" spans="2:13">
      <c r="C42" s="562" t="s">
        <v>52</v>
      </c>
      <c r="D42" s="78">
        <v>2017</v>
      </c>
      <c r="E42" s="79">
        <f t="shared" ref="E42:J42" si="3">D42+1</f>
        <v>2018</v>
      </c>
      <c r="F42" s="79">
        <f t="shared" si="3"/>
        <v>2019</v>
      </c>
      <c r="G42" s="79">
        <f t="shared" si="3"/>
        <v>2020</v>
      </c>
      <c r="H42" s="79">
        <f t="shared" si="3"/>
        <v>2021</v>
      </c>
      <c r="I42" s="79">
        <f t="shared" si="3"/>
        <v>2022</v>
      </c>
      <c r="J42" s="117">
        <f t="shared" si="3"/>
        <v>2023</v>
      </c>
    </row>
    <row r="43" spans="2:13">
      <c r="B43" t="s">
        <v>53</v>
      </c>
      <c r="D43" s="617"/>
      <c r="E43" s="618"/>
      <c r="F43" s="618"/>
      <c r="G43" s="618"/>
      <c r="H43" s="618"/>
      <c r="I43" s="751">
        <f>(H39*0.75)+(I39*0.25)</f>
        <v>2.6500000000000003E-2</v>
      </c>
      <c r="J43" s="752">
        <f>(I39*0.75)+(J39*0.25)</f>
        <v>3.075E-2</v>
      </c>
    </row>
    <row r="45" spans="2:13">
      <c r="B45" s="1087" t="str">
        <f>"Selected Capitalisation rates for "&amp;'RFPR cover'!C5</f>
        <v>Selected Capitalisation rates for NGESO</v>
      </c>
      <c r="C45" s="168"/>
      <c r="D45" s="168"/>
      <c r="E45" s="168"/>
      <c r="F45" s="168"/>
      <c r="G45" s="168"/>
      <c r="H45" s="168"/>
      <c r="I45" s="168"/>
      <c r="J45" s="168"/>
      <c r="K45" s="168"/>
      <c r="L45" s="168"/>
      <c r="M45" s="989"/>
    </row>
    <row r="46" spans="2:13">
      <c r="B46" s="121"/>
      <c r="M46" s="122"/>
    </row>
    <row r="47" spans="2:13">
      <c r="B47" s="121"/>
      <c r="C47" s="1046" t="s">
        <v>54</v>
      </c>
      <c r="M47" s="122"/>
    </row>
    <row r="48" spans="2:13">
      <c r="B48" s="205" t="str">
        <f>INDEX($G$54:$G$57,MATCH(LEFT('RFPR cover'!$C$6,2),Data!$E$54:$E$57,0),0)</f>
        <v>Totex</v>
      </c>
      <c r="C48" s="1047">
        <f>INDEX($F$73:$F$100,MATCH('RFPR cover'!$C$5,Data!$B$73:$B$100,0),0)</f>
        <v>0.27900000000000003</v>
      </c>
      <c r="M48" s="122"/>
    </row>
    <row r="49" spans="2:20">
      <c r="B49" s="206"/>
      <c r="M49" s="122"/>
    </row>
    <row r="50" spans="2:20">
      <c r="B50" s="206"/>
      <c r="C50" s="51">
        <v>2014</v>
      </c>
      <c r="D50" s="52">
        <f t="shared" ref="D50:J50" si="4">C50+1</f>
        <v>2015</v>
      </c>
      <c r="E50" s="52">
        <f t="shared" si="4"/>
        <v>2016</v>
      </c>
      <c r="F50" s="52">
        <f t="shared" si="4"/>
        <v>2017</v>
      </c>
      <c r="G50" s="52">
        <f t="shared" si="4"/>
        <v>2018</v>
      </c>
      <c r="H50" s="52">
        <f t="shared" si="4"/>
        <v>2019</v>
      </c>
      <c r="I50" s="52">
        <f t="shared" si="4"/>
        <v>2020</v>
      </c>
      <c r="J50" s="52">
        <f t="shared" si="4"/>
        <v>2021</v>
      </c>
      <c r="M50" s="122"/>
    </row>
    <row r="51" spans="2:20">
      <c r="B51" s="205" t="str">
        <f>INDEX($J$54:$J$57,MATCH(LEFT('RFPR cover'!$C$6,2),Data!$E$54:$E$57,0),0)</f>
        <v>n/a</v>
      </c>
      <c r="C51" s="207">
        <f>IFERROR(INDEX(C$106:C$115,MATCH('RFPR cover'!$C$5,Data!$B$106:$B$115,0),0),0)</f>
        <v>0</v>
      </c>
      <c r="D51" s="193">
        <f>IFERROR(INDEX(D$106:D$115,MATCH('RFPR cover'!$C$5,Data!$B$106:$B$115,0),0),0)</f>
        <v>0</v>
      </c>
      <c r="E51" s="193">
        <f>IFERROR(INDEX(E$106:E$115,MATCH('RFPR cover'!$C$5,Data!$B$106:$B$115,0),0),0)</f>
        <v>0</v>
      </c>
      <c r="F51" s="193">
        <f>IFERROR(INDEX(F$106:F$115,MATCH('RFPR cover'!$C$5,Data!$B$106:$B$115,0),0),0)</f>
        <v>0</v>
      </c>
      <c r="G51" s="193">
        <f>IFERROR(INDEX(G$106:G$115,MATCH('RFPR cover'!$C$5,Data!$B$106:$B$115,0),0),0)</f>
        <v>0</v>
      </c>
      <c r="H51" s="193">
        <f>IFERROR(INDEX(H$106:H$115,MATCH('RFPR cover'!$C$5,Data!$B$106:$B$115,0),0),0)</f>
        <v>0</v>
      </c>
      <c r="I51" s="193">
        <f>IFERROR(INDEX(I$106:I$115,MATCH('RFPR cover'!$C$5,Data!$B$106:$B$115,0),0),0)</f>
        <v>0</v>
      </c>
      <c r="J51" s="193">
        <f>IFERROR(INDEX(J$106:J$115,MATCH('RFPR cover'!$C$5,Data!$B$106:$B$115,0),0),0)</f>
        <v>0</v>
      </c>
      <c r="M51" s="122"/>
    </row>
    <row r="52" spans="2:20">
      <c r="B52" s="187"/>
      <c r="C52" s="188"/>
      <c r="D52" s="188"/>
      <c r="E52" s="188"/>
      <c r="F52" s="188"/>
      <c r="G52" s="188"/>
      <c r="H52" s="188"/>
      <c r="I52" s="188"/>
      <c r="J52" s="188"/>
      <c r="K52" s="188"/>
      <c r="L52" s="188"/>
      <c r="M52" s="189"/>
    </row>
    <row r="54" spans="2:20">
      <c r="B54" s="118"/>
      <c r="C54" s="118"/>
      <c r="E54" s="194" t="s">
        <v>55</v>
      </c>
      <c r="F54" s="214" t="s">
        <v>56</v>
      </c>
      <c r="G54" s="1299" t="s">
        <v>57</v>
      </c>
      <c r="H54" s="1300"/>
      <c r="I54" s="1301"/>
      <c r="J54" s="1308" t="s">
        <v>58</v>
      </c>
      <c r="K54" s="1309"/>
    </row>
    <row r="55" spans="2:20">
      <c r="B55" s="118"/>
      <c r="C55" s="118"/>
      <c r="E55" s="195" t="s">
        <v>59</v>
      </c>
      <c r="F55" s="215" t="s">
        <v>60</v>
      </c>
      <c r="G55" s="1302" t="s">
        <v>57</v>
      </c>
      <c r="H55" s="1303"/>
      <c r="I55" s="1304"/>
      <c r="J55" s="1310" t="s">
        <v>58</v>
      </c>
      <c r="K55" s="1311"/>
    </row>
    <row r="56" spans="2:20">
      <c r="B56" s="118"/>
      <c r="C56" s="118"/>
      <c r="E56" s="195" t="s">
        <v>61</v>
      </c>
      <c r="F56" s="215" t="s">
        <v>60</v>
      </c>
      <c r="G56" s="1302" t="s">
        <v>62</v>
      </c>
      <c r="H56" s="1303"/>
      <c r="I56" s="1304"/>
      <c r="J56" s="1310" t="s">
        <v>63</v>
      </c>
      <c r="K56" s="1311"/>
    </row>
    <row r="57" spans="2:20">
      <c r="B57" s="118"/>
      <c r="C57" s="118"/>
      <c r="E57" s="196" t="s">
        <v>64</v>
      </c>
      <c r="F57" s="216" t="s">
        <v>60</v>
      </c>
      <c r="G57" s="1305" t="s">
        <v>65</v>
      </c>
      <c r="H57" s="1306"/>
      <c r="I57" s="1307"/>
      <c r="J57" s="1312" t="s">
        <v>66</v>
      </c>
      <c r="K57" s="1313"/>
    </row>
    <row r="58" spans="2:20">
      <c r="B58" s="118"/>
      <c r="C58" s="118"/>
      <c r="E58" s="118"/>
      <c r="F58" s="505"/>
      <c r="G58" s="506"/>
      <c r="H58" s="506"/>
      <c r="I58" s="506"/>
      <c r="J58" s="1069"/>
      <c r="K58" s="1069"/>
    </row>
    <row r="59" spans="2:20">
      <c r="B59" s="507"/>
      <c r="C59" s="507"/>
      <c r="D59" s="134"/>
      <c r="E59" s="507"/>
      <c r="F59" s="508"/>
      <c r="G59" s="509"/>
      <c r="H59" s="509"/>
      <c r="I59" s="509"/>
      <c r="J59" s="510"/>
      <c r="K59" s="510"/>
      <c r="L59" s="134"/>
      <c r="M59" s="134"/>
      <c r="N59" s="134"/>
      <c r="O59" s="134"/>
      <c r="P59" s="134"/>
      <c r="Q59" s="134"/>
      <c r="R59" s="134"/>
      <c r="S59" s="134"/>
      <c r="T59" s="134"/>
    </row>
    <row r="60" spans="2:20">
      <c r="B60" s="118"/>
      <c r="C60" s="118"/>
      <c r="E60" s="118"/>
      <c r="F60" s="505"/>
      <c r="G60" s="506"/>
      <c r="H60" s="506"/>
      <c r="I60" s="506"/>
      <c r="J60" s="1069"/>
      <c r="K60" s="1069"/>
    </row>
    <row r="61" spans="2:20">
      <c r="B61" s="504" t="s">
        <v>67</v>
      </c>
      <c r="C61" s="25"/>
      <c r="I61" s="38"/>
    </row>
    <row r="62" spans="2:20">
      <c r="C62" s="78">
        <v>2014</v>
      </c>
      <c r="D62" s="79">
        <f t="shared" ref="D62:L62" si="5">C62+1</f>
        <v>2015</v>
      </c>
      <c r="E62" s="79">
        <f t="shared" si="5"/>
        <v>2016</v>
      </c>
      <c r="F62" s="79">
        <f t="shared" si="5"/>
        <v>2017</v>
      </c>
      <c r="G62" s="79">
        <f t="shared" si="5"/>
        <v>2018</v>
      </c>
      <c r="H62" s="79">
        <f t="shared" si="5"/>
        <v>2019</v>
      </c>
      <c r="I62" s="79">
        <f t="shared" si="5"/>
        <v>2020</v>
      </c>
      <c r="J62" s="79">
        <f t="shared" si="5"/>
        <v>2021</v>
      </c>
      <c r="K62" s="79">
        <f t="shared" si="5"/>
        <v>2022</v>
      </c>
      <c r="L62" s="117">
        <f t="shared" si="5"/>
        <v>2023</v>
      </c>
    </row>
    <row r="63" spans="2:20">
      <c r="B63" s="501" t="s">
        <v>68</v>
      </c>
      <c r="C63" s="1088"/>
      <c r="D63" s="614"/>
      <c r="E63" s="499">
        <v>2.5499999999999998E-2</v>
      </c>
      <c r="F63" s="499">
        <v>2.3799999999999998E-2</v>
      </c>
      <c r="G63" s="499">
        <v>2.2200000000000001E-2</v>
      </c>
      <c r="H63" s="499">
        <v>1.9099999999999999E-2</v>
      </c>
      <c r="I63" s="499">
        <v>1.5800000000000002E-2</v>
      </c>
      <c r="J63" s="499">
        <v>1.09E-2</v>
      </c>
      <c r="K63" s="499">
        <v>7.6E-3</v>
      </c>
      <c r="L63" s="500">
        <v>4.4000000000000003E-3</v>
      </c>
    </row>
    <row r="64" spans="2:20">
      <c r="B64" s="502" t="s">
        <v>69</v>
      </c>
      <c r="C64" s="602"/>
      <c r="D64" s="603"/>
      <c r="E64" s="467">
        <v>2.5499999999999998E-2</v>
      </c>
      <c r="F64" s="467">
        <v>2.4199999999999999E-2</v>
      </c>
      <c r="G64" s="467">
        <v>2.29E-2</v>
      </c>
      <c r="H64" s="467">
        <v>2.0899999999999998E-2</v>
      </c>
      <c r="I64" s="467">
        <v>1.9400000000000001E-2</v>
      </c>
      <c r="J64" s="467">
        <v>1.78E-2</v>
      </c>
      <c r="K64" s="467">
        <v>1.6199999999999999E-2</v>
      </c>
      <c r="L64" s="470">
        <v>1.47E-2</v>
      </c>
    </row>
    <row r="65" spans="1:20">
      <c r="B65" s="502" t="s">
        <v>70</v>
      </c>
      <c r="C65" s="466">
        <v>2.92E-2</v>
      </c>
      <c r="D65" s="467">
        <v>2.5000000000000001E-2</v>
      </c>
      <c r="E65" s="467">
        <v>2.1499999999999998E-2</v>
      </c>
      <c r="F65" s="467">
        <v>1.7899999999999999E-2</v>
      </c>
      <c r="G65" s="467">
        <v>1.5100000000000001E-2</v>
      </c>
      <c r="H65" s="467">
        <v>1.1599999999999999E-2</v>
      </c>
      <c r="I65" s="467">
        <v>1.0200000000000001E-2</v>
      </c>
      <c r="J65" s="467">
        <v>7.6E-3</v>
      </c>
      <c r="K65" s="615"/>
      <c r="L65" s="616"/>
    </row>
    <row r="66" spans="1:20">
      <c r="B66" s="502" t="s">
        <v>71</v>
      </c>
      <c r="C66" s="497">
        <v>2.92E-2</v>
      </c>
      <c r="D66" s="498">
        <v>2.7199999999999998E-2</v>
      </c>
      <c r="E66" s="498">
        <v>2.5499999999999998E-2</v>
      </c>
      <c r="F66" s="498">
        <v>2.3800000000000002E-2</v>
      </c>
      <c r="G66" s="498">
        <v>2.2200000000000001E-2</v>
      </c>
      <c r="H66" s="498">
        <v>1.9099999999999999E-2</v>
      </c>
      <c r="I66" s="498">
        <v>1.5800000000000002E-2</v>
      </c>
      <c r="J66" s="498">
        <v>1.09E-2</v>
      </c>
      <c r="K66" s="603"/>
      <c r="L66" s="604"/>
    </row>
    <row r="67" spans="1:20">
      <c r="B67" s="502" t="s">
        <v>61</v>
      </c>
      <c r="C67" s="466">
        <v>2.92E-2</v>
      </c>
      <c r="D67" s="467">
        <v>2.7199999999999998E-2</v>
      </c>
      <c r="E67" s="467">
        <v>2.5499999999999998E-2</v>
      </c>
      <c r="F67" s="467">
        <v>2.3800000000000002E-2</v>
      </c>
      <c r="G67" s="467">
        <v>2.2200000000000001E-2</v>
      </c>
      <c r="H67" s="498">
        <v>1.9099999999999999E-2</v>
      </c>
      <c r="I67" s="498">
        <v>1.5800000000000002E-2</v>
      </c>
      <c r="J67" s="498">
        <v>1.09E-2</v>
      </c>
      <c r="K67" s="603"/>
      <c r="L67" s="604"/>
    </row>
    <row r="68" spans="1:20">
      <c r="B68" s="503" t="s">
        <v>64</v>
      </c>
      <c r="C68" s="468">
        <v>2.92E-2</v>
      </c>
      <c r="D68" s="469">
        <v>2.7199999999999998E-2</v>
      </c>
      <c r="E68" s="469">
        <v>2.5499999999999998E-2</v>
      </c>
      <c r="F68" s="469">
        <v>2.3800000000000002E-2</v>
      </c>
      <c r="G68" s="469">
        <v>2.2200000000000001E-2</v>
      </c>
      <c r="H68" s="469">
        <v>1.9099999999999999E-2</v>
      </c>
      <c r="I68" s="469">
        <v>1.5800000000000002E-2</v>
      </c>
      <c r="J68" s="469">
        <v>1.09E-2</v>
      </c>
      <c r="K68" s="605"/>
      <c r="L68" s="606"/>
    </row>
    <row r="69" spans="1:20">
      <c r="I69" s="38"/>
    </row>
    <row r="70" spans="1:20">
      <c r="H70" s="38"/>
    </row>
    <row r="71" spans="1:20" ht="38.25">
      <c r="B71" s="11"/>
      <c r="C71" s="45" t="s">
        <v>72</v>
      </c>
      <c r="D71" s="46" t="s">
        <v>73</v>
      </c>
      <c r="E71" s="46" t="s">
        <v>74</v>
      </c>
      <c r="F71" s="46" t="s">
        <v>75</v>
      </c>
      <c r="G71" s="46" t="s">
        <v>76</v>
      </c>
      <c r="H71" s="47" t="s">
        <v>77</v>
      </c>
      <c r="I71" s="1089" t="s">
        <v>78</v>
      </c>
      <c r="J71" s="1089" t="s">
        <v>79</v>
      </c>
      <c r="K71" s="1296" t="s">
        <v>80</v>
      </c>
      <c r="L71" s="1297"/>
      <c r="M71" s="1297"/>
      <c r="N71" s="1297"/>
      <c r="O71" s="1297"/>
      <c r="P71" s="1297"/>
      <c r="Q71" s="1297"/>
      <c r="R71" s="1297"/>
      <c r="S71" s="1297"/>
      <c r="T71" s="1298"/>
    </row>
    <row r="72" spans="1:20">
      <c r="A72" s="217" t="s">
        <v>4</v>
      </c>
      <c r="B72" s="39" t="s">
        <v>81</v>
      </c>
      <c r="C72" s="197"/>
      <c r="D72" s="41"/>
      <c r="E72" s="40"/>
      <c r="F72" s="40"/>
      <c r="G72" s="41"/>
      <c r="H72" s="42"/>
      <c r="I72" s="42"/>
      <c r="J72" s="486"/>
      <c r="K72" s="487">
        <v>2014</v>
      </c>
      <c r="L72" s="488">
        <f t="shared" ref="L72:T72" si="6">K72+1</f>
        <v>2015</v>
      </c>
      <c r="M72" s="488">
        <f t="shared" si="6"/>
        <v>2016</v>
      </c>
      <c r="N72" s="488">
        <f t="shared" si="6"/>
        <v>2017</v>
      </c>
      <c r="O72" s="488">
        <f t="shared" si="6"/>
        <v>2018</v>
      </c>
      <c r="P72" s="488">
        <f t="shared" si="6"/>
        <v>2019</v>
      </c>
      <c r="Q72" s="488">
        <f t="shared" si="6"/>
        <v>2020</v>
      </c>
      <c r="R72" s="488">
        <f t="shared" si="6"/>
        <v>2021</v>
      </c>
      <c r="S72" s="488">
        <f t="shared" si="6"/>
        <v>2022</v>
      </c>
      <c r="T72" s="489">
        <f t="shared" si="6"/>
        <v>2023</v>
      </c>
    </row>
    <row r="73" spans="1:20">
      <c r="A73" s="32" t="s">
        <v>55</v>
      </c>
      <c r="B73" s="43" t="s">
        <v>82</v>
      </c>
      <c r="C73" s="198">
        <v>0.06</v>
      </c>
      <c r="D73" s="199">
        <v>0.58109999999999995</v>
      </c>
      <c r="E73" s="200">
        <v>0.65</v>
      </c>
      <c r="F73" s="200">
        <v>0.68</v>
      </c>
      <c r="G73" s="212">
        <v>2016</v>
      </c>
      <c r="H73" s="210" t="str">
        <f t="shared" ref="H73:H97" si="7">VLOOKUP($A73,$E$54:$F$57,2,FALSE)</f>
        <v>£m 12/13</v>
      </c>
      <c r="I73" s="210" t="s">
        <v>83</v>
      </c>
      <c r="J73" s="486" t="s">
        <v>84</v>
      </c>
      <c r="K73" s="602"/>
      <c r="L73" s="603"/>
      <c r="M73" s="136">
        <f t="shared" ref="M73:M82" si="8">E$64</f>
        <v>2.5499999999999998E-2</v>
      </c>
      <c r="N73" s="136">
        <f t="shared" ref="N73:N82" si="9">F$64</f>
        <v>2.4199999999999999E-2</v>
      </c>
      <c r="O73" s="136">
        <f t="shared" ref="O73:O82" si="10">G$64</f>
        <v>2.29E-2</v>
      </c>
      <c r="P73" s="136">
        <f t="shared" ref="P73:P82" si="11">H$64</f>
        <v>2.0899999999999998E-2</v>
      </c>
      <c r="Q73" s="136">
        <f t="shared" ref="Q73:Q82" si="12">I$64</f>
        <v>1.9400000000000001E-2</v>
      </c>
      <c r="R73" s="136">
        <f t="shared" ref="R73:R82" si="13">J$64</f>
        <v>1.78E-2</v>
      </c>
      <c r="S73" s="136">
        <f t="shared" ref="S73:S82" si="14">K$64</f>
        <v>1.6199999999999999E-2</v>
      </c>
      <c r="T73" s="137">
        <f t="shared" ref="T73:T82" si="15">L$64</f>
        <v>1.47E-2</v>
      </c>
    </row>
    <row r="74" spans="1:20">
      <c r="A74" s="32" t="s">
        <v>55</v>
      </c>
      <c r="B74" s="43" t="s">
        <v>85</v>
      </c>
      <c r="C74" s="198">
        <v>0.06</v>
      </c>
      <c r="D74" s="199">
        <v>0.55843703457782867</v>
      </c>
      <c r="E74" s="200">
        <v>0.65</v>
      </c>
      <c r="F74" s="200">
        <v>0.7</v>
      </c>
      <c r="G74" s="212">
        <v>2016</v>
      </c>
      <c r="H74" s="210" t="str">
        <f t="shared" si="7"/>
        <v>£m 12/13</v>
      </c>
      <c r="I74" s="210" t="s">
        <v>83</v>
      </c>
      <c r="J74" s="486" t="s">
        <v>84</v>
      </c>
      <c r="K74" s="602"/>
      <c r="L74" s="603"/>
      <c r="M74" s="136">
        <f t="shared" si="8"/>
        <v>2.5499999999999998E-2</v>
      </c>
      <c r="N74" s="136">
        <f t="shared" si="9"/>
        <v>2.4199999999999999E-2</v>
      </c>
      <c r="O74" s="136">
        <f t="shared" si="10"/>
        <v>2.29E-2</v>
      </c>
      <c r="P74" s="136">
        <f t="shared" si="11"/>
        <v>2.0899999999999998E-2</v>
      </c>
      <c r="Q74" s="136">
        <f t="shared" si="12"/>
        <v>1.9400000000000001E-2</v>
      </c>
      <c r="R74" s="136">
        <f t="shared" si="13"/>
        <v>1.78E-2</v>
      </c>
      <c r="S74" s="136">
        <f t="shared" si="14"/>
        <v>1.6199999999999999E-2</v>
      </c>
      <c r="T74" s="137">
        <f t="shared" si="15"/>
        <v>1.47E-2</v>
      </c>
    </row>
    <row r="75" spans="1:20">
      <c r="A75" s="32" t="s">
        <v>55</v>
      </c>
      <c r="B75" s="43" t="s">
        <v>86</v>
      </c>
      <c r="C75" s="198">
        <v>0.06</v>
      </c>
      <c r="D75" s="199">
        <v>0.55843703457782867</v>
      </c>
      <c r="E75" s="200">
        <v>0.65</v>
      </c>
      <c r="F75" s="200">
        <v>0.72</v>
      </c>
      <c r="G75" s="212">
        <v>2016</v>
      </c>
      <c r="H75" s="210" t="str">
        <f t="shared" si="7"/>
        <v>£m 12/13</v>
      </c>
      <c r="I75" s="210" t="s">
        <v>83</v>
      </c>
      <c r="J75" s="486" t="s">
        <v>84</v>
      </c>
      <c r="K75" s="602"/>
      <c r="L75" s="603"/>
      <c r="M75" s="136">
        <f t="shared" si="8"/>
        <v>2.5499999999999998E-2</v>
      </c>
      <c r="N75" s="136">
        <f t="shared" si="9"/>
        <v>2.4199999999999999E-2</v>
      </c>
      <c r="O75" s="136">
        <f t="shared" si="10"/>
        <v>2.29E-2</v>
      </c>
      <c r="P75" s="136">
        <f t="shared" si="11"/>
        <v>2.0899999999999998E-2</v>
      </c>
      <c r="Q75" s="136">
        <f t="shared" si="12"/>
        <v>1.9400000000000001E-2</v>
      </c>
      <c r="R75" s="136">
        <f t="shared" si="13"/>
        <v>1.78E-2</v>
      </c>
      <c r="S75" s="136">
        <f t="shared" si="14"/>
        <v>1.6199999999999999E-2</v>
      </c>
      <c r="T75" s="137">
        <f t="shared" si="15"/>
        <v>1.47E-2</v>
      </c>
    </row>
    <row r="76" spans="1:20">
      <c r="A76" s="32" t="s">
        <v>55</v>
      </c>
      <c r="B76" s="43" t="s">
        <v>87</v>
      </c>
      <c r="C76" s="198">
        <v>0.06</v>
      </c>
      <c r="D76" s="199">
        <v>0.53280000000000005</v>
      </c>
      <c r="E76" s="200">
        <v>0.65</v>
      </c>
      <c r="F76" s="200">
        <v>0.68</v>
      </c>
      <c r="G76" s="212">
        <v>2016</v>
      </c>
      <c r="H76" s="210" t="str">
        <f t="shared" si="7"/>
        <v>£m 12/13</v>
      </c>
      <c r="I76" s="210" t="s">
        <v>83</v>
      </c>
      <c r="J76" s="486" t="s">
        <v>84</v>
      </c>
      <c r="K76" s="602"/>
      <c r="L76" s="603"/>
      <c r="M76" s="136">
        <f t="shared" si="8"/>
        <v>2.5499999999999998E-2</v>
      </c>
      <c r="N76" s="136">
        <f t="shared" si="9"/>
        <v>2.4199999999999999E-2</v>
      </c>
      <c r="O76" s="136">
        <f t="shared" si="10"/>
        <v>2.29E-2</v>
      </c>
      <c r="P76" s="136">
        <f t="shared" si="11"/>
        <v>2.0899999999999998E-2</v>
      </c>
      <c r="Q76" s="136">
        <f t="shared" si="12"/>
        <v>1.9400000000000001E-2</v>
      </c>
      <c r="R76" s="136">
        <f t="shared" si="13"/>
        <v>1.78E-2</v>
      </c>
      <c r="S76" s="136">
        <f t="shared" si="14"/>
        <v>1.6199999999999999E-2</v>
      </c>
      <c r="T76" s="137">
        <f t="shared" si="15"/>
        <v>1.47E-2</v>
      </c>
    </row>
    <row r="77" spans="1:20">
      <c r="A77" s="32" t="s">
        <v>55</v>
      </c>
      <c r="B77" s="43" t="s">
        <v>88</v>
      </c>
      <c r="C77" s="198">
        <v>0.06</v>
      </c>
      <c r="D77" s="199">
        <v>0.53280000000000005</v>
      </c>
      <c r="E77" s="200">
        <v>0.65</v>
      </c>
      <c r="F77" s="200">
        <v>0.68</v>
      </c>
      <c r="G77" s="212">
        <v>2016</v>
      </c>
      <c r="H77" s="210" t="str">
        <f t="shared" si="7"/>
        <v>£m 12/13</v>
      </c>
      <c r="I77" s="210" t="s">
        <v>83</v>
      </c>
      <c r="J77" s="486" t="s">
        <v>84</v>
      </c>
      <c r="K77" s="602"/>
      <c r="L77" s="603"/>
      <c r="M77" s="136">
        <f t="shared" si="8"/>
        <v>2.5499999999999998E-2</v>
      </c>
      <c r="N77" s="136">
        <f t="shared" si="9"/>
        <v>2.4199999999999999E-2</v>
      </c>
      <c r="O77" s="136">
        <f t="shared" si="10"/>
        <v>2.29E-2</v>
      </c>
      <c r="P77" s="136">
        <f t="shared" si="11"/>
        <v>2.0899999999999998E-2</v>
      </c>
      <c r="Q77" s="136">
        <f t="shared" si="12"/>
        <v>1.9400000000000001E-2</v>
      </c>
      <c r="R77" s="136">
        <f t="shared" si="13"/>
        <v>1.78E-2</v>
      </c>
      <c r="S77" s="136">
        <f t="shared" si="14"/>
        <v>1.6199999999999999E-2</v>
      </c>
      <c r="T77" s="137">
        <f t="shared" si="15"/>
        <v>1.47E-2</v>
      </c>
    </row>
    <row r="78" spans="1:20">
      <c r="A78" s="32" t="s">
        <v>55</v>
      </c>
      <c r="B78" s="43" t="s">
        <v>89</v>
      </c>
      <c r="C78" s="198">
        <v>0.06</v>
      </c>
      <c r="D78" s="199">
        <v>0.53280000000000005</v>
      </c>
      <c r="E78" s="200">
        <v>0.65</v>
      </c>
      <c r="F78" s="200">
        <v>0.68</v>
      </c>
      <c r="G78" s="212">
        <v>2016</v>
      </c>
      <c r="H78" s="210" t="str">
        <f t="shared" si="7"/>
        <v>£m 12/13</v>
      </c>
      <c r="I78" s="210" t="s">
        <v>83</v>
      </c>
      <c r="J78" s="486" t="s">
        <v>84</v>
      </c>
      <c r="K78" s="602"/>
      <c r="L78" s="603"/>
      <c r="M78" s="136">
        <f t="shared" si="8"/>
        <v>2.5499999999999998E-2</v>
      </c>
      <c r="N78" s="136">
        <f t="shared" si="9"/>
        <v>2.4199999999999999E-2</v>
      </c>
      <c r="O78" s="136">
        <f t="shared" si="10"/>
        <v>2.29E-2</v>
      </c>
      <c r="P78" s="136">
        <f t="shared" si="11"/>
        <v>2.0899999999999998E-2</v>
      </c>
      <c r="Q78" s="136">
        <f t="shared" si="12"/>
        <v>1.9400000000000001E-2</v>
      </c>
      <c r="R78" s="136">
        <f t="shared" si="13"/>
        <v>1.78E-2</v>
      </c>
      <c r="S78" s="136">
        <f t="shared" si="14"/>
        <v>1.6199999999999999E-2</v>
      </c>
      <c r="T78" s="137">
        <f t="shared" si="15"/>
        <v>1.47E-2</v>
      </c>
    </row>
    <row r="79" spans="1:20">
      <c r="A79" s="32" t="s">
        <v>55</v>
      </c>
      <c r="B79" s="43" t="s">
        <v>90</v>
      </c>
      <c r="C79" s="198">
        <v>0.06</v>
      </c>
      <c r="D79" s="199">
        <v>0.53500000000000003</v>
      </c>
      <c r="E79" s="200">
        <v>0.65</v>
      </c>
      <c r="F79" s="200">
        <v>0.8</v>
      </c>
      <c r="G79" s="212">
        <v>2016</v>
      </c>
      <c r="H79" s="210" t="str">
        <f t="shared" si="7"/>
        <v>£m 12/13</v>
      </c>
      <c r="I79" s="210" t="s">
        <v>83</v>
      </c>
      <c r="J79" s="486" t="s">
        <v>84</v>
      </c>
      <c r="K79" s="602"/>
      <c r="L79" s="603"/>
      <c r="M79" s="136">
        <f t="shared" si="8"/>
        <v>2.5499999999999998E-2</v>
      </c>
      <c r="N79" s="136">
        <f t="shared" si="9"/>
        <v>2.4199999999999999E-2</v>
      </c>
      <c r="O79" s="136">
        <f t="shared" si="10"/>
        <v>2.29E-2</v>
      </c>
      <c r="P79" s="136">
        <f t="shared" si="11"/>
        <v>2.0899999999999998E-2</v>
      </c>
      <c r="Q79" s="136">
        <f t="shared" si="12"/>
        <v>1.9400000000000001E-2</v>
      </c>
      <c r="R79" s="136">
        <f t="shared" si="13"/>
        <v>1.78E-2</v>
      </c>
      <c r="S79" s="136">
        <f t="shared" si="14"/>
        <v>1.6199999999999999E-2</v>
      </c>
      <c r="T79" s="137">
        <f t="shared" si="15"/>
        <v>1.47E-2</v>
      </c>
    </row>
    <row r="80" spans="1:20">
      <c r="A80" s="32" t="s">
        <v>55</v>
      </c>
      <c r="B80" s="43" t="s">
        <v>91</v>
      </c>
      <c r="C80" s="198">
        <v>0.06</v>
      </c>
      <c r="D80" s="199">
        <v>0.53500000000000003</v>
      </c>
      <c r="E80" s="200">
        <v>0.65</v>
      </c>
      <c r="F80" s="200">
        <v>0.8</v>
      </c>
      <c r="G80" s="212">
        <v>2016</v>
      </c>
      <c r="H80" s="210" t="str">
        <f t="shared" si="7"/>
        <v>£m 12/13</v>
      </c>
      <c r="I80" s="210" t="s">
        <v>83</v>
      </c>
      <c r="J80" s="486" t="s">
        <v>84</v>
      </c>
      <c r="K80" s="602"/>
      <c r="L80" s="603"/>
      <c r="M80" s="136">
        <f t="shared" si="8"/>
        <v>2.5499999999999998E-2</v>
      </c>
      <c r="N80" s="136">
        <f t="shared" si="9"/>
        <v>2.4199999999999999E-2</v>
      </c>
      <c r="O80" s="136">
        <f t="shared" si="10"/>
        <v>2.29E-2</v>
      </c>
      <c r="P80" s="136">
        <f t="shared" si="11"/>
        <v>2.0899999999999998E-2</v>
      </c>
      <c r="Q80" s="136">
        <f t="shared" si="12"/>
        <v>1.9400000000000001E-2</v>
      </c>
      <c r="R80" s="136">
        <f t="shared" si="13"/>
        <v>1.78E-2</v>
      </c>
      <c r="S80" s="136">
        <f t="shared" si="14"/>
        <v>1.6199999999999999E-2</v>
      </c>
      <c r="T80" s="137">
        <f t="shared" si="15"/>
        <v>1.47E-2</v>
      </c>
    </row>
    <row r="81" spans="1:20">
      <c r="A81" s="32" t="s">
        <v>55</v>
      </c>
      <c r="B81" s="43" t="s">
        <v>92</v>
      </c>
      <c r="C81" s="198">
        <v>0.06</v>
      </c>
      <c r="D81" s="199">
        <v>0.56469999999999998</v>
      </c>
      <c r="E81" s="200">
        <v>0.65</v>
      </c>
      <c r="F81" s="200">
        <v>0.62</v>
      </c>
      <c r="G81" s="212">
        <v>2016</v>
      </c>
      <c r="H81" s="210" t="str">
        <f t="shared" si="7"/>
        <v>£m 12/13</v>
      </c>
      <c r="I81" s="210" t="s">
        <v>83</v>
      </c>
      <c r="J81" s="486" t="s">
        <v>84</v>
      </c>
      <c r="K81" s="602"/>
      <c r="L81" s="603"/>
      <c r="M81" s="136">
        <f t="shared" si="8"/>
        <v>2.5499999999999998E-2</v>
      </c>
      <c r="N81" s="136">
        <f t="shared" si="9"/>
        <v>2.4199999999999999E-2</v>
      </c>
      <c r="O81" s="136">
        <f t="shared" si="10"/>
        <v>2.29E-2</v>
      </c>
      <c r="P81" s="136">
        <f t="shared" si="11"/>
        <v>2.0899999999999998E-2</v>
      </c>
      <c r="Q81" s="136">
        <f t="shared" si="12"/>
        <v>1.9400000000000001E-2</v>
      </c>
      <c r="R81" s="136">
        <f t="shared" si="13"/>
        <v>1.78E-2</v>
      </c>
      <c r="S81" s="136">
        <f t="shared" si="14"/>
        <v>1.6199999999999999E-2</v>
      </c>
      <c r="T81" s="137">
        <f t="shared" si="15"/>
        <v>1.47E-2</v>
      </c>
    </row>
    <row r="82" spans="1:20">
      <c r="A82" s="32" t="s">
        <v>55</v>
      </c>
      <c r="B82" s="43" t="s">
        <v>93</v>
      </c>
      <c r="C82" s="198">
        <v>0.06</v>
      </c>
      <c r="D82" s="199">
        <v>0.56469999999999998</v>
      </c>
      <c r="E82" s="200">
        <v>0.65</v>
      </c>
      <c r="F82" s="200">
        <v>0.7</v>
      </c>
      <c r="G82" s="212">
        <v>2016</v>
      </c>
      <c r="H82" s="210" t="str">
        <f t="shared" si="7"/>
        <v>£m 12/13</v>
      </c>
      <c r="I82" s="210" t="s">
        <v>83</v>
      </c>
      <c r="J82" s="486" t="s">
        <v>84</v>
      </c>
      <c r="K82" s="602"/>
      <c r="L82" s="603"/>
      <c r="M82" s="136">
        <f t="shared" si="8"/>
        <v>2.5499999999999998E-2</v>
      </c>
      <c r="N82" s="136">
        <f t="shared" si="9"/>
        <v>2.4199999999999999E-2</v>
      </c>
      <c r="O82" s="136">
        <f t="shared" si="10"/>
        <v>2.29E-2</v>
      </c>
      <c r="P82" s="136">
        <f t="shared" si="11"/>
        <v>2.0899999999999998E-2</v>
      </c>
      <c r="Q82" s="136">
        <f t="shared" si="12"/>
        <v>1.9400000000000001E-2</v>
      </c>
      <c r="R82" s="136">
        <f t="shared" si="13"/>
        <v>1.78E-2</v>
      </c>
      <c r="S82" s="136">
        <f t="shared" si="14"/>
        <v>1.6199999999999999E-2</v>
      </c>
      <c r="T82" s="137">
        <f t="shared" si="15"/>
        <v>1.47E-2</v>
      </c>
    </row>
    <row r="83" spans="1:20">
      <c r="A83" s="32" t="s">
        <v>55</v>
      </c>
      <c r="B83" s="43" t="s">
        <v>94</v>
      </c>
      <c r="C83" s="198">
        <v>6.4000000000000001E-2</v>
      </c>
      <c r="D83" s="199">
        <v>0.7</v>
      </c>
      <c r="E83" s="200">
        <v>0.65</v>
      </c>
      <c r="F83" s="200">
        <v>0.8</v>
      </c>
      <c r="G83" s="212">
        <v>2016</v>
      </c>
      <c r="H83" s="210" t="str">
        <f t="shared" si="7"/>
        <v>£m 12/13</v>
      </c>
      <c r="I83" s="210" t="s">
        <v>95</v>
      </c>
      <c r="J83" s="486" t="s">
        <v>96</v>
      </c>
      <c r="K83" s="602"/>
      <c r="L83" s="603"/>
      <c r="M83" s="136">
        <f t="shared" ref="M83:T86" si="16">E$63</f>
        <v>2.5499999999999998E-2</v>
      </c>
      <c r="N83" s="136">
        <f t="shared" si="16"/>
        <v>2.3799999999999998E-2</v>
      </c>
      <c r="O83" s="136">
        <f t="shared" si="16"/>
        <v>2.2200000000000001E-2</v>
      </c>
      <c r="P83" s="136">
        <f t="shared" si="16"/>
        <v>1.9099999999999999E-2</v>
      </c>
      <c r="Q83" s="136">
        <f t="shared" si="16"/>
        <v>1.5800000000000002E-2</v>
      </c>
      <c r="R83" s="136">
        <f t="shared" si="16"/>
        <v>1.09E-2</v>
      </c>
      <c r="S83" s="136">
        <f t="shared" si="16"/>
        <v>7.6E-3</v>
      </c>
      <c r="T83" s="137">
        <f t="shared" si="16"/>
        <v>4.4000000000000003E-3</v>
      </c>
    </row>
    <row r="84" spans="1:20">
      <c r="A84" s="32" t="s">
        <v>55</v>
      </c>
      <c r="B84" s="43" t="s">
        <v>97</v>
      </c>
      <c r="C84" s="198">
        <v>6.4000000000000001E-2</v>
      </c>
      <c r="D84" s="199">
        <v>0.7</v>
      </c>
      <c r="E84" s="200">
        <v>0.65</v>
      </c>
      <c r="F84" s="200">
        <v>0.8</v>
      </c>
      <c r="G84" s="212">
        <v>2016</v>
      </c>
      <c r="H84" s="210" t="str">
        <f t="shared" si="7"/>
        <v>£m 12/13</v>
      </c>
      <c r="I84" s="210" t="s">
        <v>95</v>
      </c>
      <c r="J84" s="486" t="s">
        <v>96</v>
      </c>
      <c r="K84" s="602"/>
      <c r="L84" s="603"/>
      <c r="M84" s="136">
        <f t="shared" si="16"/>
        <v>2.5499999999999998E-2</v>
      </c>
      <c r="N84" s="136">
        <f t="shared" si="16"/>
        <v>2.3799999999999998E-2</v>
      </c>
      <c r="O84" s="136">
        <f t="shared" si="16"/>
        <v>2.2200000000000001E-2</v>
      </c>
      <c r="P84" s="136">
        <f t="shared" si="16"/>
        <v>1.9099999999999999E-2</v>
      </c>
      <c r="Q84" s="136">
        <f t="shared" si="16"/>
        <v>1.5800000000000002E-2</v>
      </c>
      <c r="R84" s="136">
        <f t="shared" si="16"/>
        <v>1.09E-2</v>
      </c>
      <c r="S84" s="136">
        <f t="shared" si="16"/>
        <v>7.6E-3</v>
      </c>
      <c r="T84" s="137">
        <f t="shared" si="16"/>
        <v>4.4000000000000003E-3</v>
      </c>
    </row>
    <row r="85" spans="1:20">
      <c r="A85" s="32" t="s">
        <v>55</v>
      </c>
      <c r="B85" s="43" t="s">
        <v>98</v>
      </c>
      <c r="C85" s="198">
        <v>6.4000000000000001E-2</v>
      </c>
      <c r="D85" s="199">
        <v>0.7</v>
      </c>
      <c r="E85" s="200">
        <v>0.65</v>
      </c>
      <c r="F85" s="200">
        <v>0.8</v>
      </c>
      <c r="G85" s="212">
        <v>2016</v>
      </c>
      <c r="H85" s="210" t="str">
        <f t="shared" si="7"/>
        <v>£m 12/13</v>
      </c>
      <c r="I85" s="210" t="s">
        <v>95</v>
      </c>
      <c r="J85" s="486" t="s">
        <v>96</v>
      </c>
      <c r="K85" s="602"/>
      <c r="L85" s="603"/>
      <c r="M85" s="136">
        <f t="shared" si="16"/>
        <v>2.5499999999999998E-2</v>
      </c>
      <c r="N85" s="136">
        <f t="shared" si="16"/>
        <v>2.3799999999999998E-2</v>
      </c>
      <c r="O85" s="136">
        <f t="shared" si="16"/>
        <v>2.2200000000000001E-2</v>
      </c>
      <c r="P85" s="136">
        <f t="shared" si="16"/>
        <v>1.9099999999999999E-2</v>
      </c>
      <c r="Q85" s="136">
        <f t="shared" si="16"/>
        <v>1.5800000000000002E-2</v>
      </c>
      <c r="R85" s="136">
        <f t="shared" si="16"/>
        <v>1.09E-2</v>
      </c>
      <c r="S85" s="136">
        <f t="shared" si="16"/>
        <v>7.6E-3</v>
      </c>
      <c r="T85" s="137">
        <f t="shared" si="16"/>
        <v>4.4000000000000003E-3</v>
      </c>
    </row>
    <row r="86" spans="1:20">
      <c r="A86" s="32" t="s">
        <v>55</v>
      </c>
      <c r="B86" s="43" t="s">
        <v>99</v>
      </c>
      <c r="C86" s="198">
        <v>6.4000000000000001E-2</v>
      </c>
      <c r="D86" s="199">
        <v>0.7</v>
      </c>
      <c r="E86" s="200">
        <v>0.65</v>
      </c>
      <c r="F86" s="200">
        <v>0.8</v>
      </c>
      <c r="G86" s="212">
        <v>2016</v>
      </c>
      <c r="H86" s="210" t="str">
        <f t="shared" si="7"/>
        <v>£m 12/13</v>
      </c>
      <c r="I86" s="210" t="s">
        <v>95</v>
      </c>
      <c r="J86" s="486" t="s">
        <v>96</v>
      </c>
      <c r="K86" s="602"/>
      <c r="L86" s="603"/>
      <c r="M86" s="136">
        <f t="shared" si="16"/>
        <v>2.5499999999999998E-2</v>
      </c>
      <c r="N86" s="136">
        <f t="shared" si="16"/>
        <v>2.3799999999999998E-2</v>
      </c>
      <c r="O86" s="136">
        <f t="shared" si="16"/>
        <v>2.2200000000000001E-2</v>
      </c>
      <c r="P86" s="136">
        <f t="shared" si="16"/>
        <v>1.9099999999999999E-2</v>
      </c>
      <c r="Q86" s="136">
        <f t="shared" si="16"/>
        <v>1.5800000000000002E-2</v>
      </c>
      <c r="R86" s="136">
        <f t="shared" si="16"/>
        <v>1.09E-2</v>
      </c>
      <c r="S86" s="136">
        <f t="shared" si="16"/>
        <v>7.6E-3</v>
      </c>
      <c r="T86" s="137">
        <f t="shared" si="16"/>
        <v>4.4000000000000003E-3</v>
      </c>
    </row>
    <row r="87" spans="1:20">
      <c r="A87" s="32" t="s">
        <v>61</v>
      </c>
      <c r="B87" s="43" t="s">
        <v>100</v>
      </c>
      <c r="C87" s="198">
        <v>6.7000000000000004E-2</v>
      </c>
      <c r="D87" s="199">
        <v>0.63039999999999996</v>
      </c>
      <c r="E87" s="200">
        <v>0.65</v>
      </c>
      <c r="F87" s="200">
        <v>0.26634501855794862</v>
      </c>
      <c r="G87" s="212">
        <v>2014</v>
      </c>
      <c r="H87" s="210" t="str">
        <f t="shared" si="7"/>
        <v>£m 09/10</v>
      </c>
      <c r="I87" s="210" t="s">
        <v>83</v>
      </c>
      <c r="J87" s="486" t="s">
        <v>96</v>
      </c>
      <c r="K87" s="496">
        <f t="shared" ref="K87:R94" si="17">C$67</f>
        <v>2.92E-2</v>
      </c>
      <c r="L87" s="136">
        <f t="shared" si="17"/>
        <v>2.7199999999999998E-2</v>
      </c>
      <c r="M87" s="136">
        <f t="shared" si="17"/>
        <v>2.5499999999999998E-2</v>
      </c>
      <c r="N87" s="136">
        <f t="shared" si="17"/>
        <v>2.3800000000000002E-2</v>
      </c>
      <c r="O87" s="136">
        <f t="shared" si="17"/>
        <v>2.2200000000000001E-2</v>
      </c>
      <c r="P87" s="136">
        <f t="shared" si="17"/>
        <v>1.9099999999999999E-2</v>
      </c>
      <c r="Q87" s="136">
        <f t="shared" si="17"/>
        <v>1.5800000000000002E-2</v>
      </c>
      <c r="R87" s="136">
        <f t="shared" si="17"/>
        <v>1.09E-2</v>
      </c>
      <c r="S87" s="603"/>
      <c r="T87" s="604"/>
    </row>
    <row r="88" spans="1:20">
      <c r="A88" s="32" t="s">
        <v>61</v>
      </c>
      <c r="B88" s="43" t="s">
        <v>101</v>
      </c>
      <c r="C88" s="198">
        <v>6.7000000000000004E-2</v>
      </c>
      <c r="D88" s="199">
        <v>0.63039999999999996</v>
      </c>
      <c r="E88" s="200">
        <v>0.65</v>
      </c>
      <c r="F88" s="200">
        <v>0.23469337831705597</v>
      </c>
      <c r="G88" s="212">
        <v>2014</v>
      </c>
      <c r="H88" s="210" t="str">
        <f t="shared" si="7"/>
        <v>£m 09/10</v>
      </c>
      <c r="I88" s="210" t="s">
        <v>83</v>
      </c>
      <c r="J88" s="486" t="s">
        <v>96</v>
      </c>
      <c r="K88" s="496">
        <f t="shared" si="17"/>
        <v>2.92E-2</v>
      </c>
      <c r="L88" s="136">
        <f t="shared" si="17"/>
        <v>2.7199999999999998E-2</v>
      </c>
      <c r="M88" s="136">
        <f t="shared" si="17"/>
        <v>2.5499999999999998E-2</v>
      </c>
      <c r="N88" s="136">
        <f t="shared" si="17"/>
        <v>2.3800000000000002E-2</v>
      </c>
      <c r="O88" s="136">
        <f t="shared" si="17"/>
        <v>2.2200000000000001E-2</v>
      </c>
      <c r="P88" s="136">
        <f t="shared" si="17"/>
        <v>1.9099999999999999E-2</v>
      </c>
      <c r="Q88" s="136">
        <f t="shared" si="17"/>
        <v>1.5800000000000002E-2</v>
      </c>
      <c r="R88" s="136">
        <f t="shared" si="17"/>
        <v>1.09E-2</v>
      </c>
      <c r="S88" s="603"/>
      <c r="T88" s="604"/>
    </row>
    <row r="89" spans="1:20">
      <c r="A89" s="32" t="s">
        <v>61</v>
      </c>
      <c r="B89" s="43" t="s">
        <v>102</v>
      </c>
      <c r="C89" s="198">
        <v>6.7000000000000004E-2</v>
      </c>
      <c r="D89" s="199">
        <v>0.63039999999999996</v>
      </c>
      <c r="E89" s="200">
        <v>0.65</v>
      </c>
      <c r="F89" s="200">
        <v>0.24946223864843597</v>
      </c>
      <c r="G89" s="212">
        <v>2014</v>
      </c>
      <c r="H89" s="210" t="str">
        <f t="shared" si="7"/>
        <v>£m 09/10</v>
      </c>
      <c r="I89" s="210" t="s">
        <v>83</v>
      </c>
      <c r="J89" s="486" t="s">
        <v>96</v>
      </c>
      <c r="K89" s="496">
        <f t="shared" si="17"/>
        <v>2.92E-2</v>
      </c>
      <c r="L89" s="136">
        <f t="shared" si="17"/>
        <v>2.7199999999999998E-2</v>
      </c>
      <c r="M89" s="136">
        <f t="shared" si="17"/>
        <v>2.5499999999999998E-2</v>
      </c>
      <c r="N89" s="136">
        <f t="shared" si="17"/>
        <v>2.3800000000000002E-2</v>
      </c>
      <c r="O89" s="136">
        <f t="shared" si="17"/>
        <v>2.2200000000000001E-2</v>
      </c>
      <c r="P89" s="136">
        <f t="shared" si="17"/>
        <v>1.9099999999999999E-2</v>
      </c>
      <c r="Q89" s="136">
        <f t="shared" si="17"/>
        <v>1.5800000000000002E-2</v>
      </c>
      <c r="R89" s="136">
        <f t="shared" si="17"/>
        <v>1.09E-2</v>
      </c>
      <c r="S89" s="603"/>
      <c r="T89" s="604"/>
    </row>
    <row r="90" spans="1:20">
      <c r="A90" s="32" t="s">
        <v>61</v>
      </c>
      <c r="B90" s="43" t="s">
        <v>103</v>
      </c>
      <c r="C90" s="198">
        <v>6.7000000000000004E-2</v>
      </c>
      <c r="D90" s="199">
        <v>0.63039999999999996</v>
      </c>
      <c r="E90" s="200">
        <v>0.65</v>
      </c>
      <c r="F90" s="200">
        <v>0.26095352485819256</v>
      </c>
      <c r="G90" s="212">
        <v>2014</v>
      </c>
      <c r="H90" s="210" t="str">
        <f t="shared" si="7"/>
        <v>£m 09/10</v>
      </c>
      <c r="I90" s="210" t="s">
        <v>83</v>
      </c>
      <c r="J90" s="486" t="s">
        <v>96</v>
      </c>
      <c r="K90" s="496">
        <f t="shared" si="17"/>
        <v>2.92E-2</v>
      </c>
      <c r="L90" s="136">
        <f t="shared" si="17"/>
        <v>2.7199999999999998E-2</v>
      </c>
      <c r="M90" s="136">
        <f t="shared" si="17"/>
        <v>2.5499999999999998E-2</v>
      </c>
      <c r="N90" s="136">
        <f t="shared" si="17"/>
        <v>2.3800000000000002E-2</v>
      </c>
      <c r="O90" s="136">
        <f t="shared" si="17"/>
        <v>2.2200000000000001E-2</v>
      </c>
      <c r="P90" s="136">
        <f t="shared" si="17"/>
        <v>1.9099999999999999E-2</v>
      </c>
      <c r="Q90" s="136">
        <f t="shared" si="17"/>
        <v>1.5800000000000002E-2</v>
      </c>
      <c r="R90" s="136">
        <f t="shared" si="17"/>
        <v>1.09E-2</v>
      </c>
      <c r="S90" s="603"/>
      <c r="T90" s="604"/>
    </row>
    <row r="91" spans="1:20">
      <c r="A91" s="32" t="s">
        <v>61</v>
      </c>
      <c r="B91" s="43" t="s">
        <v>104</v>
      </c>
      <c r="C91" s="198">
        <v>6.7000000000000004E-2</v>
      </c>
      <c r="D91" s="199">
        <v>0.63980000000000004</v>
      </c>
      <c r="E91" s="200">
        <v>0.65</v>
      </c>
      <c r="F91" s="200">
        <v>0.34984411379298247</v>
      </c>
      <c r="G91" s="212">
        <v>2014</v>
      </c>
      <c r="H91" s="210" t="str">
        <f t="shared" si="7"/>
        <v>£m 09/10</v>
      </c>
      <c r="I91" s="210" t="s">
        <v>83</v>
      </c>
      <c r="J91" s="486" t="s">
        <v>96</v>
      </c>
      <c r="K91" s="496">
        <f t="shared" si="17"/>
        <v>2.92E-2</v>
      </c>
      <c r="L91" s="136">
        <f t="shared" si="17"/>
        <v>2.7199999999999998E-2</v>
      </c>
      <c r="M91" s="136">
        <f t="shared" si="17"/>
        <v>2.5499999999999998E-2</v>
      </c>
      <c r="N91" s="136">
        <f t="shared" si="17"/>
        <v>2.3800000000000002E-2</v>
      </c>
      <c r="O91" s="136">
        <f t="shared" si="17"/>
        <v>2.2200000000000001E-2</v>
      </c>
      <c r="P91" s="136">
        <f t="shared" si="17"/>
        <v>1.9099999999999999E-2</v>
      </c>
      <c r="Q91" s="136">
        <f t="shared" si="17"/>
        <v>1.5800000000000002E-2</v>
      </c>
      <c r="R91" s="136">
        <f t="shared" si="17"/>
        <v>1.09E-2</v>
      </c>
      <c r="S91" s="603"/>
      <c r="T91" s="604"/>
    </row>
    <row r="92" spans="1:20">
      <c r="A92" s="32" t="s">
        <v>61</v>
      </c>
      <c r="B92" s="43" t="s">
        <v>105</v>
      </c>
      <c r="C92" s="198">
        <v>6.7000000000000004E-2</v>
      </c>
      <c r="D92" s="199">
        <v>0.63729999999999998</v>
      </c>
      <c r="E92" s="200">
        <v>0.65</v>
      </c>
      <c r="F92" s="200">
        <v>0.35129049661183626</v>
      </c>
      <c r="G92" s="212">
        <v>2014</v>
      </c>
      <c r="H92" s="210" t="str">
        <f t="shared" si="7"/>
        <v>£m 09/10</v>
      </c>
      <c r="I92" s="210" t="s">
        <v>83</v>
      </c>
      <c r="J92" s="486" t="s">
        <v>96</v>
      </c>
      <c r="K92" s="496">
        <f t="shared" si="17"/>
        <v>2.92E-2</v>
      </c>
      <c r="L92" s="136">
        <f t="shared" si="17"/>
        <v>2.7199999999999998E-2</v>
      </c>
      <c r="M92" s="136">
        <f t="shared" si="17"/>
        <v>2.5499999999999998E-2</v>
      </c>
      <c r="N92" s="136">
        <f t="shared" si="17"/>
        <v>2.3800000000000002E-2</v>
      </c>
      <c r="O92" s="136">
        <f t="shared" si="17"/>
        <v>2.2200000000000001E-2</v>
      </c>
      <c r="P92" s="136">
        <f t="shared" si="17"/>
        <v>1.9099999999999999E-2</v>
      </c>
      <c r="Q92" s="136">
        <f t="shared" si="17"/>
        <v>1.5800000000000002E-2</v>
      </c>
      <c r="R92" s="136">
        <f t="shared" si="17"/>
        <v>1.09E-2</v>
      </c>
      <c r="S92" s="603"/>
      <c r="T92" s="604"/>
    </row>
    <row r="93" spans="1:20">
      <c r="A93" s="32" t="s">
        <v>61</v>
      </c>
      <c r="B93" s="43" t="s">
        <v>106</v>
      </c>
      <c r="C93" s="198">
        <v>6.7000000000000004E-2</v>
      </c>
      <c r="D93" s="199">
        <v>0.63729999999999998</v>
      </c>
      <c r="E93" s="200">
        <v>0.65</v>
      </c>
      <c r="F93" s="200">
        <v>0.32230855902021693</v>
      </c>
      <c r="G93" s="212">
        <v>2014</v>
      </c>
      <c r="H93" s="210" t="str">
        <f t="shared" si="7"/>
        <v>£m 09/10</v>
      </c>
      <c r="I93" s="210" t="s">
        <v>83</v>
      </c>
      <c r="J93" s="486" t="s">
        <v>96</v>
      </c>
      <c r="K93" s="496">
        <f t="shared" si="17"/>
        <v>2.92E-2</v>
      </c>
      <c r="L93" s="136">
        <f t="shared" si="17"/>
        <v>2.7199999999999998E-2</v>
      </c>
      <c r="M93" s="136">
        <f t="shared" si="17"/>
        <v>2.5499999999999998E-2</v>
      </c>
      <c r="N93" s="136">
        <f t="shared" si="17"/>
        <v>2.3800000000000002E-2</v>
      </c>
      <c r="O93" s="136">
        <f t="shared" si="17"/>
        <v>2.2200000000000001E-2</v>
      </c>
      <c r="P93" s="136">
        <f t="shared" si="17"/>
        <v>1.9099999999999999E-2</v>
      </c>
      <c r="Q93" s="136">
        <f t="shared" si="17"/>
        <v>1.5800000000000002E-2</v>
      </c>
      <c r="R93" s="136">
        <f t="shared" si="17"/>
        <v>1.09E-2</v>
      </c>
      <c r="S93" s="603"/>
      <c r="T93" s="604"/>
    </row>
    <row r="94" spans="1:20">
      <c r="A94" s="32" t="s">
        <v>61</v>
      </c>
      <c r="B94" s="43" t="s">
        <v>107</v>
      </c>
      <c r="C94" s="198">
        <v>6.7000000000000004E-2</v>
      </c>
      <c r="D94" s="199">
        <v>0.63170000000000004</v>
      </c>
      <c r="E94" s="200">
        <v>0.65</v>
      </c>
      <c r="F94" s="200">
        <v>0.35781904469402892</v>
      </c>
      <c r="G94" s="212">
        <v>2014</v>
      </c>
      <c r="H94" s="210" t="str">
        <f t="shared" si="7"/>
        <v>£m 09/10</v>
      </c>
      <c r="I94" s="210" t="s">
        <v>83</v>
      </c>
      <c r="J94" s="486" t="s">
        <v>96</v>
      </c>
      <c r="K94" s="496">
        <f t="shared" si="17"/>
        <v>2.92E-2</v>
      </c>
      <c r="L94" s="136">
        <f t="shared" si="17"/>
        <v>2.7199999999999998E-2</v>
      </c>
      <c r="M94" s="136">
        <f t="shared" si="17"/>
        <v>2.5499999999999998E-2</v>
      </c>
      <c r="N94" s="136">
        <f t="shared" si="17"/>
        <v>2.3800000000000002E-2</v>
      </c>
      <c r="O94" s="136">
        <f t="shared" si="17"/>
        <v>2.2200000000000001E-2</v>
      </c>
      <c r="P94" s="136">
        <f t="shared" si="17"/>
        <v>1.9099999999999999E-2</v>
      </c>
      <c r="Q94" s="136">
        <f t="shared" si="17"/>
        <v>1.5800000000000002E-2</v>
      </c>
      <c r="R94" s="136">
        <f t="shared" si="17"/>
        <v>1.09E-2</v>
      </c>
      <c r="S94" s="603"/>
      <c r="T94" s="604"/>
    </row>
    <row r="95" spans="1:20">
      <c r="A95" s="32" t="s">
        <v>64</v>
      </c>
      <c r="B95" s="43" t="s">
        <v>108</v>
      </c>
      <c r="C95" s="198">
        <v>6.8000000000000005E-2</v>
      </c>
      <c r="D95" s="199">
        <v>0.44359999999999999</v>
      </c>
      <c r="E95" s="200">
        <v>0.625</v>
      </c>
      <c r="F95" s="200">
        <v>0.64400000000000002</v>
      </c>
      <c r="G95" s="212">
        <v>2014</v>
      </c>
      <c r="H95" s="210" t="str">
        <f t="shared" si="7"/>
        <v>£m 09/10</v>
      </c>
      <c r="I95" s="210" t="s">
        <v>83</v>
      </c>
      <c r="J95" s="486" t="s">
        <v>96</v>
      </c>
      <c r="K95" s="496">
        <f t="shared" ref="K95:R96" si="18">C$68</f>
        <v>2.92E-2</v>
      </c>
      <c r="L95" s="136">
        <f t="shared" si="18"/>
        <v>2.7199999999999998E-2</v>
      </c>
      <c r="M95" s="136">
        <f t="shared" si="18"/>
        <v>2.5499999999999998E-2</v>
      </c>
      <c r="N95" s="136">
        <f t="shared" si="18"/>
        <v>2.3800000000000002E-2</v>
      </c>
      <c r="O95" s="136">
        <f t="shared" si="18"/>
        <v>2.2200000000000001E-2</v>
      </c>
      <c r="P95" s="136">
        <f t="shared" si="18"/>
        <v>1.9099999999999999E-2</v>
      </c>
      <c r="Q95" s="136">
        <f t="shared" si="18"/>
        <v>1.5800000000000002E-2</v>
      </c>
      <c r="R95" s="136">
        <f t="shared" si="18"/>
        <v>1.09E-2</v>
      </c>
      <c r="S95" s="603"/>
      <c r="T95" s="604"/>
    </row>
    <row r="96" spans="1:20">
      <c r="A96" s="32" t="s">
        <v>64</v>
      </c>
      <c r="B96" s="43" t="s">
        <v>109</v>
      </c>
      <c r="C96" s="198">
        <v>6.8000000000000005E-2</v>
      </c>
      <c r="D96" s="199">
        <v>0.44359999999999999</v>
      </c>
      <c r="E96" s="200">
        <v>0.625</v>
      </c>
      <c r="F96" s="200">
        <v>0.374</v>
      </c>
      <c r="G96" s="212">
        <v>2014</v>
      </c>
      <c r="H96" s="210" t="str">
        <f t="shared" si="7"/>
        <v>£m 09/10</v>
      </c>
      <c r="I96" s="210" t="s">
        <v>83</v>
      </c>
      <c r="J96" s="486" t="s">
        <v>96</v>
      </c>
      <c r="K96" s="496">
        <f t="shared" si="18"/>
        <v>2.92E-2</v>
      </c>
      <c r="L96" s="136">
        <f t="shared" si="18"/>
        <v>2.7199999999999998E-2</v>
      </c>
      <c r="M96" s="136">
        <f t="shared" si="18"/>
        <v>2.5499999999999998E-2</v>
      </c>
      <c r="N96" s="136">
        <f t="shared" si="18"/>
        <v>2.3800000000000002E-2</v>
      </c>
      <c r="O96" s="136">
        <f t="shared" si="18"/>
        <v>2.2200000000000001E-2</v>
      </c>
      <c r="P96" s="136">
        <f t="shared" si="18"/>
        <v>1.9099999999999999E-2</v>
      </c>
      <c r="Q96" s="136">
        <f t="shared" si="18"/>
        <v>1.5800000000000002E-2</v>
      </c>
      <c r="R96" s="136">
        <f t="shared" si="18"/>
        <v>1.09E-2</v>
      </c>
      <c r="S96" s="603"/>
      <c r="T96" s="604"/>
    </row>
    <row r="97" spans="1:20">
      <c r="A97" s="32" t="s">
        <v>59</v>
      </c>
      <c r="B97" s="43" t="s">
        <v>110</v>
      </c>
      <c r="C97" s="198">
        <v>7.0000000000000007E-2</v>
      </c>
      <c r="D97" s="199">
        <v>0.46889999999999998</v>
      </c>
      <c r="E97" s="200">
        <v>0.6</v>
      </c>
      <c r="F97" s="200">
        <v>0.85</v>
      </c>
      <c r="G97" s="212">
        <v>2014</v>
      </c>
      <c r="H97" s="210" t="str">
        <f t="shared" si="7"/>
        <v>£m 09/10</v>
      </c>
      <c r="I97" s="210" t="s">
        <v>83</v>
      </c>
      <c r="J97" s="486" t="s">
        <v>96</v>
      </c>
      <c r="K97" s="496">
        <f t="shared" ref="K97:R99" si="19">C$66</f>
        <v>2.92E-2</v>
      </c>
      <c r="L97" s="136">
        <f t="shared" si="19"/>
        <v>2.7199999999999998E-2</v>
      </c>
      <c r="M97" s="136">
        <f t="shared" si="19"/>
        <v>2.5499999999999998E-2</v>
      </c>
      <c r="N97" s="136">
        <f t="shared" si="19"/>
        <v>2.3800000000000002E-2</v>
      </c>
      <c r="O97" s="136">
        <f t="shared" si="19"/>
        <v>2.2200000000000001E-2</v>
      </c>
      <c r="P97" s="136">
        <f t="shared" si="19"/>
        <v>1.9099999999999999E-2</v>
      </c>
      <c r="Q97" s="136">
        <f t="shared" si="19"/>
        <v>1.5800000000000002E-2</v>
      </c>
      <c r="R97" s="136">
        <f t="shared" si="19"/>
        <v>1.09E-2</v>
      </c>
      <c r="S97" s="603"/>
      <c r="T97" s="604"/>
    </row>
    <row r="98" spans="1:20">
      <c r="A98" s="32" t="s">
        <v>59</v>
      </c>
      <c r="B98" s="1255" t="s">
        <v>2</v>
      </c>
      <c r="C98" s="198">
        <v>7.0000000000000007E-2</v>
      </c>
      <c r="D98" s="199">
        <v>0.46889999999999998</v>
      </c>
      <c r="E98" s="200">
        <v>0.6</v>
      </c>
      <c r="F98" s="200">
        <v>0.27900000000000003</v>
      </c>
      <c r="G98" s="212">
        <v>2014</v>
      </c>
      <c r="H98" s="210" t="str">
        <f>VLOOKUP($A98,$E$54:$F$57,2,FALSE)</f>
        <v>£m 09/10</v>
      </c>
      <c r="I98" s="210" t="s">
        <v>83</v>
      </c>
      <c r="J98" s="486" t="s">
        <v>96</v>
      </c>
      <c r="K98" s="496">
        <f t="shared" si="19"/>
        <v>2.92E-2</v>
      </c>
      <c r="L98" s="136">
        <f t="shared" si="19"/>
        <v>2.7199999999999998E-2</v>
      </c>
      <c r="M98" s="136">
        <f t="shared" si="19"/>
        <v>2.5499999999999998E-2</v>
      </c>
      <c r="N98" s="136">
        <f t="shared" si="19"/>
        <v>2.3800000000000002E-2</v>
      </c>
      <c r="O98" s="136">
        <f t="shared" si="19"/>
        <v>2.2200000000000001E-2</v>
      </c>
      <c r="P98" s="136">
        <f t="shared" si="19"/>
        <v>1.9099999999999999E-2</v>
      </c>
      <c r="Q98" s="136">
        <f t="shared" si="19"/>
        <v>1.5800000000000002E-2</v>
      </c>
      <c r="R98" s="136">
        <f t="shared" si="19"/>
        <v>1.09E-2</v>
      </c>
      <c r="S98" s="603"/>
      <c r="T98" s="604"/>
    </row>
    <row r="99" spans="1:20">
      <c r="A99" s="32" t="s">
        <v>59</v>
      </c>
      <c r="B99" s="43" t="s">
        <v>111</v>
      </c>
      <c r="C99" s="198">
        <v>7.0000000000000007E-2</v>
      </c>
      <c r="D99" s="199">
        <v>0.5</v>
      </c>
      <c r="E99" s="200">
        <v>0.55000000000000004</v>
      </c>
      <c r="F99" s="200">
        <v>0.9</v>
      </c>
      <c r="G99" s="212">
        <v>2014</v>
      </c>
      <c r="H99" s="210" t="str">
        <f>VLOOKUP($A99,$E$54:$F$57,2,FALSE)</f>
        <v>£m 09/10</v>
      </c>
      <c r="I99" s="210" t="s">
        <v>95</v>
      </c>
      <c r="J99" s="486" t="s">
        <v>96</v>
      </c>
      <c r="K99" s="496">
        <f t="shared" si="19"/>
        <v>2.92E-2</v>
      </c>
      <c r="L99" s="136">
        <f t="shared" si="19"/>
        <v>2.7199999999999998E-2</v>
      </c>
      <c r="M99" s="136">
        <f t="shared" si="19"/>
        <v>2.5499999999999998E-2</v>
      </c>
      <c r="N99" s="136">
        <f t="shared" si="19"/>
        <v>2.3800000000000002E-2</v>
      </c>
      <c r="O99" s="136">
        <f t="shared" si="19"/>
        <v>2.2200000000000001E-2</v>
      </c>
      <c r="P99" s="136">
        <f t="shared" si="19"/>
        <v>1.9099999999999999E-2</v>
      </c>
      <c r="Q99" s="136">
        <f t="shared" si="19"/>
        <v>1.5800000000000002E-2</v>
      </c>
      <c r="R99" s="136">
        <f t="shared" si="19"/>
        <v>1.09E-2</v>
      </c>
      <c r="S99" s="603"/>
      <c r="T99" s="604"/>
    </row>
    <row r="100" spans="1:20">
      <c r="A100" s="32" t="s">
        <v>59</v>
      </c>
      <c r="B100" s="44" t="s">
        <v>70</v>
      </c>
      <c r="C100" s="201">
        <v>7.0000000000000007E-2</v>
      </c>
      <c r="D100" s="202">
        <v>0.5</v>
      </c>
      <c r="E100" s="203">
        <v>0.55000000000000004</v>
      </c>
      <c r="F100" s="203">
        <v>0.9</v>
      </c>
      <c r="G100" s="213">
        <v>2014</v>
      </c>
      <c r="H100" s="211" t="str">
        <f>VLOOKUP($A100,$E$54:$F$57,2,FALSE)</f>
        <v>£m 09/10</v>
      </c>
      <c r="I100" s="211" t="s">
        <v>95</v>
      </c>
      <c r="J100" s="486" t="s">
        <v>96</v>
      </c>
      <c r="K100" s="207">
        <f t="shared" ref="K100:R100" si="20">C$65</f>
        <v>2.92E-2</v>
      </c>
      <c r="L100" s="193">
        <f t="shared" si="20"/>
        <v>2.5000000000000001E-2</v>
      </c>
      <c r="M100" s="193">
        <f t="shared" si="20"/>
        <v>2.1499999999999998E-2</v>
      </c>
      <c r="N100" s="193">
        <f t="shared" si="20"/>
        <v>1.7899999999999999E-2</v>
      </c>
      <c r="O100" s="193">
        <f t="shared" si="20"/>
        <v>1.5100000000000001E-2</v>
      </c>
      <c r="P100" s="193">
        <f t="shared" si="20"/>
        <v>1.1599999999999999E-2</v>
      </c>
      <c r="Q100" s="193">
        <f t="shared" si="20"/>
        <v>1.0200000000000001E-2</v>
      </c>
      <c r="R100" s="193">
        <f t="shared" si="20"/>
        <v>7.6E-3</v>
      </c>
      <c r="S100" s="605"/>
      <c r="T100" s="606"/>
    </row>
    <row r="101" spans="1:20">
      <c r="I101" s="38"/>
    </row>
    <row r="102" spans="1:20">
      <c r="I102" s="38"/>
    </row>
    <row r="103" spans="1:20">
      <c r="I103" s="38"/>
    </row>
    <row r="104" spans="1:20" ht="13.5">
      <c r="B104" s="6" t="s">
        <v>112</v>
      </c>
      <c r="D104" s="190"/>
      <c r="E104" s="190"/>
      <c r="F104" s="190"/>
      <c r="G104" s="190"/>
      <c r="H104" s="190"/>
      <c r="I104" s="190"/>
      <c r="J104" s="190"/>
    </row>
    <row r="105" spans="1:20">
      <c r="B105" s="6"/>
      <c r="C105" s="78">
        <v>2014</v>
      </c>
      <c r="D105" s="79">
        <f>C105+1</f>
        <v>2015</v>
      </c>
      <c r="E105" s="79">
        <f t="shared" ref="E105:J105" si="21">D105+1</f>
        <v>2016</v>
      </c>
      <c r="F105" s="79">
        <f>E105+1</f>
        <v>2017</v>
      </c>
      <c r="G105" s="79">
        <f t="shared" si="21"/>
        <v>2018</v>
      </c>
      <c r="H105" s="79">
        <f t="shared" si="21"/>
        <v>2019</v>
      </c>
      <c r="I105" s="79">
        <f t="shared" si="21"/>
        <v>2020</v>
      </c>
      <c r="J105" s="79">
        <f t="shared" si="21"/>
        <v>2021</v>
      </c>
    </row>
    <row r="106" spans="1:20">
      <c r="B106" s="194" t="s">
        <v>100</v>
      </c>
      <c r="C106" s="191">
        <v>0.5</v>
      </c>
      <c r="D106" s="191">
        <v>0.5714285714285714</v>
      </c>
      <c r="E106" s="191">
        <v>0.64285714285714279</v>
      </c>
      <c r="F106" s="191">
        <v>0.71428571428571419</v>
      </c>
      <c r="G106" s="191">
        <v>0.78571428571428559</v>
      </c>
      <c r="H106" s="191">
        <v>0.85714285714285698</v>
      </c>
      <c r="I106" s="191">
        <v>0.92857142857142838</v>
      </c>
      <c r="J106" s="192">
        <v>1</v>
      </c>
    </row>
    <row r="107" spans="1:20">
      <c r="B107" s="195" t="s">
        <v>101</v>
      </c>
      <c r="C107" s="136">
        <v>0.5</v>
      </c>
      <c r="D107" s="136">
        <v>0.5714285714285714</v>
      </c>
      <c r="E107" s="136">
        <v>0.64285714285714279</v>
      </c>
      <c r="F107" s="136">
        <v>0.71428571428571419</v>
      </c>
      <c r="G107" s="136">
        <v>0.78571428571428559</v>
      </c>
      <c r="H107" s="136">
        <v>0.85714285714285698</v>
      </c>
      <c r="I107" s="136">
        <v>0.92857142857142838</v>
      </c>
      <c r="J107" s="137">
        <v>1</v>
      </c>
    </row>
    <row r="108" spans="1:20">
      <c r="B108" s="195" t="s">
        <v>102</v>
      </c>
      <c r="C108" s="136">
        <v>0.5</v>
      </c>
      <c r="D108" s="136">
        <v>0.5714285714285714</v>
      </c>
      <c r="E108" s="136">
        <v>0.64285714285714279</v>
      </c>
      <c r="F108" s="136">
        <v>0.71428571428571419</v>
      </c>
      <c r="G108" s="136">
        <v>0.78571428571428559</v>
      </c>
      <c r="H108" s="136">
        <v>0.85714285714285698</v>
      </c>
      <c r="I108" s="136">
        <v>0.92857142857142838</v>
      </c>
      <c r="J108" s="137">
        <v>1</v>
      </c>
    </row>
    <row r="109" spans="1:20">
      <c r="B109" s="195" t="s">
        <v>103</v>
      </c>
      <c r="C109" s="136">
        <v>0.5</v>
      </c>
      <c r="D109" s="136">
        <v>0.5714285714285714</v>
      </c>
      <c r="E109" s="136">
        <v>0.64285714285714279</v>
      </c>
      <c r="F109" s="136">
        <v>0.71428571428571419</v>
      </c>
      <c r="G109" s="136">
        <v>0.78571428571428559</v>
      </c>
      <c r="H109" s="136">
        <v>0.85714285714285698</v>
      </c>
      <c r="I109" s="136">
        <v>0.92857142857142838</v>
      </c>
      <c r="J109" s="137">
        <v>1</v>
      </c>
    </row>
    <row r="110" spans="1:20">
      <c r="B110" s="195" t="s">
        <v>104</v>
      </c>
      <c r="C110" s="136">
        <v>0.5</v>
      </c>
      <c r="D110" s="136">
        <v>0.5714285714285714</v>
      </c>
      <c r="E110" s="136">
        <v>0.64285714285714279</v>
      </c>
      <c r="F110" s="136">
        <v>0.71428571428571419</v>
      </c>
      <c r="G110" s="136">
        <v>0.78571428571428559</v>
      </c>
      <c r="H110" s="136">
        <v>0.85714285714285698</v>
      </c>
      <c r="I110" s="136">
        <v>0.92857142857142838</v>
      </c>
      <c r="J110" s="137">
        <v>1</v>
      </c>
    </row>
    <row r="111" spans="1:20">
      <c r="B111" s="195" t="s">
        <v>105</v>
      </c>
      <c r="C111" s="136">
        <v>0.5</v>
      </c>
      <c r="D111" s="136">
        <v>0.5714285714285714</v>
      </c>
      <c r="E111" s="136">
        <v>0.64285714285714279</v>
      </c>
      <c r="F111" s="136">
        <v>0.71428571428571419</v>
      </c>
      <c r="G111" s="136">
        <v>0.78571428571428559</v>
      </c>
      <c r="H111" s="136">
        <v>0.85714285714285698</v>
      </c>
      <c r="I111" s="136">
        <v>0.92857142857142838</v>
      </c>
      <c r="J111" s="137">
        <v>1</v>
      </c>
    </row>
    <row r="112" spans="1:20">
      <c r="B112" s="195" t="s">
        <v>106</v>
      </c>
      <c r="C112" s="136">
        <v>0.5</v>
      </c>
      <c r="D112" s="136">
        <v>0.5714285714285714</v>
      </c>
      <c r="E112" s="136">
        <v>0.64285714285714279</v>
      </c>
      <c r="F112" s="136">
        <v>0.71428571428571419</v>
      </c>
      <c r="G112" s="136">
        <v>0.78571428571428559</v>
      </c>
      <c r="H112" s="136">
        <v>0.85714285714285698</v>
      </c>
      <c r="I112" s="136">
        <v>0.92857142857142838</v>
      </c>
      <c r="J112" s="137">
        <v>1</v>
      </c>
    </row>
    <row r="113" spans="2:12">
      <c r="B113" s="483" t="s">
        <v>107</v>
      </c>
      <c r="C113" s="484">
        <v>0.5</v>
      </c>
      <c r="D113" s="484">
        <v>0.5714285714285714</v>
      </c>
      <c r="E113" s="484">
        <v>0.64285714285714279</v>
      </c>
      <c r="F113" s="484">
        <v>0.71428571428571419</v>
      </c>
      <c r="G113" s="484">
        <v>0.78571428571428559</v>
      </c>
      <c r="H113" s="484">
        <v>0.85714285714285698</v>
      </c>
      <c r="I113" s="484">
        <v>0.92857142857142838</v>
      </c>
      <c r="J113" s="485">
        <v>1</v>
      </c>
    </row>
    <row r="114" spans="2:12">
      <c r="B114" s="195" t="s">
        <v>108</v>
      </c>
      <c r="C114" s="136">
        <v>0.9</v>
      </c>
      <c r="D114" s="136">
        <v>0.9</v>
      </c>
      <c r="E114" s="136">
        <v>0.9</v>
      </c>
      <c r="F114" s="136">
        <v>0.9</v>
      </c>
      <c r="G114" s="136">
        <v>0.9</v>
      </c>
      <c r="H114" s="136">
        <v>0.9</v>
      </c>
      <c r="I114" s="136">
        <v>0.9</v>
      </c>
      <c r="J114" s="137">
        <v>0.9</v>
      </c>
    </row>
    <row r="115" spans="2:12">
      <c r="B115" s="196" t="s">
        <v>109</v>
      </c>
      <c r="C115" s="610"/>
      <c r="D115" s="610"/>
      <c r="E115" s="610"/>
      <c r="F115" s="610"/>
      <c r="G115" s="610"/>
      <c r="H115" s="610"/>
      <c r="I115" s="610"/>
      <c r="J115" s="610"/>
    </row>
    <row r="116" spans="2:12">
      <c r="B116" s="118"/>
      <c r="C116" s="525"/>
      <c r="D116" s="525"/>
      <c r="E116" s="525"/>
      <c r="F116" s="525"/>
      <c r="G116" s="525"/>
      <c r="H116" s="525"/>
      <c r="I116" s="525"/>
      <c r="J116" s="525"/>
    </row>
    <row r="117" spans="2:12">
      <c r="B117" s="118"/>
      <c r="C117" s="525"/>
      <c r="D117" s="525"/>
      <c r="E117" s="525"/>
      <c r="F117" s="525"/>
      <c r="G117" s="525"/>
      <c r="H117" s="525"/>
      <c r="I117" s="525"/>
      <c r="J117" s="525"/>
    </row>
    <row r="118" spans="2:12">
      <c r="B118" s="535" t="s">
        <v>113</v>
      </c>
      <c r="C118" s="78">
        <v>2014</v>
      </c>
      <c r="D118" s="79">
        <f t="shared" ref="D118:L118" si="22">C118+1</f>
        <v>2015</v>
      </c>
      <c r="E118" s="79">
        <f t="shared" si="22"/>
        <v>2016</v>
      </c>
      <c r="F118" s="79">
        <f t="shared" si="22"/>
        <v>2017</v>
      </c>
      <c r="G118" s="79">
        <f t="shared" si="22"/>
        <v>2018</v>
      </c>
      <c r="H118" s="79">
        <f t="shared" si="22"/>
        <v>2019</v>
      </c>
      <c r="I118" s="79">
        <f t="shared" si="22"/>
        <v>2020</v>
      </c>
      <c r="J118" s="79">
        <f t="shared" si="22"/>
        <v>2021</v>
      </c>
      <c r="K118" s="79">
        <f t="shared" si="22"/>
        <v>2022</v>
      </c>
      <c r="L118" s="117">
        <f t="shared" si="22"/>
        <v>2023</v>
      </c>
    </row>
    <row r="119" spans="2:12">
      <c r="B119" s="526" t="s">
        <v>82</v>
      </c>
      <c r="C119" s="607"/>
      <c r="D119" s="608"/>
      <c r="E119" s="528">
        <v>1.5575632164737283</v>
      </c>
      <c r="F119" s="528">
        <v>1.4734141240658321</v>
      </c>
      <c r="G119" s="528">
        <v>1.4689588897025405</v>
      </c>
      <c r="H119" s="528">
        <v>1.4707200530126929</v>
      </c>
      <c r="I119" s="528">
        <v>1.4674716260161711</v>
      </c>
      <c r="J119" s="528">
        <v>1.4486206224386007</v>
      </c>
      <c r="K119" s="528">
        <v>1.4956798325868756</v>
      </c>
      <c r="L119" s="529">
        <v>1.4397148718051931</v>
      </c>
    </row>
    <row r="120" spans="2:12">
      <c r="B120" s="526" t="s">
        <v>85</v>
      </c>
      <c r="C120" s="609"/>
      <c r="D120" s="610"/>
      <c r="E120" s="530">
        <v>-0.65871781800535345</v>
      </c>
      <c r="F120" s="530">
        <v>-0.63543772576063684</v>
      </c>
      <c r="G120" s="530">
        <v>-0.58907862874233818</v>
      </c>
      <c r="H120" s="530">
        <v>-0.58178188190178026</v>
      </c>
      <c r="I120" s="530">
        <v>-0.56823918867341305</v>
      </c>
      <c r="J120" s="530">
        <v>-0.51933170333654122</v>
      </c>
      <c r="K120" s="530">
        <v>-0.47962665852661612</v>
      </c>
      <c r="L120" s="531">
        <v>-0.4656874701170608</v>
      </c>
    </row>
    <row r="121" spans="2:12">
      <c r="B121" s="526" t="s">
        <v>86</v>
      </c>
      <c r="C121" s="609"/>
      <c r="D121" s="610"/>
      <c r="E121" s="530">
        <v>-0.86626036283610952</v>
      </c>
      <c r="F121" s="530">
        <v>-0.81019773780890636</v>
      </c>
      <c r="G121" s="530">
        <v>-0.78919084241395188</v>
      </c>
      <c r="H121" s="530">
        <v>-0.79061873066036981</v>
      </c>
      <c r="I121" s="530">
        <v>-0.74432653414361061</v>
      </c>
      <c r="J121" s="530">
        <v>-0.70697274816976396</v>
      </c>
      <c r="K121" s="530">
        <v>-0.65350946162011747</v>
      </c>
      <c r="L121" s="531">
        <v>-0.66429758885743451</v>
      </c>
    </row>
    <row r="122" spans="2:12">
      <c r="B122" s="526" t="s">
        <v>87</v>
      </c>
      <c r="C122" s="609"/>
      <c r="D122" s="610"/>
      <c r="E122" s="530">
        <v>-3.2612134183503572</v>
      </c>
      <c r="F122" s="530">
        <v>-3.3462554451402173</v>
      </c>
      <c r="G122" s="530">
        <v>-3.1732919768141143</v>
      </c>
      <c r="H122" s="530">
        <v>-3.1232404745251841</v>
      </c>
      <c r="I122" s="530">
        <v>-3.0767551306224106</v>
      </c>
      <c r="J122" s="530">
        <v>-2.9342177182087767</v>
      </c>
      <c r="K122" s="530">
        <v>-2.8825938479182072</v>
      </c>
      <c r="L122" s="531">
        <v>-2.7237011003750218</v>
      </c>
    </row>
    <row r="123" spans="2:12">
      <c r="B123" s="526" t="s">
        <v>88</v>
      </c>
      <c r="C123" s="609"/>
      <c r="D123" s="610"/>
      <c r="E123" s="530">
        <v>-2.4260972367898193</v>
      </c>
      <c r="F123" s="530">
        <v>-2.3690383662844163</v>
      </c>
      <c r="G123" s="530">
        <v>-2.2433276600060932</v>
      </c>
      <c r="H123" s="530">
        <v>-2.1466020621213828</v>
      </c>
      <c r="I123" s="530">
        <v>-2.174009678716605</v>
      </c>
      <c r="J123" s="530">
        <v>-2.0538927838998693</v>
      </c>
      <c r="K123" s="530">
        <v>-1.9044581231060691</v>
      </c>
      <c r="L123" s="531">
        <v>-1.8008611131009082</v>
      </c>
    </row>
    <row r="124" spans="2:12">
      <c r="B124" s="526" t="s">
        <v>89</v>
      </c>
      <c r="C124" s="609"/>
      <c r="D124" s="610"/>
      <c r="E124" s="530">
        <v>-2.1861012409352765</v>
      </c>
      <c r="F124" s="530">
        <v>-2.3820447425774849</v>
      </c>
      <c r="G124" s="530">
        <v>-2.2418672366929897</v>
      </c>
      <c r="H124" s="530">
        <v>-2.1147812646907029</v>
      </c>
      <c r="I124" s="530">
        <v>-2.0146177086326591</v>
      </c>
      <c r="J124" s="530">
        <v>-1.9421313262105093</v>
      </c>
      <c r="K124" s="530">
        <v>-1.9248856430948595</v>
      </c>
      <c r="L124" s="531">
        <v>-1.8464451304225615</v>
      </c>
    </row>
    <row r="125" spans="2:12">
      <c r="B125" s="526" t="s">
        <v>90</v>
      </c>
      <c r="C125" s="609"/>
      <c r="D125" s="610"/>
      <c r="E125" s="530">
        <v>-1.8633532543800757</v>
      </c>
      <c r="F125" s="530">
        <v>-1.8182980405067262</v>
      </c>
      <c r="G125" s="530">
        <v>-1.83946756302578</v>
      </c>
      <c r="H125" s="530">
        <v>-1.7415973428180247</v>
      </c>
      <c r="I125" s="530">
        <v>-1.6798002111470465</v>
      </c>
      <c r="J125" s="530">
        <v>-1.5974456358596774</v>
      </c>
      <c r="K125" s="530">
        <v>-1.5016396120831343</v>
      </c>
      <c r="L125" s="531">
        <v>-1.4453638876860204</v>
      </c>
    </row>
    <row r="126" spans="2:12">
      <c r="B126" s="526" t="s">
        <v>91</v>
      </c>
      <c r="C126" s="609"/>
      <c r="D126" s="610"/>
      <c r="E126" s="530">
        <v>-2.1317145269512103</v>
      </c>
      <c r="F126" s="530">
        <v>-2.193973633026753</v>
      </c>
      <c r="G126" s="530">
        <v>-1.9869010217130036</v>
      </c>
      <c r="H126" s="530">
        <v>-1.8037552784318813</v>
      </c>
      <c r="I126" s="530">
        <v>-1.7767942495618843</v>
      </c>
      <c r="J126" s="530">
        <v>-1.7901472583807538</v>
      </c>
      <c r="K126" s="530">
        <v>-1.6444113686346382</v>
      </c>
      <c r="L126" s="531">
        <v>-1.467384504290556</v>
      </c>
    </row>
    <row r="127" spans="2:12">
      <c r="B127" s="526" t="s">
        <v>92</v>
      </c>
      <c r="C127" s="609"/>
      <c r="D127" s="610"/>
      <c r="E127" s="530">
        <v>0.16599721814464838</v>
      </c>
      <c r="F127" s="530">
        <v>0.16631900606776751</v>
      </c>
      <c r="G127" s="530">
        <v>0.16554337895881124</v>
      </c>
      <c r="H127" s="530">
        <v>0.16569741136821181</v>
      </c>
      <c r="I127" s="530">
        <v>0.16622630759870036</v>
      </c>
      <c r="J127" s="530">
        <v>0.16380302414374548</v>
      </c>
      <c r="K127" s="530">
        <v>0.16593344617950709</v>
      </c>
      <c r="L127" s="531">
        <v>0.16036688822048883</v>
      </c>
    </row>
    <row r="128" spans="2:12">
      <c r="B128" s="526" t="s">
        <v>93</v>
      </c>
      <c r="C128" s="609"/>
      <c r="D128" s="610"/>
      <c r="E128" s="530">
        <v>0.3648271976377423</v>
      </c>
      <c r="F128" s="530">
        <v>0.37109083837102003</v>
      </c>
      <c r="G128" s="530">
        <v>0.36071859106606846</v>
      </c>
      <c r="H128" s="530">
        <v>0.35927814835295946</v>
      </c>
      <c r="I128" s="530">
        <v>0.3227419487574148</v>
      </c>
      <c r="J128" s="530">
        <v>0.32139075529498529</v>
      </c>
      <c r="K128" s="530">
        <v>0.32876178406363676</v>
      </c>
      <c r="L128" s="531">
        <v>0.31920430794598709</v>
      </c>
    </row>
    <row r="129" spans="2:12">
      <c r="B129" s="526" t="s">
        <v>94</v>
      </c>
      <c r="C129" s="609"/>
      <c r="D129" s="610"/>
      <c r="E129" s="530">
        <v>7.1281196754416492</v>
      </c>
      <c r="F129" s="530">
        <v>6.9674138399666772</v>
      </c>
      <c r="G129" s="530">
        <v>6.2034025893135132</v>
      </c>
      <c r="H129" s="530">
        <v>6.3085978915797085</v>
      </c>
      <c r="I129" s="530">
        <v>6.2376648400128394</v>
      </c>
      <c r="J129" s="530">
        <v>6.4865819943041139</v>
      </c>
      <c r="K129" s="530">
        <v>6.8152516624832584</v>
      </c>
      <c r="L129" s="531">
        <v>6.6271056201039169</v>
      </c>
    </row>
    <row r="130" spans="2:12">
      <c r="B130" s="526" t="s">
        <v>97</v>
      </c>
      <c r="C130" s="609"/>
      <c r="D130" s="610"/>
      <c r="E130" s="530">
        <v>6.5079014730517413</v>
      </c>
      <c r="F130" s="530">
        <v>6.5166167406950333</v>
      </c>
      <c r="G130" s="530">
        <v>6.3292456496722922</v>
      </c>
      <c r="H130" s="530">
        <v>6.4407397408462082</v>
      </c>
      <c r="I130" s="530">
        <v>6.6367331985058957</v>
      </c>
      <c r="J130" s="530">
        <v>6.7568163761394304</v>
      </c>
      <c r="K130" s="530">
        <v>6.6961234445143969</v>
      </c>
      <c r="L130" s="531">
        <v>6.7647427548792596</v>
      </c>
    </row>
    <row r="131" spans="2:12">
      <c r="B131" s="526" t="s">
        <v>98</v>
      </c>
      <c r="C131" s="609"/>
      <c r="D131" s="610"/>
      <c r="E131" s="530">
        <v>3.6763138465229663</v>
      </c>
      <c r="F131" s="530">
        <v>3.6748350873956013</v>
      </c>
      <c r="G131" s="530">
        <v>3.4998529635433906</v>
      </c>
      <c r="H131" s="530">
        <v>3.724685546648324</v>
      </c>
      <c r="I131" s="530">
        <v>3.4121739487309477</v>
      </c>
      <c r="J131" s="530">
        <v>3.4202241027689042</v>
      </c>
      <c r="K131" s="530">
        <v>3.3053549439575329</v>
      </c>
      <c r="L131" s="531">
        <v>3.3633285641010966</v>
      </c>
    </row>
    <row r="132" spans="2:12">
      <c r="B132" s="526" t="s">
        <v>99</v>
      </c>
      <c r="C132" s="609"/>
      <c r="D132" s="610"/>
      <c r="E132" s="530">
        <v>5.3762701961708466</v>
      </c>
      <c r="F132" s="530">
        <v>5.3775969760840585</v>
      </c>
      <c r="G132" s="530">
        <v>5.2618102801807671</v>
      </c>
      <c r="H132" s="530">
        <v>5.360849180672294</v>
      </c>
      <c r="I132" s="530">
        <v>5.2665238228731912</v>
      </c>
      <c r="J132" s="530">
        <v>5.3271179030285305</v>
      </c>
      <c r="K132" s="530">
        <v>5.3223294006601192</v>
      </c>
      <c r="L132" s="531">
        <v>5.5699880746272257</v>
      </c>
    </row>
    <row r="133" spans="2:12">
      <c r="B133" s="526" t="s">
        <v>100</v>
      </c>
      <c r="C133" s="532">
        <v>1.4371556068940596</v>
      </c>
      <c r="D133" s="530">
        <v>1.3718015630879741</v>
      </c>
      <c r="E133" s="530">
        <v>1.3507660107019517</v>
      </c>
      <c r="F133" s="530">
        <v>1.356812198977974</v>
      </c>
      <c r="G133" s="530">
        <v>1.3598136386487443</v>
      </c>
      <c r="H133" s="530">
        <v>1.3501475065962032</v>
      </c>
      <c r="I133" s="530">
        <v>1.3298433305384654</v>
      </c>
      <c r="J133" s="530">
        <v>1.3174540960763355</v>
      </c>
      <c r="K133" s="610"/>
      <c r="L133" s="611"/>
    </row>
    <row r="134" spans="2:12">
      <c r="B134" s="526" t="s">
        <v>101</v>
      </c>
      <c r="C134" s="532">
        <v>1.2224510767557433</v>
      </c>
      <c r="D134" s="530">
        <v>1.2198157429394254</v>
      </c>
      <c r="E134" s="530">
        <v>1.2942164825881293</v>
      </c>
      <c r="F134" s="530">
        <v>1.2596396269108345</v>
      </c>
      <c r="G134" s="530">
        <v>1.2840112184368913</v>
      </c>
      <c r="H134" s="530">
        <v>1.2678511857965422</v>
      </c>
      <c r="I134" s="530">
        <v>1.2592019055105816</v>
      </c>
      <c r="J134" s="530">
        <v>1.257376658609527</v>
      </c>
      <c r="K134" s="610"/>
      <c r="L134" s="611"/>
    </row>
    <row r="135" spans="2:12">
      <c r="B135" s="526" t="s">
        <v>102</v>
      </c>
      <c r="C135" s="532">
        <v>0.82325002294811445</v>
      </c>
      <c r="D135" s="530">
        <v>0.82663571281128501</v>
      </c>
      <c r="E135" s="530">
        <v>0.79640504595610451</v>
      </c>
      <c r="F135" s="530">
        <v>0.78757021450124798</v>
      </c>
      <c r="G135" s="530">
        <v>0.81133252861207505</v>
      </c>
      <c r="H135" s="530">
        <v>0.81064228783969072</v>
      </c>
      <c r="I135" s="530">
        <v>0.80900368952296353</v>
      </c>
      <c r="J135" s="530">
        <v>0.78043276967968189</v>
      </c>
      <c r="K135" s="610"/>
      <c r="L135" s="611"/>
    </row>
    <row r="136" spans="2:12">
      <c r="B136" s="526" t="s">
        <v>103</v>
      </c>
      <c r="C136" s="532">
        <v>1.0893959849781105</v>
      </c>
      <c r="D136" s="530">
        <v>1.027913194554035</v>
      </c>
      <c r="E136" s="530">
        <v>1.0066987144123654</v>
      </c>
      <c r="F136" s="530">
        <v>1.0192350900597893</v>
      </c>
      <c r="G136" s="530">
        <v>1.0341480780318344</v>
      </c>
      <c r="H136" s="530">
        <v>1.0204240792759967</v>
      </c>
      <c r="I136" s="530">
        <v>1.0137739549704501</v>
      </c>
      <c r="J136" s="530">
        <v>0.9898055017218621</v>
      </c>
      <c r="K136" s="610"/>
      <c r="L136" s="611"/>
    </row>
    <row r="137" spans="2:12">
      <c r="B137" s="526" t="s">
        <v>104</v>
      </c>
      <c r="C137" s="532">
        <v>3.0675250143183739</v>
      </c>
      <c r="D137" s="530">
        <v>3.1629219417602221</v>
      </c>
      <c r="E137" s="530">
        <v>3.2156604222069194</v>
      </c>
      <c r="F137" s="530">
        <v>3.1773534622131239</v>
      </c>
      <c r="G137" s="530">
        <v>2.9925267771957293</v>
      </c>
      <c r="H137" s="530">
        <v>2.9953978987575276</v>
      </c>
      <c r="I137" s="530">
        <v>3.008780645638939</v>
      </c>
      <c r="J137" s="530">
        <v>3.0035530345258876</v>
      </c>
      <c r="K137" s="610"/>
      <c r="L137" s="611"/>
    </row>
    <row r="138" spans="2:12">
      <c r="B138" s="526" t="s">
        <v>105</v>
      </c>
      <c r="C138" s="532">
        <v>2.1240897362733717</v>
      </c>
      <c r="D138" s="530">
        <v>2.0350723340362249</v>
      </c>
      <c r="E138" s="530">
        <v>1.9686998072928457</v>
      </c>
      <c r="F138" s="530">
        <v>2.0858456765056492</v>
      </c>
      <c r="G138" s="530">
        <v>2.1150393198028121</v>
      </c>
      <c r="H138" s="530">
        <v>2.0960407823683633</v>
      </c>
      <c r="I138" s="530">
        <v>1.9709648894580449</v>
      </c>
      <c r="J138" s="530">
        <v>1.9558237270696361</v>
      </c>
      <c r="K138" s="610"/>
      <c r="L138" s="611"/>
    </row>
    <row r="139" spans="2:12">
      <c r="B139" s="526" t="s">
        <v>106</v>
      </c>
      <c r="C139" s="532">
        <v>4.3724011747736116</v>
      </c>
      <c r="D139" s="530">
        <v>4.1057641662653896</v>
      </c>
      <c r="E139" s="530">
        <v>4.0545669929819539</v>
      </c>
      <c r="F139" s="530">
        <v>4.1740927460581894</v>
      </c>
      <c r="G139" s="530">
        <v>4.2397101975440528</v>
      </c>
      <c r="H139" s="530">
        <v>4.2461477210751069</v>
      </c>
      <c r="I139" s="530">
        <v>4.1078523076276792</v>
      </c>
      <c r="J139" s="530">
        <v>4.0575944965475035</v>
      </c>
      <c r="K139" s="610"/>
      <c r="L139" s="611"/>
    </row>
    <row r="140" spans="2:12">
      <c r="B140" s="526" t="s">
        <v>107</v>
      </c>
      <c r="C140" s="532">
        <v>1.3982776671905828</v>
      </c>
      <c r="D140" s="530">
        <v>1.3864649866746799</v>
      </c>
      <c r="E140" s="530">
        <v>1.3673040530931269</v>
      </c>
      <c r="F140" s="530">
        <v>1.3493453776780693</v>
      </c>
      <c r="G140" s="530">
        <v>1.3347777856873293</v>
      </c>
      <c r="H140" s="530">
        <v>1.3354887108693174</v>
      </c>
      <c r="I140" s="530">
        <v>1.3597799661606067</v>
      </c>
      <c r="J140" s="530">
        <v>1.3515240072037848</v>
      </c>
      <c r="K140" s="610"/>
      <c r="L140" s="611"/>
    </row>
    <row r="141" spans="2:12">
      <c r="B141" s="526" t="s">
        <v>108</v>
      </c>
      <c r="C141" s="532">
        <v>-1.1295718210052885</v>
      </c>
      <c r="D141" s="530">
        <v>-1.1444007312827333</v>
      </c>
      <c r="E141" s="530">
        <v>-1.1763817360750841</v>
      </c>
      <c r="F141" s="530">
        <v>-1.5927557463957547</v>
      </c>
      <c r="G141" s="530">
        <v>-1.8565667598967899</v>
      </c>
      <c r="H141" s="530">
        <v>-1.2720416735170972</v>
      </c>
      <c r="I141" s="530">
        <v>-1.1039739947823479</v>
      </c>
      <c r="J141" s="530">
        <v>-1.018311326547777</v>
      </c>
      <c r="K141" s="610"/>
      <c r="L141" s="611"/>
    </row>
    <row r="142" spans="2:12">
      <c r="B142" s="526" t="s">
        <v>109</v>
      </c>
      <c r="C142" s="532">
        <v>-0.43181154987245485</v>
      </c>
      <c r="D142" s="530">
        <v>-0.39947195996305995</v>
      </c>
      <c r="E142" s="530">
        <v>-0.34734317043598018</v>
      </c>
      <c r="F142" s="530">
        <v>-0.3193206524905472</v>
      </c>
      <c r="G142" s="530">
        <v>-0.31265626882301373</v>
      </c>
      <c r="H142" s="530">
        <v>-0.30799379948941219</v>
      </c>
      <c r="I142" s="530">
        <v>-0.32570922921081308</v>
      </c>
      <c r="J142" s="530">
        <v>-0.31552026220892354</v>
      </c>
      <c r="K142" s="610"/>
      <c r="L142" s="611"/>
    </row>
    <row r="143" spans="2:12">
      <c r="B143" s="526" t="s">
        <v>110</v>
      </c>
      <c r="C143" s="532">
        <v>15.168246288518162</v>
      </c>
      <c r="D143" s="530">
        <v>16.275110005972994</v>
      </c>
      <c r="E143" s="530">
        <v>15.614702904478012</v>
      </c>
      <c r="F143" s="530">
        <v>14.911674359737152</v>
      </c>
      <c r="G143" s="530">
        <v>13.033415757853545</v>
      </c>
      <c r="H143" s="530">
        <v>12.556067765830047</v>
      </c>
      <c r="I143" s="530">
        <v>11.285100906339711</v>
      </c>
      <c r="J143" s="530">
        <v>9.8268179419485548</v>
      </c>
      <c r="K143" s="610"/>
      <c r="L143" s="611"/>
    </row>
    <row r="144" spans="2:12">
      <c r="B144" s="1254" t="s">
        <v>2</v>
      </c>
      <c r="C144" s="532">
        <v>0.93219394583370063</v>
      </c>
      <c r="D144" s="530">
        <v>0.89969793099769957</v>
      </c>
      <c r="E144" s="530">
        <v>0.87783267686821997</v>
      </c>
      <c r="F144" s="530">
        <v>0.87232109317784756</v>
      </c>
      <c r="G144" s="530">
        <v>0.89875958568159287</v>
      </c>
      <c r="H144" s="530">
        <v>0.82801710222961222</v>
      </c>
      <c r="I144" s="530">
        <v>0.88417658562860901</v>
      </c>
      <c r="J144" s="530">
        <v>0.89982415652833247</v>
      </c>
      <c r="K144" s="610"/>
      <c r="L144" s="611"/>
    </row>
    <row r="145" spans="1:14">
      <c r="B145" s="526" t="s">
        <v>111</v>
      </c>
      <c r="C145" s="532">
        <v>10.952751093909903</v>
      </c>
      <c r="D145" s="530">
        <v>1.3412683602121493</v>
      </c>
      <c r="E145" s="530">
        <v>22.190179414419269</v>
      </c>
      <c r="F145" s="530">
        <v>7.0488483253947072</v>
      </c>
      <c r="G145" s="530">
        <v>6.9020695692988534</v>
      </c>
      <c r="H145" s="530">
        <v>6.9425238085580094</v>
      </c>
      <c r="I145" s="530">
        <v>7.0785069781779111</v>
      </c>
      <c r="J145" s="530">
        <v>5.2688524500291916</v>
      </c>
      <c r="K145" s="610"/>
      <c r="L145" s="611"/>
    </row>
    <row r="146" spans="1:14">
      <c r="B146" s="527" t="s">
        <v>70</v>
      </c>
      <c r="C146" s="533">
        <v>4.7850556060781999</v>
      </c>
      <c r="D146" s="534">
        <v>4.9736597194598335</v>
      </c>
      <c r="E146" s="534">
        <v>5.6988662496343032</v>
      </c>
      <c r="F146" s="534">
        <v>3.7921077312788807</v>
      </c>
      <c r="G146" s="534">
        <v>2.8512563802087829</v>
      </c>
      <c r="H146" s="534">
        <v>2.8799765245720623</v>
      </c>
      <c r="I146" s="534">
        <v>2.9074703511454074</v>
      </c>
      <c r="J146" s="534">
        <v>2.8191074376225309</v>
      </c>
      <c r="K146" s="612"/>
      <c r="L146" s="613"/>
    </row>
    <row r="148" spans="1:14">
      <c r="B148" s="118"/>
    </row>
    <row r="149" spans="1:14">
      <c r="B149" s="1090" t="str">
        <f>LEFT('RFPR cover'!C6,2)</f>
        <v>ET</v>
      </c>
      <c r="C149" s="990"/>
      <c r="D149" s="990"/>
      <c r="E149" s="990"/>
      <c r="F149" s="990"/>
      <c r="G149" s="990"/>
      <c r="H149" s="990"/>
      <c r="I149" s="990"/>
      <c r="J149" s="990"/>
      <c r="K149" s="990"/>
      <c r="L149" s="1048"/>
    </row>
    <row r="150" spans="1:14" ht="14.25" customHeight="1">
      <c r="A150" s="124"/>
      <c r="B150" s="523" t="s">
        <v>114</v>
      </c>
      <c r="C150" s="524"/>
      <c r="D150" s="524"/>
      <c r="E150" s="524"/>
      <c r="F150" s="522"/>
      <c r="G150" s="522"/>
      <c r="H150" s="522"/>
      <c r="I150" s="522"/>
      <c r="J150" s="522"/>
      <c r="K150" s="522"/>
      <c r="L150" s="522"/>
      <c r="M150" s="522"/>
      <c r="N150" s="522"/>
    </row>
    <row r="151" spans="1:14" ht="14.25" customHeight="1">
      <c r="A151" s="124"/>
      <c r="B151" s="766"/>
      <c r="C151" s="767"/>
      <c r="D151" s="767"/>
      <c r="E151" s="767"/>
      <c r="F151" s="768"/>
      <c r="G151" s="768"/>
      <c r="H151" s="768"/>
      <c r="I151" s="768"/>
      <c r="J151" s="768"/>
      <c r="K151" s="768"/>
      <c r="L151" s="768"/>
      <c r="M151" s="768"/>
      <c r="N151" s="768"/>
    </row>
    <row r="152" spans="1:14">
      <c r="A152" s="123"/>
      <c r="B152" s="1091" t="s">
        <v>115</v>
      </c>
      <c r="C152" s="125"/>
      <c r="D152" s="125"/>
      <c r="E152" s="1092" t="b">
        <f>OR((LEFT('RFPR cover'!$C$6,2)=Data!F152),'RFPR cover'!$C$5=Data!F152)</f>
        <v>0</v>
      </c>
      <c r="F152" s="168" t="str">
        <f>B162</f>
        <v>ED</v>
      </c>
      <c r="G152" s="989"/>
    </row>
    <row r="153" spans="1:14" ht="25.5">
      <c r="A153" s="123"/>
      <c r="B153" s="818" t="str">
        <f>CHOOSE(MATCH(TRUE,$E$152:$E$159,0),B163,B173,B183,E183,B193,E193,B203,E203)&amp;""</f>
        <v>Electricity Market Reform incentive revenue</v>
      </c>
      <c r="C153" s="125"/>
      <c r="D153" s="125"/>
      <c r="E153" s="769" t="b">
        <f>OR((LEFT('RFPR cover'!$C$6,2)=Data!F153),'RFPR cover'!$C$5=Data!F153)</f>
        <v>0</v>
      </c>
      <c r="F153" t="str">
        <f>B172</f>
        <v>GD</v>
      </c>
      <c r="G153" s="122"/>
    </row>
    <row r="154" spans="1:14" ht="25.5">
      <c r="A154" s="123"/>
      <c r="B154" s="819" t="str">
        <f t="shared" ref="B154:B160" si="23">CHOOSE(MATCH(TRUE,$E$152:$E$159,0),B164,B174,B184,E184,B194,E194,B204,E204)&amp;""</f>
        <v>Balancing Services Incentive Scheme / ESO Incentive Scheme 18/19</v>
      </c>
      <c r="C154" s="125"/>
      <c r="D154" s="125"/>
      <c r="E154" s="769" t="b">
        <f>OR((LEFT('RFPR cover'!$C$6,2)=Data!F154),'RFPR cover'!$C$5=Data!F154)</f>
        <v>0</v>
      </c>
      <c r="F154" s="770" t="str">
        <f>B182</f>
        <v>NGGT (TO)</v>
      </c>
      <c r="G154" s="122"/>
    </row>
    <row r="155" spans="1:14">
      <c r="A155" s="123"/>
      <c r="B155" s="819" t="str">
        <f t="shared" si="23"/>
        <v>Renewable wind forecasting incentive</v>
      </c>
      <c r="C155" s="125"/>
      <c r="D155" s="125"/>
      <c r="E155" s="769" t="b">
        <f>OR((LEFT('RFPR cover'!$C$6,2)=Data!F155),'RFPR cover'!$C$5=Data!F155)</f>
        <v>0</v>
      </c>
      <c r="F155" s="770" t="str">
        <f>E182</f>
        <v>NGGT (SO)</v>
      </c>
      <c r="G155" s="122"/>
    </row>
    <row r="156" spans="1:14">
      <c r="A156" s="123"/>
      <c r="B156" s="819" t="str">
        <f t="shared" si="23"/>
        <v xml:space="preserve">ESO Reporting and Incentive (ESORI) </v>
      </c>
      <c r="C156" s="125"/>
      <c r="D156" s="125"/>
      <c r="E156" s="769" t="b">
        <f>OR((LEFT('RFPR cover'!$C$6,2)=Data!F156),'RFPR cover'!$C$5=Data!F156)</f>
        <v>0</v>
      </c>
      <c r="F156" s="770" t="str">
        <f>B192</f>
        <v>NGET (TO)</v>
      </c>
      <c r="G156" s="122"/>
    </row>
    <row r="157" spans="1:14">
      <c r="A157" s="123"/>
      <c r="B157" s="820" t="str">
        <f t="shared" si="23"/>
        <v/>
      </c>
      <c r="C157" s="125"/>
      <c r="D157" s="125"/>
      <c r="E157" s="769" t="b">
        <f>OR((LEFT('RFPR cover'!$C$6,2)=Data!F157),'RFPR cover'!$C$5=Data!F157)</f>
        <v>1</v>
      </c>
      <c r="F157" s="770" t="str">
        <f>E192</f>
        <v>NGESO</v>
      </c>
      <c r="G157" s="122"/>
    </row>
    <row r="158" spans="1:14">
      <c r="A158" s="123"/>
      <c r="B158" s="820" t="str">
        <f t="shared" si="23"/>
        <v/>
      </c>
      <c r="C158" s="125"/>
      <c r="D158" s="125"/>
      <c r="E158" s="769" t="b">
        <f>OR((LEFT('RFPR cover'!$C$6,2)=Data!F158),'RFPR cover'!$C$5=Data!F158)</f>
        <v>0</v>
      </c>
      <c r="F158" s="770" t="str">
        <f>B202</f>
        <v>SPT</v>
      </c>
      <c r="G158" s="122"/>
    </row>
    <row r="159" spans="1:14">
      <c r="A159" s="123"/>
      <c r="B159" s="820" t="str">
        <f t="shared" si="23"/>
        <v/>
      </c>
      <c r="C159" s="125"/>
      <c r="D159" s="125"/>
      <c r="E159" s="771" t="b">
        <f>OR((LEFT('RFPR cover'!$C$6,2)=Data!F159),'RFPR cover'!$C$5=Data!F159)</f>
        <v>0</v>
      </c>
      <c r="F159" s="772" t="str">
        <f>E202</f>
        <v>SHET</v>
      </c>
      <c r="G159" s="189"/>
    </row>
    <row r="160" spans="1:14">
      <c r="A160" s="123"/>
      <c r="B160" s="125" t="str">
        <f t="shared" si="23"/>
        <v/>
      </c>
      <c r="C160" s="125"/>
      <c r="D160" s="125"/>
      <c r="E160" s="31"/>
      <c r="F160" s="770"/>
    </row>
    <row r="161" spans="1:6">
      <c r="A161" s="123"/>
      <c r="B161" s="125"/>
      <c r="C161" s="125"/>
      <c r="D161" s="125"/>
      <c r="E161" s="31"/>
      <c r="F161" s="770"/>
    </row>
    <row r="162" spans="1:6" ht="12" customHeight="1">
      <c r="A162" s="123"/>
      <c r="B162" s="1292" t="s">
        <v>55</v>
      </c>
      <c r="C162" s="1293"/>
      <c r="D162" s="125"/>
      <c r="E162" s="125"/>
    </row>
    <row r="163" spans="1:6">
      <c r="A163" s="123"/>
      <c r="B163" s="1315" t="s">
        <v>116</v>
      </c>
      <c r="C163" s="1316"/>
      <c r="D163" s="125"/>
      <c r="E163" s="125"/>
    </row>
    <row r="164" spans="1:6">
      <c r="A164" s="123"/>
      <c r="B164" s="1315" t="s">
        <v>117</v>
      </c>
      <c r="C164" s="1316"/>
      <c r="D164" s="125"/>
      <c r="E164" s="125"/>
    </row>
    <row r="165" spans="1:6">
      <c r="A165" s="123"/>
      <c r="B165" s="1279" t="s">
        <v>118</v>
      </c>
      <c r="C165" s="1280"/>
      <c r="D165" s="125"/>
      <c r="E165" s="125"/>
    </row>
    <row r="166" spans="1:6">
      <c r="A166" s="123"/>
      <c r="B166" s="1279" t="s">
        <v>119</v>
      </c>
      <c r="C166" s="1280"/>
      <c r="D166" s="125"/>
      <c r="E166" s="125"/>
    </row>
    <row r="167" spans="1:6">
      <c r="A167" s="123"/>
      <c r="B167" s="1279" t="s">
        <v>120</v>
      </c>
      <c r="C167" s="1280"/>
      <c r="D167" s="125"/>
      <c r="E167" s="125"/>
    </row>
    <row r="168" spans="1:6">
      <c r="A168" s="123"/>
      <c r="B168" s="1279"/>
      <c r="C168" s="1280"/>
      <c r="D168" s="125"/>
      <c r="E168" s="125"/>
    </row>
    <row r="169" spans="1:6">
      <c r="A169" s="123"/>
      <c r="B169" s="1279"/>
      <c r="C169" s="1280"/>
      <c r="D169" s="125"/>
      <c r="E169" s="125"/>
    </row>
    <row r="170" spans="1:6">
      <c r="A170" s="123"/>
      <c r="B170" s="125"/>
      <c r="C170" s="125"/>
      <c r="D170" s="125"/>
      <c r="E170" s="125"/>
    </row>
    <row r="171" spans="1:6">
      <c r="A171" s="123"/>
      <c r="B171" s="125"/>
      <c r="C171" s="125"/>
      <c r="D171" s="125"/>
      <c r="E171" s="125"/>
    </row>
    <row r="172" spans="1:6">
      <c r="A172" s="123"/>
      <c r="B172" s="1292" t="s">
        <v>61</v>
      </c>
      <c r="C172" s="1293"/>
      <c r="D172" s="125"/>
      <c r="E172" s="125"/>
    </row>
    <row r="173" spans="1:6" ht="12.75" customHeight="1">
      <c r="A173" s="123"/>
      <c r="B173" s="1287" t="s">
        <v>121</v>
      </c>
      <c r="C173" s="1288"/>
      <c r="D173" s="125"/>
      <c r="E173" s="125"/>
    </row>
    <row r="174" spans="1:6" ht="12.75" customHeight="1">
      <c r="A174" s="123"/>
      <c r="B174" s="1284" t="s">
        <v>122</v>
      </c>
      <c r="C174" s="1286"/>
      <c r="D174" s="125"/>
      <c r="E174" s="125"/>
    </row>
    <row r="175" spans="1:6" ht="12.75" customHeight="1">
      <c r="A175" s="123"/>
      <c r="B175" s="1284" t="s">
        <v>123</v>
      </c>
      <c r="C175" s="1286"/>
      <c r="D175" s="125"/>
      <c r="E175" s="125"/>
    </row>
    <row r="176" spans="1:6" ht="12.75" customHeight="1">
      <c r="A176" s="123"/>
      <c r="B176" s="1284" t="s">
        <v>124</v>
      </c>
      <c r="C176" s="1286"/>
      <c r="D176" s="125"/>
      <c r="E176" s="125"/>
    </row>
    <row r="177" spans="1:9" ht="12.75" customHeight="1">
      <c r="A177" s="123"/>
      <c r="B177" s="1281" t="s">
        <v>125</v>
      </c>
      <c r="C177" s="1283"/>
      <c r="D177" s="125"/>
      <c r="E177" s="125"/>
    </row>
    <row r="178" spans="1:9" ht="12.75" customHeight="1">
      <c r="A178" s="123"/>
      <c r="B178" s="1281"/>
      <c r="C178" s="1283"/>
      <c r="D178" s="125"/>
      <c r="E178" s="125"/>
    </row>
    <row r="179" spans="1:9" ht="12.75" customHeight="1">
      <c r="A179" s="123"/>
      <c r="B179" s="1281"/>
      <c r="C179" s="1283"/>
      <c r="D179" s="125"/>
      <c r="E179" s="125"/>
    </row>
    <row r="180" spans="1:9">
      <c r="A180" s="123"/>
      <c r="B180" s="125"/>
      <c r="C180" s="125"/>
      <c r="D180" s="125"/>
      <c r="E180" s="125"/>
    </row>
    <row r="181" spans="1:9">
      <c r="A181" s="123"/>
      <c r="B181" s="125"/>
      <c r="C181" s="125"/>
      <c r="D181" s="125"/>
      <c r="E181" s="125"/>
    </row>
    <row r="182" spans="1:9">
      <c r="A182" s="123"/>
      <c r="B182" s="1289" t="str">
        <f>B95</f>
        <v>NGGT (TO)</v>
      </c>
      <c r="C182" s="1290"/>
      <c r="D182" s="125"/>
      <c r="E182" s="1289" t="str">
        <f>B96</f>
        <v>NGGT (SO)</v>
      </c>
      <c r="F182" s="1314"/>
      <c r="G182" s="1314"/>
      <c r="H182" s="1314"/>
      <c r="I182" s="1293"/>
    </row>
    <row r="183" spans="1:9" ht="12.6" customHeight="1">
      <c r="A183" s="123"/>
      <c r="B183" s="1287" t="s">
        <v>126</v>
      </c>
      <c r="C183" s="1288"/>
      <c r="D183" s="125"/>
      <c r="E183" s="1284" t="s">
        <v>127</v>
      </c>
      <c r="F183" s="1285" t="s">
        <v>127</v>
      </c>
      <c r="G183" s="1285" t="s">
        <v>127</v>
      </c>
      <c r="H183" s="1285" t="s">
        <v>127</v>
      </c>
      <c r="I183" s="1286" t="s">
        <v>127</v>
      </c>
    </row>
    <row r="184" spans="1:9" ht="12.6" customHeight="1">
      <c r="A184" s="123"/>
      <c r="B184" s="1284" t="s">
        <v>128</v>
      </c>
      <c r="C184" s="1286"/>
      <c r="D184" s="125"/>
      <c r="E184" s="1284" t="s">
        <v>129</v>
      </c>
      <c r="F184" s="1285" t="s">
        <v>129</v>
      </c>
      <c r="G184" s="1285" t="s">
        <v>129</v>
      </c>
      <c r="H184" s="1285" t="s">
        <v>129</v>
      </c>
      <c r="I184" s="1286" t="s">
        <v>129</v>
      </c>
    </row>
    <row r="185" spans="1:9" ht="12.6" customHeight="1">
      <c r="A185" s="123"/>
      <c r="B185" s="1284"/>
      <c r="C185" s="1286"/>
      <c r="D185" s="125"/>
      <c r="E185" s="1284" t="s">
        <v>130</v>
      </c>
      <c r="F185" s="1285" t="s">
        <v>130</v>
      </c>
      <c r="G185" s="1285" t="s">
        <v>130</v>
      </c>
      <c r="H185" s="1285" t="s">
        <v>130</v>
      </c>
      <c r="I185" s="1286" t="s">
        <v>130</v>
      </c>
    </row>
    <row r="186" spans="1:9" ht="12.6" customHeight="1">
      <c r="A186" s="123"/>
      <c r="B186" s="1284"/>
      <c r="C186" s="1286"/>
      <c r="D186" s="125"/>
      <c r="E186" s="1284" t="s">
        <v>131</v>
      </c>
      <c r="F186" s="1285" t="s">
        <v>131</v>
      </c>
      <c r="G186" s="1285" t="s">
        <v>131</v>
      </c>
      <c r="H186" s="1285" t="s">
        <v>131</v>
      </c>
      <c r="I186" s="1286" t="s">
        <v>131</v>
      </c>
    </row>
    <row r="187" spans="1:9" ht="12.6" customHeight="1">
      <c r="A187" s="123"/>
      <c r="B187" s="1281"/>
      <c r="C187" s="1283"/>
      <c r="D187" s="125"/>
      <c r="E187" s="1284" t="s">
        <v>132</v>
      </c>
      <c r="F187" s="1285" t="s">
        <v>132</v>
      </c>
      <c r="G187" s="1285" t="s">
        <v>132</v>
      </c>
      <c r="H187" s="1285" t="s">
        <v>132</v>
      </c>
      <c r="I187" s="1286" t="s">
        <v>132</v>
      </c>
    </row>
    <row r="188" spans="1:9" ht="12.6" customHeight="1">
      <c r="A188" s="123"/>
      <c r="B188" s="1281"/>
      <c r="C188" s="1283"/>
      <c r="D188" s="125"/>
      <c r="E188" s="1284" t="s">
        <v>133</v>
      </c>
      <c r="F188" s="1285" t="s">
        <v>133</v>
      </c>
      <c r="G188" s="1285" t="s">
        <v>133</v>
      </c>
      <c r="H188" s="1285" t="s">
        <v>133</v>
      </c>
      <c r="I188" s="1286" t="s">
        <v>133</v>
      </c>
    </row>
    <row r="189" spans="1:9" ht="12.6" customHeight="1">
      <c r="A189" s="123"/>
      <c r="B189" s="1281"/>
      <c r="C189" s="1283"/>
      <c r="D189" s="125"/>
      <c r="E189" s="1284" t="s">
        <v>134</v>
      </c>
      <c r="F189" s="1285" t="s">
        <v>134</v>
      </c>
      <c r="G189" s="1285" t="s">
        <v>134</v>
      </c>
      <c r="H189" s="1285" t="s">
        <v>134</v>
      </c>
      <c r="I189" s="1286" t="s">
        <v>134</v>
      </c>
    </row>
    <row r="190" spans="1:9">
      <c r="A190" s="123"/>
      <c r="B190" s="125"/>
      <c r="C190" s="125"/>
      <c r="D190" s="125"/>
      <c r="E190" s="125"/>
    </row>
    <row r="191" spans="1:9">
      <c r="A191" s="123"/>
      <c r="B191" s="125"/>
      <c r="C191" s="125"/>
      <c r="D191" s="125"/>
      <c r="E191" s="125"/>
    </row>
    <row r="192" spans="1:9">
      <c r="A192" s="123"/>
      <c r="B192" s="1289" t="str">
        <f>B97</f>
        <v>NGET (TO)</v>
      </c>
      <c r="C192" s="1290"/>
      <c r="D192" s="125"/>
      <c r="E192" s="1289" t="str">
        <f>B98</f>
        <v>NGESO</v>
      </c>
      <c r="F192" s="1314"/>
      <c r="G192" s="1314"/>
      <c r="H192" s="1314"/>
      <c r="I192" s="1293"/>
    </row>
    <row r="193" spans="1:9" ht="12.75" customHeight="1">
      <c r="A193" s="123"/>
      <c r="B193" s="1287" t="s">
        <v>135</v>
      </c>
      <c r="C193" s="1288"/>
      <c r="D193" s="125"/>
      <c r="E193" s="1284" t="s">
        <v>136</v>
      </c>
      <c r="F193" s="1285" t="s">
        <v>136</v>
      </c>
      <c r="G193" s="1285" t="s">
        <v>136</v>
      </c>
      <c r="H193" s="1285" t="s">
        <v>136</v>
      </c>
      <c r="I193" s="1286" t="s">
        <v>136</v>
      </c>
    </row>
    <row r="194" spans="1:9" ht="12.75" customHeight="1">
      <c r="A194" s="123"/>
      <c r="B194" s="1284" t="s">
        <v>126</v>
      </c>
      <c r="C194" s="1286"/>
      <c r="D194" s="125"/>
      <c r="E194" s="1284" t="s">
        <v>137</v>
      </c>
      <c r="F194" s="1285" t="s">
        <v>137</v>
      </c>
      <c r="G194" s="1285" t="s">
        <v>137</v>
      </c>
      <c r="H194" s="1285" t="s">
        <v>137</v>
      </c>
      <c r="I194" s="1286" t="s">
        <v>137</v>
      </c>
    </row>
    <row r="195" spans="1:9" ht="12.75" customHeight="1">
      <c r="A195" s="123"/>
      <c r="B195" s="1284" t="s">
        <v>138</v>
      </c>
      <c r="C195" s="1286"/>
      <c r="D195" s="125"/>
      <c r="E195" s="1284" t="s">
        <v>139</v>
      </c>
      <c r="F195" s="1285" t="s">
        <v>139</v>
      </c>
      <c r="G195" s="1285" t="s">
        <v>139</v>
      </c>
      <c r="H195" s="1285" t="s">
        <v>139</v>
      </c>
      <c r="I195" s="1286" t="s">
        <v>139</v>
      </c>
    </row>
    <row r="196" spans="1:9" ht="12.75" customHeight="1">
      <c r="A196" s="123"/>
      <c r="B196" s="1284" t="s">
        <v>140</v>
      </c>
      <c r="C196" s="1286"/>
      <c r="D196" s="125"/>
      <c r="E196" s="1284" t="s">
        <v>141</v>
      </c>
      <c r="F196" s="1285"/>
      <c r="G196" s="1285"/>
      <c r="H196" s="1285"/>
      <c r="I196" s="1286"/>
    </row>
    <row r="197" spans="1:9" ht="12.75" customHeight="1">
      <c r="A197" s="123"/>
      <c r="B197" s="1281"/>
      <c r="C197" s="1283"/>
      <c r="D197" s="125"/>
      <c r="E197" s="1281"/>
      <c r="F197" s="1282"/>
      <c r="G197" s="1282"/>
      <c r="H197" s="1282"/>
      <c r="I197" s="1283"/>
    </row>
    <row r="198" spans="1:9" ht="12.75" customHeight="1">
      <c r="A198" s="123"/>
      <c r="B198" s="1281"/>
      <c r="C198" s="1283"/>
      <c r="D198" s="125"/>
      <c r="E198" s="1281"/>
      <c r="F198" s="1282"/>
      <c r="G198" s="1282"/>
      <c r="H198" s="1282"/>
      <c r="I198" s="1283"/>
    </row>
    <row r="199" spans="1:9" ht="12.75" customHeight="1">
      <c r="A199" s="123"/>
      <c r="B199" s="1281"/>
      <c r="C199" s="1283"/>
      <c r="D199" s="125"/>
      <c r="E199" s="1281"/>
      <c r="F199" s="1282"/>
      <c r="G199" s="1282"/>
      <c r="H199" s="1282"/>
      <c r="I199" s="1283"/>
    </row>
    <row r="200" spans="1:9" ht="12.75" customHeight="1">
      <c r="A200" s="123"/>
      <c r="B200" s="123"/>
      <c r="C200" s="123"/>
      <c r="D200" s="125"/>
      <c r="E200" s="765"/>
      <c r="F200" s="765"/>
      <c r="G200" s="765"/>
      <c r="H200" s="765"/>
      <c r="I200" s="765"/>
    </row>
    <row r="201" spans="1:9" ht="12.75" customHeight="1">
      <c r="A201" s="123"/>
      <c r="B201" s="123"/>
      <c r="C201" s="123"/>
      <c r="D201" s="125"/>
      <c r="E201" s="765"/>
      <c r="F201" s="765"/>
      <c r="G201" s="765"/>
      <c r="H201" s="765"/>
      <c r="I201" s="765"/>
    </row>
    <row r="202" spans="1:9">
      <c r="A202" s="123"/>
      <c r="B202" s="1289" t="str">
        <f>B145</f>
        <v>SPT</v>
      </c>
      <c r="C202" s="1290"/>
      <c r="D202" s="125"/>
      <c r="E202" s="1289" t="str">
        <f>B100</f>
        <v>SHET</v>
      </c>
      <c r="F202" s="1314"/>
      <c r="G202" s="1314"/>
      <c r="H202" s="1314"/>
      <c r="I202" s="1293"/>
    </row>
    <row r="203" spans="1:9" ht="12.75" customHeight="1">
      <c r="A203" s="123"/>
      <c r="B203" s="1287" t="s">
        <v>135</v>
      </c>
      <c r="C203" s="1288"/>
      <c r="D203" s="125"/>
      <c r="E203" s="1287" t="s">
        <v>135</v>
      </c>
      <c r="F203" s="1317"/>
      <c r="G203" s="1317"/>
      <c r="H203" s="1317"/>
      <c r="I203" s="1288"/>
    </row>
    <row r="204" spans="1:9" ht="12.75" customHeight="1">
      <c r="A204" s="123"/>
      <c r="B204" s="1284" t="s">
        <v>126</v>
      </c>
      <c r="C204" s="1286"/>
      <c r="D204" s="125"/>
      <c r="E204" s="1284" t="s">
        <v>126</v>
      </c>
      <c r="F204" s="1285"/>
      <c r="G204" s="1285"/>
      <c r="H204" s="1285"/>
      <c r="I204" s="1286"/>
    </row>
    <row r="205" spans="1:9" ht="12.75" customHeight="1">
      <c r="A205" s="123"/>
      <c r="B205" s="1284" t="s">
        <v>138</v>
      </c>
      <c r="C205" s="1286"/>
      <c r="D205" s="125"/>
      <c r="E205" s="1284" t="s">
        <v>138</v>
      </c>
      <c r="F205" s="1285"/>
      <c r="G205" s="1285"/>
      <c r="H205" s="1285"/>
      <c r="I205" s="1286"/>
    </row>
    <row r="206" spans="1:9" ht="12.75" customHeight="1">
      <c r="A206" s="123"/>
      <c r="B206" s="1284" t="s">
        <v>140</v>
      </c>
      <c r="C206" s="1286"/>
      <c r="D206" s="125"/>
      <c r="E206" s="1284" t="s">
        <v>140</v>
      </c>
      <c r="F206" s="1285"/>
      <c r="G206" s="1285"/>
      <c r="H206" s="1285"/>
      <c r="I206" s="1286"/>
    </row>
    <row r="207" spans="1:9" ht="12.75" customHeight="1">
      <c r="A207" s="123"/>
      <c r="B207" s="1281" t="s">
        <v>142</v>
      </c>
      <c r="C207" s="1283"/>
      <c r="D207" s="125"/>
      <c r="E207" s="1281" t="s">
        <v>142</v>
      </c>
      <c r="F207" s="1282"/>
      <c r="G207" s="1282"/>
      <c r="H207" s="1282"/>
      <c r="I207" s="1283"/>
    </row>
    <row r="208" spans="1:9" ht="12.75" customHeight="1">
      <c r="A208" s="123"/>
      <c r="B208" s="1281"/>
      <c r="C208" s="1283"/>
      <c r="D208" s="125"/>
      <c r="E208" s="1281"/>
      <c r="F208" s="1282"/>
      <c r="G208" s="1282"/>
      <c r="H208" s="1282"/>
      <c r="I208" s="1283"/>
    </row>
    <row r="209" spans="1:14" ht="12.75" customHeight="1">
      <c r="A209" s="123"/>
      <c r="B209" s="1281"/>
      <c r="C209" s="1283"/>
      <c r="D209" s="125"/>
      <c r="E209" s="1281"/>
      <c r="F209" s="1282"/>
      <c r="G209" s="1282"/>
      <c r="H209" s="1282"/>
      <c r="I209" s="1283"/>
    </row>
    <row r="210" spans="1:14">
      <c r="A210" s="123"/>
      <c r="D210" s="125"/>
      <c r="E210" s="125"/>
    </row>
    <row r="211" spans="1:14">
      <c r="A211" s="123"/>
      <c r="D211" s="125"/>
      <c r="E211" s="125"/>
    </row>
    <row r="212" spans="1:14" ht="12.75" customHeight="1">
      <c r="A212" s="123"/>
      <c r="B212" s="1291" t="s">
        <v>143</v>
      </c>
      <c r="C212" s="1291"/>
      <c r="D212" s="1291"/>
      <c r="E212" s="178"/>
      <c r="F212" s="134"/>
      <c r="G212" s="134"/>
      <c r="H212" s="134"/>
      <c r="I212" s="134"/>
      <c r="J212" s="134"/>
      <c r="K212" s="134"/>
      <c r="L212" s="134"/>
      <c r="M212" s="134"/>
      <c r="N212" s="134"/>
    </row>
    <row r="213" spans="1:14">
      <c r="A213" s="123"/>
      <c r="B213" s="125"/>
      <c r="C213" s="125"/>
      <c r="D213" s="125"/>
      <c r="E213" s="125"/>
    </row>
    <row r="214" spans="1:14" ht="25.5">
      <c r="A214" s="123"/>
      <c r="B214" s="127" t="s">
        <v>144</v>
      </c>
      <c r="C214" s="126" t="s">
        <v>145</v>
      </c>
      <c r="D214" s="125"/>
      <c r="E214" s="125"/>
    </row>
    <row r="215" spans="1:14" ht="25.5">
      <c r="A215" s="123"/>
      <c r="B215" s="128" t="s">
        <v>146</v>
      </c>
      <c r="C215" s="183" t="s">
        <v>147</v>
      </c>
      <c r="D215" s="125"/>
      <c r="E215" s="125"/>
    </row>
    <row r="216" spans="1:14">
      <c r="B216" s="118"/>
    </row>
    <row r="217" spans="1:14">
      <c r="B217" s="32"/>
      <c r="I217" s="38"/>
    </row>
    <row r="218" spans="1:14">
      <c r="B218" s="1093" t="s">
        <v>148</v>
      </c>
      <c r="I218" s="38"/>
    </row>
    <row r="219" spans="1:14">
      <c r="B219" s="774" t="s">
        <v>149</v>
      </c>
    </row>
    <row r="220" spans="1:14">
      <c r="B220" s="775" t="s">
        <v>150</v>
      </c>
    </row>
    <row r="221" spans="1:14">
      <c r="B221" s="778" t="s">
        <v>151</v>
      </c>
    </row>
    <row r="222" spans="1:14">
      <c r="B222" s="776"/>
    </row>
    <row r="223" spans="1:14">
      <c r="B223" s="118"/>
    </row>
    <row r="224" spans="1:14">
      <c r="B224" s="1093" t="s">
        <v>152</v>
      </c>
    </row>
    <row r="225" spans="2:2">
      <c r="B225" s="777" t="s">
        <v>153</v>
      </c>
    </row>
    <row r="226" spans="2:2">
      <c r="B226" s="775" t="s">
        <v>154</v>
      </c>
    </row>
    <row r="227" spans="2:2">
      <c r="B227" s="775" t="s">
        <v>155</v>
      </c>
    </row>
    <row r="228" spans="2:2">
      <c r="B228" s="775" t="s">
        <v>156</v>
      </c>
    </row>
    <row r="229" spans="2:2">
      <c r="B229" s="775" t="s">
        <v>157</v>
      </c>
    </row>
    <row r="230" spans="2:2">
      <c r="B230" s="775" t="s">
        <v>158</v>
      </c>
    </row>
    <row r="231" spans="2:2">
      <c r="B231" s="775" t="s">
        <v>159</v>
      </c>
    </row>
    <row r="232" spans="2:2">
      <c r="B232" s="775"/>
    </row>
    <row r="233" spans="2:2">
      <c r="B233" s="776"/>
    </row>
    <row r="234" spans="2:2">
      <c r="B234" s="118"/>
    </row>
    <row r="235" spans="2:2">
      <c r="B235" s="1093" t="s">
        <v>160</v>
      </c>
    </row>
    <row r="236" spans="2:2">
      <c r="B236" s="777" t="s">
        <v>161</v>
      </c>
    </row>
    <row r="237" spans="2:2">
      <c r="B237" s="775" t="s">
        <v>162</v>
      </c>
    </row>
    <row r="238" spans="2:2">
      <c r="B238" s="775" t="s">
        <v>163</v>
      </c>
    </row>
    <row r="239" spans="2:2">
      <c r="B239" s="775" t="s">
        <v>164</v>
      </c>
    </row>
    <row r="240" spans="2:2">
      <c r="B240" s="775" t="s">
        <v>165</v>
      </c>
    </row>
    <row r="241" spans="2:2">
      <c r="B241" s="776"/>
    </row>
    <row r="242" spans="2:2">
      <c r="B242" s="118"/>
    </row>
    <row r="243" spans="2:2">
      <c r="B243" s="1093" t="s">
        <v>166</v>
      </c>
    </row>
    <row r="244" spans="2:2">
      <c r="B244" s="777" t="s">
        <v>167</v>
      </c>
    </row>
    <row r="245" spans="2:2">
      <c r="B245" s="775" t="s">
        <v>168</v>
      </c>
    </row>
    <row r="246" spans="2:2">
      <c r="B246" s="776"/>
    </row>
    <row r="247" spans="2:2">
      <c r="B247" s="118"/>
    </row>
    <row r="248" spans="2:2">
      <c r="B248" s="1093" t="s">
        <v>169</v>
      </c>
    </row>
    <row r="249" spans="2:2">
      <c r="B249" s="777" t="s">
        <v>170</v>
      </c>
    </row>
    <row r="250" spans="2:2">
      <c r="B250" s="775" t="s">
        <v>171</v>
      </c>
    </row>
    <row r="251" spans="2:2">
      <c r="B251" s="776" t="s">
        <v>83</v>
      </c>
    </row>
    <row r="252" spans="2:2">
      <c r="B252" s="118"/>
    </row>
    <row r="253" spans="2:2">
      <c r="B253" s="1093" t="s">
        <v>172</v>
      </c>
    </row>
    <row r="254" spans="2:2">
      <c r="B254" s="777" t="s">
        <v>173</v>
      </c>
    </row>
    <row r="255" spans="2:2">
      <c r="B255" s="775" t="s">
        <v>174</v>
      </c>
    </row>
    <row r="256" spans="2:2">
      <c r="B256" s="775"/>
    </row>
    <row r="257" spans="2:2">
      <c r="B257" s="776"/>
    </row>
    <row r="258" spans="2:2">
      <c r="B258" s="118"/>
    </row>
    <row r="259" spans="2:2">
      <c r="B259" s="1093" t="s">
        <v>175</v>
      </c>
    </row>
    <row r="260" spans="2:2">
      <c r="B260" s="777" t="s">
        <v>176</v>
      </c>
    </row>
    <row r="261" spans="2:2">
      <c r="B261" s="775" t="s">
        <v>177</v>
      </c>
    </row>
    <row r="262" spans="2:2">
      <c r="B262" s="775"/>
    </row>
    <row r="263" spans="2:2">
      <c r="B263" s="776"/>
    </row>
    <row r="264" spans="2:2">
      <c r="B264" s="118"/>
    </row>
    <row r="265" spans="2:2">
      <c r="B265" s="1093" t="s">
        <v>178</v>
      </c>
    </row>
    <row r="266" spans="2:2">
      <c r="B266" s="777" t="s">
        <v>149</v>
      </c>
    </row>
    <row r="267" spans="2:2">
      <c r="B267" s="775" t="s">
        <v>150</v>
      </c>
    </row>
    <row r="268" spans="2:2">
      <c r="B268" s="776"/>
    </row>
  </sheetData>
  <mergeCells count="76">
    <mergeCell ref="E207:I207"/>
    <mergeCell ref="E197:I197"/>
    <mergeCell ref="E196:I196"/>
    <mergeCell ref="E187:I187"/>
    <mergeCell ref="E192:I192"/>
    <mergeCell ref="E193:I193"/>
    <mergeCell ref="E194:I194"/>
    <mergeCell ref="E195:I195"/>
    <mergeCell ref="E203:I203"/>
    <mergeCell ref="E204:I204"/>
    <mergeCell ref="E205:I205"/>
    <mergeCell ref="E206:I206"/>
    <mergeCell ref="E202:I202"/>
    <mergeCell ref="B162:C162"/>
    <mergeCell ref="B163:C163"/>
    <mergeCell ref="B167:C167"/>
    <mergeCell ref="B166:C166"/>
    <mergeCell ref="B165:C165"/>
    <mergeCell ref="B164:C164"/>
    <mergeCell ref="E182:I182"/>
    <mergeCell ref="E183:I183"/>
    <mergeCell ref="E184:I184"/>
    <mergeCell ref="E185:I185"/>
    <mergeCell ref="E186:I186"/>
    <mergeCell ref="K38:M38"/>
    <mergeCell ref="K39:M39"/>
    <mergeCell ref="K71:T71"/>
    <mergeCell ref="G54:I54"/>
    <mergeCell ref="G55:I55"/>
    <mergeCell ref="G56:I56"/>
    <mergeCell ref="G57:I57"/>
    <mergeCell ref="J54:K54"/>
    <mergeCell ref="J55:K55"/>
    <mergeCell ref="J56:K56"/>
    <mergeCell ref="J57:K57"/>
    <mergeCell ref="B212:D212"/>
    <mergeCell ref="B172:C172"/>
    <mergeCell ref="B173:C173"/>
    <mergeCell ref="B174:C174"/>
    <mergeCell ref="B175:C175"/>
    <mergeCell ref="B176:C176"/>
    <mergeCell ref="B177:C177"/>
    <mergeCell ref="B182:C182"/>
    <mergeCell ref="B183:C183"/>
    <mergeCell ref="B184:C184"/>
    <mergeCell ref="B185:C185"/>
    <mergeCell ref="B186:C186"/>
    <mergeCell ref="B187:C187"/>
    <mergeCell ref="B192:C192"/>
    <mergeCell ref="B205:C205"/>
    <mergeCell ref="B206:C206"/>
    <mergeCell ref="B193:C193"/>
    <mergeCell ref="B188:C188"/>
    <mergeCell ref="B189:C189"/>
    <mergeCell ref="B207:C207"/>
    <mergeCell ref="B204:C204"/>
    <mergeCell ref="B203:C203"/>
    <mergeCell ref="B202:C202"/>
    <mergeCell ref="B197:C197"/>
    <mergeCell ref="B199:C199"/>
    <mergeCell ref="B168:C168"/>
    <mergeCell ref="B169:C169"/>
    <mergeCell ref="E199:I199"/>
    <mergeCell ref="B208:C208"/>
    <mergeCell ref="B209:C209"/>
    <mergeCell ref="E208:I208"/>
    <mergeCell ref="E209:I209"/>
    <mergeCell ref="E188:I188"/>
    <mergeCell ref="E189:I189"/>
    <mergeCell ref="B178:C178"/>
    <mergeCell ref="B179:C179"/>
    <mergeCell ref="B198:C198"/>
    <mergeCell ref="E198:I198"/>
    <mergeCell ref="B196:C196"/>
    <mergeCell ref="B195:C195"/>
    <mergeCell ref="B194:C194"/>
  </mergeCells>
  <conditionalFormatting sqref="C105:J105">
    <cfRule type="expression" dxfId="199" priority="20">
      <formula>AND(#REF!="Actuals",#REF!="Forecast")</formula>
    </cfRule>
  </conditionalFormatting>
  <conditionalFormatting sqref="C47">
    <cfRule type="expression" dxfId="198" priority="18">
      <formula>AND(#REF!="Actuals",#REF!="Forecast")</formula>
    </cfRule>
  </conditionalFormatting>
  <conditionalFormatting sqref="C50:J50">
    <cfRule type="expression" dxfId="197" priority="17">
      <formula>AND(#REF!="Actuals",#REF!="Forecast")</formula>
    </cfRule>
  </conditionalFormatting>
  <conditionalFormatting sqref="B14:D30">
    <cfRule type="cellIs" dxfId="196" priority="14" operator="equal">
      <formula>"Forecast"</formula>
    </cfRule>
  </conditionalFormatting>
  <conditionalFormatting sqref="B23:C30 E26:F27">
    <cfRule type="expression" dxfId="195" priority="111">
      <formula>$D13="Forecast"</formula>
    </cfRule>
  </conditionalFormatting>
  <conditionalFormatting sqref="K71">
    <cfRule type="expression" dxfId="194" priority="5">
      <formula>AND(#REF!="Actuals",#REF!="Forecast")</formula>
    </cfRule>
  </conditionalFormatting>
  <conditionalFormatting sqref="K72:T72">
    <cfRule type="expression" dxfId="193" priority="4">
      <formula>AND(#REF!="Actuals",#REF!="Forecast")</formula>
    </cfRule>
  </conditionalFormatting>
  <conditionalFormatting sqref="C62:L62">
    <cfRule type="expression" dxfId="192" priority="3">
      <formula>AND(#REF!="Actuals",#REF!="Forecast")</formula>
    </cfRule>
  </conditionalFormatting>
  <conditionalFormatting sqref="C118:L118">
    <cfRule type="expression" dxfId="191" priority="1">
      <formula>AND(#REF!="Actuals",#REF!="Forecast")</formula>
    </cfRule>
  </conditionalFormatting>
  <hyperlinks>
    <hyperlink ref="K39" r:id="rId1" display="August 2018 Publication" xr:uid="{00000000-0004-0000-0100-000000000000}"/>
    <hyperlink ref="K39:M39" r:id="rId2" display="November 2020 Publication" xr:uid="{00000000-0004-0000-0100-000001000000}"/>
  </hyperlinks>
  <pageMargins left="0.7" right="0.7" top="0.75" bottom="0.75" header="0.3" footer="0.3"/>
  <pageSetup paperSize="9" orientation="portrait" r:id="rId3"/>
  <customProperties>
    <customPr name="EpmWorksheetKeyString_GUID" r:id="rId4"/>
  </customProperties>
  <legacyDrawing r:id="rId5"/>
  <extLst>
    <ext xmlns:x14="http://schemas.microsoft.com/office/spreadsheetml/2009/9/main" uri="{78C0D931-6437-407d-A8EE-F0AAD7539E65}">
      <x14:conditionalFormattings>
        <x14:conditionalFormatting xmlns:xm="http://schemas.microsoft.com/office/excel/2006/main">
          <x14:cfRule type="expression" priority="10" id="{2A5A570B-F7E2-4B5A-BC2C-834C824FCD40}">
            <xm:f>AND('RFPR cover'!C$5="Actuals",'RFPR cover'!D$5="Forecast")</xm:f>
            <x14:dxf>
              <border>
                <right style="thin">
                  <color auto="1"/>
                </right>
                <vertical/>
                <horizontal/>
              </border>
            </x14:dxf>
          </x14:cfRule>
          <xm:sqref>D42:J42 D38:J38</xm:sqref>
        </x14:conditionalFormatting>
        <x14:conditionalFormatting xmlns:xm="http://schemas.microsoft.com/office/excel/2006/main">
          <x14:cfRule type="expression" priority="8" id="{FAB975EA-77B5-47ED-B7AC-B8CAF74E8714}">
            <xm:f>AND('RFPR cover'!C$5="Actuals",'RFPR cover'!D$5="Forecast")</xm:f>
            <x14:dxf>
              <border>
                <right style="thin">
                  <color auto="1"/>
                </right>
                <vertical/>
                <horizontal/>
              </border>
            </x14:dxf>
          </x14:cfRule>
          <xm:sqref>C32:J33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35"/>
  <sheetViews>
    <sheetView showGridLines="0" zoomScale="80" zoomScaleNormal="80" workbookViewId="0">
      <pane ySplit="3" topLeftCell="A4" activePane="bottomLeft" state="frozen"/>
      <selection activeCell="B75" sqref="A1:XFD1048576"/>
      <selection pane="bottomLeft" activeCell="D11" sqref="D11:H11"/>
    </sheetView>
  </sheetViews>
  <sheetFormatPr defaultRowHeight="12.75"/>
  <cols>
    <col min="1" max="1" width="8.375" customWidth="1"/>
    <col min="2" max="2" width="23.75" customWidth="1"/>
    <col min="3" max="3" width="25.75" customWidth="1"/>
    <col min="4" max="4" width="9.75" customWidth="1"/>
  </cols>
  <sheetData>
    <row r="1" spans="1:13" ht="20.25">
      <c r="A1" s="936" t="s">
        <v>179</v>
      </c>
      <c r="B1" s="936"/>
      <c r="C1" s="936"/>
      <c r="D1" s="936"/>
      <c r="E1" s="936"/>
      <c r="F1" s="936"/>
      <c r="G1" s="936"/>
      <c r="H1" s="936"/>
      <c r="I1" s="18" t="s">
        <v>180</v>
      </c>
      <c r="J1" s="19"/>
      <c r="K1" s="19"/>
      <c r="L1" s="19"/>
      <c r="M1" s="19"/>
    </row>
    <row r="2" spans="1:13" ht="20.25">
      <c r="A2" s="936" t="str">
        <f>'RFPR cover'!C5</f>
        <v>NGESO</v>
      </c>
      <c r="B2" s="936"/>
      <c r="C2" s="936"/>
      <c r="D2" s="936"/>
      <c r="E2" s="936"/>
      <c r="F2" s="936"/>
      <c r="G2" s="936"/>
      <c r="H2" s="936"/>
      <c r="I2" s="19"/>
      <c r="J2" s="19"/>
      <c r="K2" s="19"/>
      <c r="L2" s="19"/>
      <c r="M2" s="19"/>
    </row>
    <row r="3" spans="1:13" ht="20.25">
      <c r="A3" s="936">
        <f>'RFPR cover'!C7</f>
        <v>2021</v>
      </c>
      <c r="B3" s="936"/>
      <c r="C3" s="936"/>
      <c r="D3" s="936"/>
      <c r="E3" s="936"/>
      <c r="F3" s="936"/>
      <c r="G3" s="936"/>
      <c r="H3" s="936"/>
      <c r="I3" s="19"/>
      <c r="J3" s="19"/>
      <c r="K3" s="19"/>
      <c r="L3" s="19"/>
      <c r="M3" s="19"/>
    </row>
    <row r="4" spans="1:13">
      <c r="A4" s="13"/>
      <c r="B4" s="13"/>
      <c r="C4" s="13"/>
      <c r="D4" s="13"/>
      <c r="E4" s="13"/>
      <c r="F4" s="13"/>
      <c r="G4" s="13"/>
      <c r="H4" s="13"/>
      <c r="I4" s="13"/>
      <c r="J4" s="13"/>
      <c r="K4" s="13"/>
      <c r="L4" s="13"/>
      <c r="M4" s="13"/>
    </row>
    <row r="5" spans="1:13">
      <c r="A5" s="13"/>
      <c r="B5" s="13"/>
      <c r="C5" s="13"/>
      <c r="D5" s="13"/>
      <c r="E5" s="13"/>
      <c r="F5" s="13"/>
      <c r="G5" s="13"/>
      <c r="H5" s="13"/>
      <c r="I5" s="13"/>
      <c r="J5" s="13"/>
      <c r="K5" s="13"/>
      <c r="L5" s="13"/>
      <c r="M5" s="13"/>
    </row>
    <row r="6" spans="1:13">
      <c r="A6" s="13"/>
      <c r="B6" s="14" t="s">
        <v>181</v>
      </c>
      <c r="C6" s="13"/>
      <c r="D6" s="13"/>
      <c r="E6" s="13"/>
      <c r="F6" s="13"/>
      <c r="G6" s="13"/>
      <c r="H6" s="13"/>
      <c r="I6" s="13"/>
      <c r="J6" s="13"/>
      <c r="K6" s="13"/>
      <c r="L6" s="13"/>
      <c r="M6" s="13"/>
    </row>
    <row r="7" spans="1:13">
      <c r="A7" s="13"/>
      <c r="B7" s="13"/>
      <c r="C7" s="13"/>
      <c r="D7" s="13"/>
      <c r="E7" s="13"/>
      <c r="F7" s="13"/>
      <c r="G7" s="13"/>
      <c r="H7" s="13"/>
      <c r="I7" s="13"/>
      <c r="J7" s="13"/>
      <c r="K7" s="13"/>
      <c r="L7" s="13"/>
      <c r="M7" s="13"/>
    </row>
    <row r="8" spans="1:13">
      <c r="A8" s="13"/>
      <c r="B8" s="1094" t="s">
        <v>182</v>
      </c>
      <c r="C8" s="1094" t="s">
        <v>183</v>
      </c>
      <c r="D8" s="1320" t="s">
        <v>184</v>
      </c>
      <c r="E8" s="1321"/>
      <c r="F8" s="1321"/>
      <c r="G8" s="1321"/>
      <c r="H8" s="1321"/>
      <c r="I8" s="13"/>
      <c r="J8" s="13"/>
      <c r="K8" s="13"/>
      <c r="L8" s="13"/>
      <c r="M8" s="13"/>
    </row>
    <row r="9" spans="1:13">
      <c r="A9" s="13"/>
      <c r="B9" s="1095" t="s">
        <v>185</v>
      </c>
      <c r="C9" s="1096">
        <v>44407</v>
      </c>
      <c r="D9" s="1318"/>
      <c r="E9" s="1319"/>
      <c r="F9" s="1319"/>
      <c r="G9" s="1319"/>
      <c r="H9" s="1319"/>
      <c r="I9" s="13"/>
      <c r="J9" s="13"/>
      <c r="K9" s="13"/>
      <c r="L9" s="13"/>
      <c r="M9" s="13"/>
    </row>
    <row r="10" spans="1:13">
      <c r="A10" s="13"/>
      <c r="B10" s="1095" t="s">
        <v>186</v>
      </c>
      <c r="C10" s="1096">
        <v>44425</v>
      </c>
      <c r="D10" s="1318" t="s">
        <v>902</v>
      </c>
      <c r="E10" s="1319"/>
      <c r="F10" s="1319"/>
      <c r="G10" s="1319"/>
      <c r="H10" s="1319"/>
      <c r="I10" s="13"/>
      <c r="J10" s="13"/>
      <c r="K10" s="13"/>
      <c r="L10" s="13"/>
      <c r="M10" s="13"/>
    </row>
    <row r="11" spans="1:13">
      <c r="A11" s="13"/>
      <c r="B11" s="1095" t="s">
        <v>187</v>
      </c>
      <c r="C11" s="1096"/>
      <c r="D11" s="1318"/>
      <c r="E11" s="1319"/>
      <c r="F11" s="1319"/>
      <c r="G11" s="1319"/>
      <c r="H11" s="1319"/>
      <c r="I11" s="13"/>
      <c r="J11" s="13"/>
      <c r="K11" s="13"/>
      <c r="L11" s="13"/>
      <c r="M11" s="13"/>
    </row>
    <row r="12" spans="1:13">
      <c r="A12" s="13"/>
      <c r="B12" s="1095" t="s">
        <v>188</v>
      </c>
      <c r="C12" s="1096"/>
      <c r="D12" s="1318"/>
      <c r="E12" s="1319"/>
      <c r="F12" s="1319"/>
      <c r="G12" s="1319"/>
      <c r="H12" s="1319"/>
      <c r="I12" s="13"/>
      <c r="J12" s="13"/>
      <c r="K12" s="13"/>
      <c r="L12" s="13"/>
      <c r="M12" s="13"/>
    </row>
    <row r="13" spans="1:13">
      <c r="A13" s="13"/>
      <c r="B13" s="1095" t="s">
        <v>189</v>
      </c>
      <c r="C13" s="1096"/>
      <c r="D13" s="1318"/>
      <c r="E13" s="1319"/>
      <c r="F13" s="1319"/>
      <c r="G13" s="1319"/>
      <c r="H13" s="1319"/>
      <c r="I13" s="13"/>
      <c r="J13" s="13"/>
      <c r="K13" s="13"/>
      <c r="L13" s="13"/>
      <c r="M13" s="13"/>
    </row>
    <row r="14" spans="1:13">
      <c r="A14" s="13"/>
      <c r="B14" s="1095" t="s">
        <v>190</v>
      </c>
      <c r="C14" s="1096"/>
      <c r="D14" s="1318"/>
      <c r="E14" s="1319"/>
      <c r="F14" s="1319"/>
      <c r="G14" s="1319"/>
      <c r="H14" s="1319"/>
      <c r="I14" s="13"/>
      <c r="J14" s="13"/>
      <c r="K14" s="13"/>
      <c r="L14" s="13"/>
      <c r="M14" s="13"/>
    </row>
    <row r="15" spans="1:13">
      <c r="A15" s="13"/>
      <c r="B15" s="1095" t="s">
        <v>191</v>
      </c>
      <c r="C15" s="1096"/>
      <c r="D15" s="1318"/>
      <c r="E15" s="1319"/>
      <c r="F15" s="1319"/>
      <c r="G15" s="1319"/>
      <c r="H15" s="1319"/>
      <c r="I15" s="13"/>
      <c r="J15" s="13"/>
      <c r="K15" s="13"/>
      <c r="L15" s="13"/>
      <c r="M15" s="13"/>
    </row>
    <row r="16" spans="1:13">
      <c r="A16" s="13"/>
      <c r="B16" s="1095" t="s">
        <v>192</v>
      </c>
      <c r="C16" s="1096"/>
      <c r="D16" s="1318"/>
      <c r="E16" s="1319"/>
      <c r="F16" s="1319"/>
      <c r="G16" s="1319"/>
      <c r="H16" s="1319"/>
      <c r="I16" s="13"/>
      <c r="J16" s="13"/>
      <c r="K16" s="13"/>
      <c r="L16" s="13"/>
      <c r="M16" s="13"/>
    </row>
    <row r="17" spans="1:13">
      <c r="A17" s="13"/>
      <c r="B17" s="1095" t="s">
        <v>193</v>
      </c>
      <c r="C17" s="1096"/>
      <c r="D17" s="1318"/>
      <c r="E17" s="1319"/>
      <c r="F17" s="1319"/>
      <c r="G17" s="1319"/>
      <c r="H17" s="1319"/>
      <c r="I17" s="13"/>
      <c r="J17" s="13"/>
      <c r="K17" s="13"/>
      <c r="L17" s="13"/>
      <c r="M17" s="13"/>
    </row>
    <row r="18" spans="1:13">
      <c r="A18" s="13"/>
      <c r="B18" s="1095" t="s">
        <v>194</v>
      </c>
      <c r="C18" s="1096"/>
      <c r="D18" s="1318"/>
      <c r="E18" s="1319"/>
      <c r="F18" s="1319"/>
      <c r="G18" s="1319"/>
      <c r="H18" s="1319"/>
      <c r="I18" s="13"/>
      <c r="J18" s="13"/>
      <c r="K18" s="13"/>
      <c r="L18" s="13"/>
      <c r="M18" s="13"/>
    </row>
    <row r="19" spans="1:13">
      <c r="A19" s="13"/>
      <c r="B19" s="13"/>
      <c r="C19" s="13"/>
      <c r="D19" s="13"/>
      <c r="E19" s="13"/>
      <c r="F19" s="13"/>
      <c r="G19" s="13"/>
      <c r="H19" s="13"/>
      <c r="I19" s="13"/>
      <c r="J19" s="13"/>
      <c r="K19" s="13"/>
      <c r="L19" s="13"/>
      <c r="M19" s="13"/>
    </row>
    <row r="20" spans="1:13">
      <c r="A20" s="13"/>
      <c r="B20" s="118"/>
      <c r="C20" s="13"/>
      <c r="D20" s="13"/>
      <c r="E20" s="13"/>
      <c r="F20" s="13"/>
      <c r="G20" s="13"/>
      <c r="H20" s="13"/>
      <c r="I20" s="13"/>
      <c r="J20" s="13"/>
      <c r="K20" s="13"/>
      <c r="L20" s="13"/>
    </row>
    <row r="21" spans="1:13">
      <c r="A21" s="13"/>
      <c r="B21" s="179" t="s">
        <v>195</v>
      </c>
      <c r="C21" s="13"/>
      <c r="D21" s="13"/>
      <c r="E21" s="13"/>
      <c r="F21" s="13"/>
      <c r="G21" s="13"/>
      <c r="H21" s="13"/>
      <c r="I21" s="13"/>
      <c r="J21" s="13"/>
      <c r="K21" s="13"/>
      <c r="L21" s="13"/>
    </row>
    <row r="22" spans="1:13">
      <c r="A22" s="13"/>
      <c r="B22" s="179" t="s">
        <v>196</v>
      </c>
      <c r="C22" s="13"/>
      <c r="D22" s="13"/>
      <c r="E22" s="13"/>
      <c r="F22" s="13"/>
      <c r="G22" s="13"/>
      <c r="H22" s="13"/>
      <c r="I22" s="13"/>
      <c r="J22" s="13"/>
      <c r="K22" s="13"/>
      <c r="L22" s="13"/>
    </row>
    <row r="23" spans="1:13">
      <c r="A23" s="13"/>
      <c r="B23" s="179" t="s">
        <v>197</v>
      </c>
      <c r="C23" s="13"/>
      <c r="D23" s="13"/>
      <c r="E23" s="13"/>
      <c r="F23" s="13"/>
      <c r="G23" s="13"/>
      <c r="H23" s="13"/>
      <c r="I23" s="13"/>
      <c r="J23" s="13"/>
      <c r="K23" s="13"/>
      <c r="L23" s="13"/>
    </row>
    <row r="24" spans="1:13">
      <c r="B24" s="179" t="s">
        <v>198</v>
      </c>
    </row>
    <row r="25" spans="1:13">
      <c r="B25" s="179" t="s">
        <v>199</v>
      </c>
    </row>
    <row r="26" spans="1:13">
      <c r="B26" s="179" t="s">
        <v>200</v>
      </c>
    </row>
    <row r="27" spans="1:13">
      <c r="B27" s="179" t="s">
        <v>201</v>
      </c>
    </row>
    <row r="28" spans="1:13">
      <c r="B28" s="179" t="s">
        <v>202</v>
      </c>
    </row>
    <row r="29" spans="1:13">
      <c r="B29" s="179" t="s">
        <v>203</v>
      </c>
    </row>
    <row r="30" spans="1:13">
      <c r="B30" s="179" t="s">
        <v>204</v>
      </c>
    </row>
    <row r="31" spans="1:13">
      <c r="B31" s="179" t="s">
        <v>205</v>
      </c>
    </row>
    <row r="32" spans="1:13">
      <c r="B32" s="179" t="s">
        <v>206</v>
      </c>
    </row>
    <row r="33" spans="2:2">
      <c r="B33" s="179" t="s">
        <v>207</v>
      </c>
    </row>
    <row r="34" spans="2:2">
      <c r="B34" s="179" t="s">
        <v>208</v>
      </c>
    </row>
    <row r="35" spans="2:2">
      <c r="B35" s="179" t="s">
        <v>209</v>
      </c>
    </row>
  </sheetData>
  <mergeCells count="11">
    <mergeCell ref="D14:H14"/>
    <mergeCell ref="D15:H15"/>
    <mergeCell ref="D16:H16"/>
    <mergeCell ref="D17:H17"/>
    <mergeCell ref="D18:H18"/>
    <mergeCell ref="D13:H13"/>
    <mergeCell ref="D8:H8"/>
    <mergeCell ref="D9:H9"/>
    <mergeCell ref="D10:H10"/>
    <mergeCell ref="D11:H11"/>
    <mergeCell ref="D12:H12"/>
  </mergeCells>
  <hyperlinks>
    <hyperlink ref="B21" location="'R1 - RoRE'!A1" display="R1 - RoRE" xr:uid="{00000000-0004-0000-0200-000000000000}"/>
    <hyperlink ref="B22" location="'R2 - Revenue'!A1" display="R2 - Revenue" xr:uid="{00000000-0004-0000-0200-000001000000}"/>
    <hyperlink ref="B23" location="'R3 - Rec to totex'!A1" display="R3 - Rec to totex" xr:uid="{00000000-0004-0000-0200-000002000000}"/>
    <hyperlink ref="B24" location="'R4 - Totex'!A1" display="R4 - Totex" xr:uid="{00000000-0004-0000-0200-000003000000}"/>
    <hyperlink ref="B25" location="'R5 - Output Incentives'!A1" display="R5 - Output Incentives" xr:uid="{00000000-0004-0000-0200-000004000000}"/>
    <hyperlink ref="B26" location="'R6 - Innovation'!A1" display="R6 - Innovation" xr:uid="{00000000-0004-0000-0200-000005000000}"/>
    <hyperlink ref="B27" location="'R7 - Financing'!A1" display="R7 - Financing" xr:uid="{00000000-0004-0000-0200-000006000000}"/>
    <hyperlink ref="B29" location="'R8 - Net Debt'!A1" display="R8 - Net Debt" xr:uid="{00000000-0004-0000-0200-000007000000}"/>
    <hyperlink ref="B31" location="'R9 - RAV'!A1" display="R9 - RAV" xr:uid="{00000000-0004-0000-0200-000008000000}"/>
    <hyperlink ref="B33" location="'R11 - Dividends'!A1" display="R11 - Dividends" xr:uid="{00000000-0004-0000-0200-000009000000}"/>
    <hyperlink ref="B34" location="'R12 - Pensions'!A1" display="R12 - Pensions" xr:uid="{00000000-0004-0000-0200-00000A000000}"/>
    <hyperlink ref="B35" location="'R13 - Other Activities '!A1" display="R13 - Other Activities" xr:uid="{00000000-0004-0000-0200-00000B000000}"/>
    <hyperlink ref="B32" location="'R10 - Tax'!A1" display="R10 - Tax" xr:uid="{00000000-0004-0000-0200-00000C000000}"/>
    <hyperlink ref="B28" location="'R7a - Financing input'!Print_Area" display="R7a - Financing input" xr:uid="{00000000-0004-0000-0200-00000D000000}"/>
    <hyperlink ref="B30" location="'R8a - Net Debt input'!Print_Area" display="R8a - Net Debt input" xr:uid="{00000000-0004-0000-0200-00000E000000}"/>
  </hyperlinks>
  <pageMargins left="0.70866141732283472" right="0.70866141732283472" top="0.74803149606299213" bottom="0.74803149606299213" header="0.31496062992125984" footer="0.31496062992125984"/>
  <pageSetup scale="77"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7"/>
  <sheetViews>
    <sheetView showGridLines="0" zoomScale="80" zoomScaleNormal="80" workbookViewId="0">
      <pane ySplit="5" topLeftCell="A15" activePane="bottomLeft" state="frozen"/>
      <selection activeCell="B75" sqref="A1:XFD1048576"/>
      <selection pane="bottomLeft" activeCell="C40" sqref="C40"/>
    </sheetView>
  </sheetViews>
  <sheetFormatPr defaultRowHeight="12.75"/>
  <cols>
    <col min="1" max="1" width="19.125" bestFit="1" customWidth="1"/>
    <col min="2" max="2" width="12.125" bestFit="1" customWidth="1"/>
    <col min="3" max="3" width="104.125" customWidth="1"/>
    <col min="4" max="4" width="35.5" customWidth="1"/>
  </cols>
  <sheetData>
    <row r="1" spans="1:4" ht="20.25">
      <c r="A1" s="16" t="s">
        <v>210</v>
      </c>
      <c r="B1" s="16"/>
      <c r="C1" s="16"/>
      <c r="D1" s="16"/>
    </row>
    <row r="2" spans="1:4" ht="20.25">
      <c r="A2" s="16" t="str">
        <f>'RFPR cover'!C5</f>
        <v>NGESO</v>
      </c>
      <c r="B2" s="16"/>
      <c r="C2" s="16"/>
      <c r="D2" s="16"/>
    </row>
    <row r="3" spans="1:4" ht="20.25">
      <c r="A3" s="16">
        <f>'RFPR cover'!C7</f>
        <v>2021</v>
      </c>
      <c r="B3" s="16"/>
      <c r="C3" s="16"/>
      <c r="D3" s="16"/>
    </row>
    <row r="4" spans="1:4" ht="20.25">
      <c r="A4" s="845"/>
      <c r="B4" s="845"/>
      <c r="C4" s="845"/>
      <c r="D4" s="845"/>
    </row>
    <row r="5" spans="1:4" ht="30">
      <c r="A5" s="842" t="s">
        <v>211</v>
      </c>
      <c r="B5" s="843" t="s">
        <v>212</v>
      </c>
      <c r="C5" s="844" t="s">
        <v>213</v>
      </c>
    </row>
    <row r="6" spans="1:4">
      <c r="A6" s="218">
        <v>1.1000000000000001</v>
      </c>
      <c r="B6" s="866" t="s">
        <v>214</v>
      </c>
      <c r="C6" s="870" t="s">
        <v>215</v>
      </c>
    </row>
    <row r="7" spans="1:4">
      <c r="A7" s="218">
        <v>1.1000000000000001</v>
      </c>
      <c r="B7" s="866" t="s">
        <v>214</v>
      </c>
      <c r="C7" s="870" t="s">
        <v>216</v>
      </c>
    </row>
    <row r="8" spans="1:4">
      <c r="A8" s="218">
        <v>1.1000000000000001</v>
      </c>
      <c r="B8" s="864" t="s">
        <v>217</v>
      </c>
      <c r="C8" s="869" t="s">
        <v>218</v>
      </c>
    </row>
    <row r="9" spans="1:4" ht="25.5">
      <c r="A9" s="218">
        <v>1.1000000000000001</v>
      </c>
      <c r="B9" s="864" t="s">
        <v>219</v>
      </c>
      <c r="C9" s="869" t="s">
        <v>220</v>
      </c>
    </row>
    <row r="10" spans="1:4">
      <c r="A10" s="218">
        <v>1.1000000000000001</v>
      </c>
      <c r="B10" s="864" t="s">
        <v>219</v>
      </c>
      <c r="C10" s="869" t="s">
        <v>221</v>
      </c>
    </row>
    <row r="11" spans="1:4">
      <c r="A11" s="218">
        <v>1.1000000000000001</v>
      </c>
      <c r="B11" s="864" t="s">
        <v>222</v>
      </c>
      <c r="C11" s="869" t="s">
        <v>223</v>
      </c>
    </row>
    <row r="12" spans="1:4" ht="25.5">
      <c r="A12" s="218">
        <v>1.1000000000000001</v>
      </c>
      <c r="B12" s="864" t="s">
        <v>219</v>
      </c>
      <c r="C12" s="869" t="s">
        <v>224</v>
      </c>
    </row>
    <row r="13" spans="1:4" ht="51">
      <c r="A13" s="218">
        <v>1.1000000000000001</v>
      </c>
      <c r="B13" s="864" t="s">
        <v>219</v>
      </c>
      <c r="C13" s="869" t="s">
        <v>225</v>
      </c>
    </row>
    <row r="14" spans="1:4">
      <c r="A14" s="219">
        <v>1.1000000000000001</v>
      </c>
      <c r="B14" s="864" t="s">
        <v>226</v>
      </c>
      <c r="C14" s="869" t="s">
        <v>227</v>
      </c>
    </row>
    <row r="15" spans="1:4">
      <c r="A15" s="219">
        <v>1.1000000000000001</v>
      </c>
      <c r="B15" s="864" t="s">
        <v>217</v>
      </c>
      <c r="C15" s="869" t="s">
        <v>228</v>
      </c>
    </row>
    <row r="16" spans="1:4" ht="38.25">
      <c r="A16" s="219">
        <v>1.1000000000000001</v>
      </c>
      <c r="B16" s="864" t="s">
        <v>229</v>
      </c>
      <c r="C16" s="869" t="s">
        <v>230</v>
      </c>
    </row>
    <row r="17" spans="1:3">
      <c r="A17" s="219">
        <v>1.1000000000000001</v>
      </c>
      <c r="B17" s="864" t="s">
        <v>222</v>
      </c>
      <c r="C17" s="180" t="s">
        <v>231</v>
      </c>
    </row>
    <row r="18" spans="1:3" ht="25.5">
      <c r="A18" s="219">
        <v>1.1000000000000001</v>
      </c>
      <c r="B18" s="864" t="s">
        <v>222</v>
      </c>
      <c r="C18" s="180" t="s">
        <v>232</v>
      </c>
    </row>
    <row r="19" spans="1:3">
      <c r="A19" s="219">
        <v>1.1000000000000001</v>
      </c>
      <c r="B19" s="864" t="s">
        <v>233</v>
      </c>
      <c r="C19" s="180" t="s">
        <v>234</v>
      </c>
    </row>
    <row r="20" spans="1:3" ht="25.5">
      <c r="A20" s="219">
        <v>1.1000000000000001</v>
      </c>
      <c r="B20" s="864" t="s">
        <v>233</v>
      </c>
      <c r="C20" s="180" t="s">
        <v>235</v>
      </c>
    </row>
    <row r="21" spans="1:3">
      <c r="A21" s="219">
        <v>1.1000000000000001</v>
      </c>
      <c r="B21" s="864" t="s">
        <v>236</v>
      </c>
      <c r="C21" s="180" t="s">
        <v>237</v>
      </c>
    </row>
    <row r="22" spans="1:3">
      <c r="A22" s="219">
        <v>1.1000000000000001</v>
      </c>
      <c r="B22" s="219" t="s">
        <v>226</v>
      </c>
      <c r="C22" s="180" t="s">
        <v>238</v>
      </c>
    </row>
    <row r="23" spans="1:3" ht="25.5">
      <c r="A23" s="219">
        <v>1.1000000000000001</v>
      </c>
      <c r="B23" s="864" t="s">
        <v>226</v>
      </c>
      <c r="C23" s="180" t="s">
        <v>239</v>
      </c>
    </row>
    <row r="24" spans="1:3" ht="25.5">
      <c r="A24" s="219">
        <v>1.1000000000000001</v>
      </c>
      <c r="B24" s="864" t="s">
        <v>229</v>
      </c>
      <c r="C24" s="180" t="s">
        <v>240</v>
      </c>
    </row>
    <row r="25" spans="1:3" ht="26.25" thickBot="1">
      <c r="A25" s="959">
        <v>1.1000000000000001</v>
      </c>
      <c r="B25" s="960" t="s">
        <v>233</v>
      </c>
      <c r="C25" s="961" t="s">
        <v>241</v>
      </c>
    </row>
    <row r="26" spans="1:3">
      <c r="A26" s="956">
        <v>1.1000000000000001</v>
      </c>
      <c r="B26" s="957" t="s">
        <v>226</v>
      </c>
      <c r="C26" s="958" t="s">
        <v>242</v>
      </c>
    </row>
    <row r="27" spans="1:3">
      <c r="A27" s="956">
        <v>1.1000000000000001</v>
      </c>
      <c r="B27" s="864" t="s">
        <v>233</v>
      </c>
      <c r="C27" s="180" t="s">
        <v>243</v>
      </c>
    </row>
    <row r="28" spans="1:3" ht="25.5">
      <c r="A28" s="219">
        <v>1.1000000000000001</v>
      </c>
      <c r="B28" s="864" t="s">
        <v>233</v>
      </c>
      <c r="C28" s="180" t="s">
        <v>244</v>
      </c>
    </row>
    <row r="29" spans="1:3">
      <c r="A29" s="962">
        <v>2</v>
      </c>
      <c r="B29" s="864" t="s">
        <v>233</v>
      </c>
      <c r="C29" s="180" t="s">
        <v>245</v>
      </c>
    </row>
    <row r="30" spans="1:3">
      <c r="A30" s="962">
        <v>2</v>
      </c>
      <c r="B30" s="864" t="s">
        <v>233</v>
      </c>
      <c r="C30" s="180" t="s">
        <v>246</v>
      </c>
    </row>
    <row r="31" spans="1:3">
      <c r="A31" s="962">
        <v>2</v>
      </c>
      <c r="B31" s="864" t="s">
        <v>233</v>
      </c>
      <c r="C31" s="180" t="s">
        <v>247</v>
      </c>
    </row>
    <row r="32" spans="1:3" ht="25.5">
      <c r="A32" s="962">
        <v>2</v>
      </c>
      <c r="B32" s="864" t="s">
        <v>201</v>
      </c>
      <c r="C32" s="881" t="s">
        <v>248</v>
      </c>
    </row>
    <row r="33" spans="1:3" ht="27.75" customHeight="1">
      <c r="A33" s="962">
        <v>2</v>
      </c>
      <c r="B33" s="864" t="s">
        <v>249</v>
      </c>
      <c r="C33" s="180" t="s">
        <v>250</v>
      </c>
    </row>
    <row r="34" spans="1:3">
      <c r="A34" s="219">
        <v>2.1</v>
      </c>
      <c r="B34" s="864" t="s">
        <v>206</v>
      </c>
      <c r="C34" s="180" t="s">
        <v>251</v>
      </c>
    </row>
    <row r="35" spans="1:3" ht="25.5">
      <c r="A35" s="219">
        <v>2.1</v>
      </c>
      <c r="B35" s="864" t="s">
        <v>201</v>
      </c>
      <c r="C35" s="180" t="s">
        <v>252</v>
      </c>
    </row>
    <row r="36" spans="1:3">
      <c r="A36" s="220"/>
      <c r="B36" s="883"/>
      <c r="C36" s="180"/>
    </row>
    <row r="37" spans="1:3">
      <c r="A37" s="220"/>
      <c r="B37" s="883"/>
      <c r="C37" s="180"/>
    </row>
    <row r="38" spans="1:3">
      <c r="A38" s="220"/>
      <c r="B38" s="883"/>
      <c r="C38" s="180"/>
    </row>
    <row r="39" spans="1:3">
      <c r="A39" s="220"/>
      <c r="B39" s="883"/>
      <c r="C39" s="180"/>
    </row>
    <row r="40" spans="1:3">
      <c r="A40" s="219"/>
      <c r="B40" s="883"/>
      <c r="C40" s="180"/>
    </row>
    <row r="41" spans="1:3">
      <c r="A41" s="220"/>
      <c r="B41" s="883"/>
      <c r="C41" s="180"/>
    </row>
    <row r="42" spans="1:3">
      <c r="A42" s="220"/>
      <c r="B42" s="883"/>
      <c r="C42" s="180"/>
    </row>
    <row r="43" spans="1:3">
      <c r="A43" s="220"/>
      <c r="B43" s="883"/>
      <c r="C43" s="180"/>
    </row>
    <row r="44" spans="1:3">
      <c r="A44" s="220"/>
      <c r="B44" s="864"/>
      <c r="C44" s="180"/>
    </row>
    <row r="45" spans="1:3">
      <c r="A45" s="220"/>
      <c r="B45" s="864"/>
      <c r="C45" s="180"/>
    </row>
    <row r="46" spans="1:3">
      <c r="A46" s="220"/>
      <c r="B46" s="864"/>
      <c r="C46" s="180"/>
    </row>
    <row r="47" spans="1:3">
      <c r="A47" s="220"/>
      <c r="B47" s="864"/>
      <c r="C47" s="180"/>
    </row>
    <row r="48" spans="1:3">
      <c r="A48" s="220"/>
      <c r="B48" s="864"/>
      <c r="C48" s="180"/>
    </row>
    <row r="49" spans="1:3">
      <c r="A49" s="220"/>
      <c r="B49" s="864"/>
      <c r="C49" s="180"/>
    </row>
    <row r="50" spans="1:3">
      <c r="A50" s="220"/>
      <c r="B50" s="864"/>
      <c r="C50" s="180"/>
    </row>
    <row r="51" spans="1:3">
      <c r="A51" s="220"/>
      <c r="B51" s="864"/>
      <c r="C51" s="180"/>
    </row>
    <row r="52" spans="1:3">
      <c r="A52" s="220"/>
      <c r="B52" s="864"/>
      <c r="C52" s="180"/>
    </row>
    <row r="53" spans="1:3">
      <c r="A53" s="220"/>
      <c r="B53" s="864"/>
      <c r="C53" s="180"/>
    </row>
    <row r="54" spans="1:3">
      <c r="A54" s="220"/>
      <c r="B54" s="888"/>
      <c r="C54" s="889"/>
    </row>
    <row r="55" spans="1:3">
      <c r="A55" s="220"/>
      <c r="B55" s="864"/>
      <c r="C55" s="180"/>
    </row>
    <row r="56" spans="1:3">
      <c r="A56" s="220"/>
      <c r="B56" s="864"/>
      <c r="C56" s="180"/>
    </row>
    <row r="57" spans="1:3">
      <c r="A57" s="220"/>
      <c r="B57" s="864"/>
      <c r="C57" s="180"/>
    </row>
    <row r="58" spans="1:3">
      <c r="A58" s="220"/>
      <c r="B58" s="864"/>
      <c r="C58" s="180"/>
    </row>
    <row r="59" spans="1:3">
      <c r="A59" s="220"/>
      <c r="B59" s="864"/>
      <c r="C59" s="881"/>
    </row>
    <row r="60" spans="1:3">
      <c r="A60" s="221"/>
      <c r="B60" s="865"/>
      <c r="C60" s="181"/>
    </row>
    <row r="61" spans="1:3">
      <c r="A61" s="221"/>
      <c r="B61" s="865"/>
      <c r="C61" s="181"/>
    </row>
    <row r="62" spans="1:3">
      <c r="A62" s="221"/>
      <c r="B62" s="865"/>
      <c r="C62" s="181"/>
    </row>
    <row r="63" spans="1:3">
      <c r="A63" s="221"/>
      <c r="B63" s="865"/>
      <c r="C63" s="181"/>
    </row>
    <row r="64" spans="1:3">
      <c r="A64" s="221"/>
      <c r="B64" s="865"/>
      <c r="C64" s="181"/>
    </row>
    <row r="65" spans="1:3">
      <c r="A65" s="221"/>
      <c r="B65" s="865"/>
      <c r="C65" s="181"/>
    </row>
    <row r="66" spans="1:3">
      <c r="A66" s="221"/>
      <c r="B66" s="865"/>
      <c r="C66" s="181"/>
    </row>
    <row r="67" spans="1:3">
      <c r="A67" s="221"/>
      <c r="B67" s="865"/>
      <c r="C67" s="181"/>
    </row>
  </sheetData>
  <pageMargins left="0.70866141732283472" right="0.70866141732283472" top="0.74803149606299213" bottom="0.74803149606299213" header="0.31496062992125984" footer="0.31496062992125984"/>
  <pageSetup paperSize="8" scale="74"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C0C0C0"/>
    <pageSetUpPr fitToPage="1"/>
  </sheetPr>
  <dimension ref="A1:P66"/>
  <sheetViews>
    <sheetView showGridLines="0" zoomScale="80" zoomScaleNormal="80" workbookViewId="0">
      <pane ySplit="6" topLeftCell="A7" activePane="bottomLeft" state="frozen"/>
      <selection activeCell="B75" sqref="A1:XFD1048576"/>
      <selection pane="bottomLeft" activeCell="D65" sqref="D65:K66"/>
    </sheetView>
  </sheetViews>
  <sheetFormatPr defaultRowHeight="12.75"/>
  <cols>
    <col min="1" max="1" width="8.375" customWidth="1"/>
    <col min="2" max="2" width="63.375" style="118" customWidth="1"/>
    <col min="3" max="3" width="13.375" customWidth="1"/>
    <col min="4" max="11" width="9.125" customWidth="1"/>
    <col min="12" max="12" width="3.625" customWidth="1"/>
    <col min="13" max="14" width="13.75" customWidth="1"/>
    <col min="15" max="15" width="5.125" customWidth="1"/>
  </cols>
  <sheetData>
    <row r="1" spans="1:16" ht="20.25">
      <c r="A1" s="981" t="s">
        <v>253</v>
      </c>
      <c r="B1" s="946"/>
      <c r="C1" s="947"/>
      <c r="D1" s="947"/>
      <c r="E1" s="947"/>
      <c r="F1" s="947"/>
      <c r="G1" s="157"/>
      <c r="H1" s="157"/>
      <c r="I1" s="158"/>
      <c r="J1" s="158"/>
      <c r="K1" s="159"/>
      <c r="L1" s="159"/>
      <c r="M1" s="159"/>
      <c r="N1" s="159"/>
      <c r="O1" s="991" t="s">
        <v>180</v>
      </c>
    </row>
    <row r="2" spans="1:16" ht="20.25">
      <c r="A2" s="941" t="str">
        <f>'RFPR cover'!C5</f>
        <v>NGESO</v>
      </c>
      <c r="B2" s="948"/>
      <c r="C2" s="936"/>
      <c r="D2" s="936"/>
      <c r="E2" s="936"/>
      <c r="F2" s="936"/>
      <c r="G2" s="16"/>
      <c r="H2" s="16"/>
      <c r="I2" s="15"/>
      <c r="J2" s="15"/>
      <c r="K2" s="15"/>
      <c r="L2" s="15"/>
      <c r="M2" s="15"/>
      <c r="N2" s="15"/>
      <c r="O2" s="81"/>
    </row>
    <row r="3" spans="1:16" ht="23.25">
      <c r="A3" s="943">
        <f>'RFPR cover'!C7</f>
        <v>2021</v>
      </c>
      <c r="B3" s="949" t="str">
        <f>IF('RFPR cover'!C5=Data!B98,"Not required to be completed for System Operator",(IF('RFPR cover'!C5=Data!B96,"Not required to be completed for System Operator","")))</f>
        <v>Not required to be completed for System Operator</v>
      </c>
      <c r="C3" s="950"/>
      <c r="D3" s="950"/>
      <c r="E3" s="950"/>
      <c r="F3" s="950"/>
      <c r="G3" s="160"/>
      <c r="H3" s="160"/>
      <c r="I3" s="156"/>
      <c r="J3" s="156"/>
      <c r="K3" s="156"/>
      <c r="L3" s="156"/>
      <c r="M3" s="156"/>
      <c r="N3" s="156"/>
      <c r="O3" s="161"/>
    </row>
    <row r="4" spans="1:16" ht="12.75" customHeight="1"/>
    <row r="5" spans="1:16">
      <c r="D5" s="352" t="str">
        <f>IF(D6&lt;='RFPR cover'!$C$7,"Actuals","Forecast")</f>
        <v>Actuals</v>
      </c>
      <c r="E5" s="353" t="str">
        <f>IF(E6&lt;='RFPR cover'!$C$7,"Actuals","Forecast")</f>
        <v>Actuals</v>
      </c>
      <c r="F5" s="353" t="str">
        <f>IF(F6&lt;='RFPR cover'!$C$7,"Actuals","Forecast")</f>
        <v>Actuals</v>
      </c>
      <c r="G5" s="353" t="str">
        <f>IF(G6&lt;='RFPR cover'!$C$7,"Actuals","Forecast")</f>
        <v>Actuals</v>
      </c>
      <c r="H5" s="353" t="str">
        <f>IF(H6&lt;='RFPR cover'!$C$7,"Actuals","Forecast")</f>
        <v>Actuals</v>
      </c>
      <c r="I5" s="353" t="str">
        <f>IF(I6&lt;='RFPR cover'!$C$7,"Actuals","Forecast")</f>
        <v>Actuals</v>
      </c>
      <c r="J5" s="353" t="str">
        <f>IF(J6&lt;='RFPR cover'!$C$7,"Actuals","Forecast")</f>
        <v>Actuals</v>
      </c>
      <c r="K5" s="354" t="str">
        <f>IF(K6&lt;='RFPR cover'!$C$7,"Actuals","Forecast")</f>
        <v>Actuals</v>
      </c>
      <c r="L5" s="2"/>
      <c r="M5" s="2"/>
    </row>
    <row r="6" spans="1:16" ht="31.5" customHeight="1">
      <c r="C6" s="113"/>
      <c r="D6" s="78">
        <f>'RFPR cover'!$C$13</f>
        <v>2014</v>
      </c>
      <c r="E6" s="79">
        <f>D6+1</f>
        <v>2015</v>
      </c>
      <c r="F6" s="79">
        <f t="shared" ref="F6:K6" si="0">E6+1</f>
        <v>2016</v>
      </c>
      <c r="G6" s="79">
        <f t="shared" si="0"/>
        <v>2017</v>
      </c>
      <c r="H6" s="79">
        <f t="shared" si="0"/>
        <v>2018</v>
      </c>
      <c r="I6" s="79">
        <f t="shared" si="0"/>
        <v>2019</v>
      </c>
      <c r="J6" s="79">
        <f t="shared" si="0"/>
        <v>2020</v>
      </c>
      <c r="K6" s="117">
        <f t="shared" si="0"/>
        <v>2021</v>
      </c>
      <c r="L6" s="28"/>
      <c r="M6" s="62" t="str">
        <f>"Cumulative to "&amp;'RFPR cover'!$C$7</f>
        <v>Cumulative to 2021</v>
      </c>
      <c r="N6" s="116" t="s">
        <v>254</v>
      </c>
    </row>
    <row r="7" spans="1:16">
      <c r="C7" s="113"/>
      <c r="D7" s="113"/>
      <c r="E7" s="113"/>
      <c r="F7" s="113"/>
      <c r="G7" s="113"/>
      <c r="H7" s="113"/>
      <c r="I7" s="113"/>
      <c r="J7" s="113"/>
      <c r="K7" s="113"/>
      <c r="L7" s="113"/>
      <c r="M7" s="113"/>
      <c r="N7" s="113"/>
      <c r="O7" s="113"/>
    </row>
    <row r="8" spans="1:16">
      <c r="B8" s="583" t="s">
        <v>255</v>
      </c>
      <c r="C8" s="134"/>
      <c r="D8" s="134"/>
      <c r="E8" s="134"/>
      <c r="F8" s="134"/>
      <c r="G8" s="134"/>
      <c r="H8" s="134"/>
      <c r="I8" s="134"/>
      <c r="J8" s="134"/>
      <c r="K8" s="134"/>
      <c r="L8" s="584"/>
      <c r="M8" s="134"/>
      <c r="N8" s="134"/>
      <c r="O8" s="134"/>
    </row>
    <row r="9" spans="1:16">
      <c r="B9" s="119"/>
      <c r="L9" s="28"/>
    </row>
    <row r="10" spans="1:16">
      <c r="B10" s="153" t="s">
        <v>256</v>
      </c>
      <c r="C10" s="155" t="s">
        <v>257</v>
      </c>
      <c r="D10" s="1147" t="e">
        <f t="shared" ref="D10:K19" si="1">D48/D$65</f>
        <v>#DIV/0!</v>
      </c>
      <c r="E10" s="1148" t="e">
        <f t="shared" si="1"/>
        <v>#DIV/0!</v>
      </c>
      <c r="F10" s="1148" t="e">
        <f t="shared" si="1"/>
        <v>#DIV/0!</v>
      </c>
      <c r="G10" s="1148" t="e">
        <f t="shared" si="1"/>
        <v>#DIV/0!</v>
      </c>
      <c r="H10" s="1148" t="e">
        <f t="shared" si="1"/>
        <v>#DIV/0!</v>
      </c>
      <c r="I10" s="1148" t="e">
        <f t="shared" si="1"/>
        <v>#DIV/0!</v>
      </c>
      <c r="J10" s="1148" t="e">
        <f t="shared" si="1"/>
        <v>#DIV/0!</v>
      </c>
      <c r="K10" s="1149" t="e">
        <f t="shared" si="1"/>
        <v>#DIV/0!</v>
      </c>
      <c r="L10" s="114"/>
      <c r="M10" s="1149" t="e">
        <f>AVERAGE(D48:INDEX(D48:K48,0,MATCH('RFPR cover'!$C$7,$D$6:$K$6,0)))/AVERAGE($D$65:INDEX($D$65:$K$65,0,MATCH('RFPR cover'!$C$7,$D$6:$K$6,0)))</f>
        <v>#DIV/0!</v>
      </c>
      <c r="N10" s="1149" t="e">
        <f>AVERAGE(D48:K48)/AVERAGE($D$65:$K$65)</f>
        <v>#DIV/0!</v>
      </c>
    </row>
    <row r="11" spans="1:16">
      <c r="B11" s="153" t="str">
        <f t="shared" ref="B11:B18" si="2">B49</f>
        <v>Totex outperformance</v>
      </c>
      <c r="C11" s="155" t="s">
        <v>257</v>
      </c>
      <c r="D11" s="1150" t="e">
        <f t="shared" si="1"/>
        <v>#DIV/0!</v>
      </c>
      <c r="E11" s="1151" t="e">
        <f t="shared" si="1"/>
        <v>#DIV/0!</v>
      </c>
      <c r="F11" s="1151" t="e">
        <f t="shared" si="1"/>
        <v>#DIV/0!</v>
      </c>
      <c r="G11" s="1151" t="e">
        <f t="shared" si="1"/>
        <v>#DIV/0!</v>
      </c>
      <c r="H11" s="1151" t="e">
        <f t="shared" si="1"/>
        <v>#DIV/0!</v>
      </c>
      <c r="I11" s="1151" t="e">
        <f t="shared" si="1"/>
        <v>#DIV/0!</v>
      </c>
      <c r="J11" s="1151" t="e">
        <f t="shared" si="1"/>
        <v>#DIV/0!</v>
      </c>
      <c r="K11" s="1152" t="e">
        <f t="shared" si="1"/>
        <v>#DIV/0!</v>
      </c>
      <c r="L11" s="114"/>
      <c r="M11" s="1152" t="e">
        <f>AVERAGE(D49:INDEX(D49:K49,0,MATCH('RFPR cover'!$C$7,$D$6:$K$6,0)))/AVERAGE($D$65:INDEX($D$65:$K$65,0,MATCH('RFPR cover'!$C$7,$D$6:$K$6,0)))</f>
        <v>#DIV/0!</v>
      </c>
      <c r="N11" s="1152" t="e">
        <f t="shared" ref="N11:N19" si="3">AVERAGE(D49:K49)/AVERAGE($D$65:$K$65)</f>
        <v>#DIV/0!</v>
      </c>
      <c r="P11" s="114"/>
    </row>
    <row r="12" spans="1:16">
      <c r="B12" s="153" t="str">
        <f t="shared" si="2"/>
        <v>IQI Reward</v>
      </c>
      <c r="C12" s="155" t="s">
        <v>257</v>
      </c>
      <c r="D12" s="1150" t="e">
        <f t="shared" si="1"/>
        <v>#DIV/0!</v>
      </c>
      <c r="E12" s="1151" t="e">
        <f t="shared" si="1"/>
        <v>#DIV/0!</v>
      </c>
      <c r="F12" s="1151" t="e">
        <f t="shared" si="1"/>
        <v>#DIV/0!</v>
      </c>
      <c r="G12" s="1151" t="e">
        <f t="shared" si="1"/>
        <v>#DIV/0!</v>
      </c>
      <c r="H12" s="1151" t="e">
        <f t="shared" si="1"/>
        <v>#DIV/0!</v>
      </c>
      <c r="I12" s="1151" t="e">
        <f t="shared" si="1"/>
        <v>#DIV/0!</v>
      </c>
      <c r="J12" s="1151" t="e">
        <f t="shared" si="1"/>
        <v>#DIV/0!</v>
      </c>
      <c r="K12" s="1152" t="e">
        <f t="shared" si="1"/>
        <v>#DIV/0!</v>
      </c>
      <c r="L12" s="114"/>
      <c r="M12" s="1152" t="e">
        <f>AVERAGE(D50:INDEX(D50:K50,0,MATCH('RFPR cover'!$C$7,$D$6:$K$6,0)))/AVERAGE($D$65:INDEX($D$65:$K$65,0,MATCH('RFPR cover'!$C$7,$D$6:$K$6,0)))</f>
        <v>#DIV/0!</v>
      </c>
      <c r="N12" s="1152" t="e">
        <f t="shared" si="3"/>
        <v>#DIV/0!</v>
      </c>
    </row>
    <row r="13" spans="1:16">
      <c r="B13" s="153" t="str">
        <f t="shared" si="2"/>
        <v>Electricity Market Reform incentive revenue</v>
      </c>
      <c r="C13" s="155" t="s">
        <v>257</v>
      </c>
      <c r="D13" s="1150" t="e">
        <f t="shared" si="1"/>
        <v>#DIV/0!</v>
      </c>
      <c r="E13" s="1151" t="e">
        <f t="shared" si="1"/>
        <v>#DIV/0!</v>
      </c>
      <c r="F13" s="1151" t="e">
        <f t="shared" si="1"/>
        <v>#DIV/0!</v>
      </c>
      <c r="G13" s="1151" t="e">
        <f t="shared" si="1"/>
        <v>#DIV/0!</v>
      </c>
      <c r="H13" s="1151" t="e">
        <f t="shared" si="1"/>
        <v>#DIV/0!</v>
      </c>
      <c r="I13" s="1151" t="e">
        <f t="shared" si="1"/>
        <v>#DIV/0!</v>
      </c>
      <c r="J13" s="1151" t="e">
        <f t="shared" si="1"/>
        <v>#DIV/0!</v>
      </c>
      <c r="K13" s="1152" t="e">
        <f t="shared" si="1"/>
        <v>#DIV/0!</v>
      </c>
      <c r="L13" s="114"/>
      <c r="M13" s="1152" t="e">
        <f>AVERAGE(D51:INDEX(D51:K51,0,MATCH('RFPR cover'!$C$7,$D$6:$K$6,0)))/AVERAGE($D$65:INDEX($D$65:$K$65,0,MATCH('RFPR cover'!$C$7,$D$6:$K$6,0)))</f>
        <v>#DIV/0!</v>
      </c>
      <c r="N13" s="1152" t="e">
        <f t="shared" si="3"/>
        <v>#DIV/0!</v>
      </c>
    </row>
    <row r="14" spans="1:16">
      <c r="B14" s="153" t="str">
        <f t="shared" si="2"/>
        <v>Balancing Services Incentive Scheme / ESO Incentive Scheme 18/19</v>
      </c>
      <c r="C14" s="155" t="s">
        <v>257</v>
      </c>
      <c r="D14" s="1150" t="e">
        <f t="shared" si="1"/>
        <v>#DIV/0!</v>
      </c>
      <c r="E14" s="1151" t="e">
        <f t="shared" si="1"/>
        <v>#DIV/0!</v>
      </c>
      <c r="F14" s="1151" t="e">
        <f t="shared" si="1"/>
        <v>#DIV/0!</v>
      </c>
      <c r="G14" s="1151" t="e">
        <f t="shared" si="1"/>
        <v>#DIV/0!</v>
      </c>
      <c r="H14" s="1151" t="e">
        <f t="shared" si="1"/>
        <v>#DIV/0!</v>
      </c>
      <c r="I14" s="1151" t="e">
        <f t="shared" si="1"/>
        <v>#DIV/0!</v>
      </c>
      <c r="J14" s="1151" t="e">
        <f t="shared" si="1"/>
        <v>#DIV/0!</v>
      </c>
      <c r="K14" s="1152" t="e">
        <f t="shared" si="1"/>
        <v>#DIV/0!</v>
      </c>
      <c r="L14" s="114"/>
      <c r="M14" s="1152" t="e">
        <f>AVERAGE(D52:INDEX(D52:K52,0,MATCH('RFPR cover'!$C$7,$D$6:$K$6,0)))/AVERAGE($D$65:INDEX($D$65:$K$65,0,MATCH('RFPR cover'!$C$7,$D$6:$K$6,0)))</f>
        <v>#DIV/0!</v>
      </c>
      <c r="N14" s="1152" t="e">
        <f t="shared" si="3"/>
        <v>#DIV/0!</v>
      </c>
    </row>
    <row r="15" spans="1:16">
      <c r="B15" s="153" t="str">
        <f t="shared" si="2"/>
        <v>Renewable wind forecasting incentive</v>
      </c>
      <c r="C15" s="155" t="s">
        <v>257</v>
      </c>
      <c r="D15" s="1150" t="e">
        <f t="shared" si="1"/>
        <v>#DIV/0!</v>
      </c>
      <c r="E15" s="1151" t="e">
        <f t="shared" si="1"/>
        <v>#DIV/0!</v>
      </c>
      <c r="F15" s="1151" t="e">
        <f t="shared" si="1"/>
        <v>#DIV/0!</v>
      </c>
      <c r="G15" s="1151" t="e">
        <f t="shared" si="1"/>
        <v>#DIV/0!</v>
      </c>
      <c r="H15" s="1151" t="e">
        <f t="shared" si="1"/>
        <v>#DIV/0!</v>
      </c>
      <c r="I15" s="1151" t="e">
        <f t="shared" si="1"/>
        <v>#DIV/0!</v>
      </c>
      <c r="J15" s="1151" t="e">
        <f t="shared" si="1"/>
        <v>#DIV/0!</v>
      </c>
      <c r="K15" s="1152" t="e">
        <f t="shared" si="1"/>
        <v>#DIV/0!</v>
      </c>
      <c r="L15" s="114"/>
      <c r="M15" s="1152" t="e">
        <f>AVERAGE(D53:INDEX(D53:K53,0,MATCH('RFPR cover'!$C$7,$D$6:$K$6,0)))/AVERAGE($D$65:INDEX($D$65:$K$65,0,MATCH('RFPR cover'!$C$7,$D$6:$K$6,0)))</f>
        <v>#DIV/0!</v>
      </c>
      <c r="N15" s="1152" t="e">
        <f t="shared" si="3"/>
        <v>#DIV/0!</v>
      </c>
    </row>
    <row r="16" spans="1:16">
      <c r="B16" s="153" t="str">
        <f t="shared" si="2"/>
        <v xml:space="preserve">ESO Reporting and Incentive (ESORI) </v>
      </c>
      <c r="C16" s="155" t="s">
        <v>257</v>
      </c>
      <c r="D16" s="1150" t="e">
        <f t="shared" si="1"/>
        <v>#DIV/0!</v>
      </c>
      <c r="E16" s="1151" t="e">
        <f t="shared" si="1"/>
        <v>#DIV/0!</v>
      </c>
      <c r="F16" s="1151" t="e">
        <f t="shared" si="1"/>
        <v>#DIV/0!</v>
      </c>
      <c r="G16" s="1151" t="e">
        <f t="shared" si="1"/>
        <v>#DIV/0!</v>
      </c>
      <c r="H16" s="1151" t="e">
        <f t="shared" si="1"/>
        <v>#DIV/0!</v>
      </c>
      <c r="I16" s="1151" t="e">
        <f t="shared" si="1"/>
        <v>#DIV/0!</v>
      </c>
      <c r="J16" s="1151" t="e">
        <f t="shared" si="1"/>
        <v>#DIV/0!</v>
      </c>
      <c r="K16" s="1152" t="e">
        <f t="shared" si="1"/>
        <v>#DIV/0!</v>
      </c>
      <c r="L16" s="114"/>
      <c r="M16" s="1152" t="e">
        <f>AVERAGE(D54:INDEX(D54:K54,0,MATCH('RFPR cover'!$C$7,$D$6:$K$6,0)))/AVERAGE($D$65:INDEX($D$65:$K$65,0,MATCH('RFPR cover'!$C$7,$D$6:$K$6,0)))</f>
        <v>#DIV/0!</v>
      </c>
      <c r="N16" s="1152" t="e">
        <f t="shared" si="3"/>
        <v>#DIV/0!</v>
      </c>
    </row>
    <row r="17" spans="2:16">
      <c r="B17" s="153" t="str">
        <f t="shared" si="2"/>
        <v/>
      </c>
      <c r="C17" s="155" t="s">
        <v>257</v>
      </c>
      <c r="D17" s="1150" t="e">
        <f t="shared" si="1"/>
        <v>#DIV/0!</v>
      </c>
      <c r="E17" s="1151" t="e">
        <f t="shared" si="1"/>
        <v>#DIV/0!</v>
      </c>
      <c r="F17" s="1151" t="e">
        <f t="shared" si="1"/>
        <v>#DIV/0!</v>
      </c>
      <c r="G17" s="1151" t="e">
        <f t="shared" si="1"/>
        <v>#DIV/0!</v>
      </c>
      <c r="H17" s="1151" t="e">
        <f t="shared" si="1"/>
        <v>#DIV/0!</v>
      </c>
      <c r="I17" s="1151" t="e">
        <f t="shared" si="1"/>
        <v>#DIV/0!</v>
      </c>
      <c r="J17" s="1151" t="e">
        <f t="shared" si="1"/>
        <v>#DIV/0!</v>
      </c>
      <c r="K17" s="1152" t="e">
        <f t="shared" si="1"/>
        <v>#DIV/0!</v>
      </c>
      <c r="L17" s="114"/>
      <c r="M17" s="1152" t="e">
        <f>AVERAGE(D55:INDEX(D55:K55,0,MATCH('RFPR cover'!$C$7,$D$6:$K$6,0)))/AVERAGE($D$65:INDEX($D$65:$K$65,0,MATCH('RFPR cover'!$C$7,$D$6:$K$6,0)))</f>
        <v>#DIV/0!</v>
      </c>
      <c r="N17" s="1152" t="e">
        <f t="shared" si="3"/>
        <v>#DIV/0!</v>
      </c>
    </row>
    <row r="18" spans="2:16">
      <c r="B18" s="153" t="str">
        <f t="shared" si="2"/>
        <v xml:space="preserve">Network Innovation </v>
      </c>
      <c r="C18" s="155" t="s">
        <v>257</v>
      </c>
      <c r="D18" s="1150" t="e">
        <f t="shared" si="1"/>
        <v>#DIV/0!</v>
      </c>
      <c r="E18" s="1151" t="e">
        <f t="shared" si="1"/>
        <v>#DIV/0!</v>
      </c>
      <c r="F18" s="1151" t="e">
        <f t="shared" si="1"/>
        <v>#DIV/0!</v>
      </c>
      <c r="G18" s="1151" t="e">
        <f t="shared" si="1"/>
        <v>#DIV/0!</v>
      </c>
      <c r="H18" s="1151" t="e">
        <f t="shared" si="1"/>
        <v>#DIV/0!</v>
      </c>
      <c r="I18" s="1151" t="e">
        <f t="shared" si="1"/>
        <v>#DIV/0!</v>
      </c>
      <c r="J18" s="1151" t="e">
        <f t="shared" si="1"/>
        <v>#DIV/0!</v>
      </c>
      <c r="K18" s="1152" t="e">
        <f t="shared" si="1"/>
        <v>#DIV/0!</v>
      </c>
      <c r="L18" s="114"/>
      <c r="M18" s="1152" t="e">
        <f>AVERAGE(D56:INDEX(D56:K56,0,MATCH('RFPR cover'!$C$7,$D$6:$K$6,0)))/AVERAGE($D$65:INDEX($D$65:$K$65,0,MATCH('RFPR cover'!$C$7,$D$6:$K$6,0)))</f>
        <v>#DIV/0!</v>
      </c>
      <c r="N18" s="1152" t="e">
        <f t="shared" si="3"/>
        <v>#DIV/0!</v>
      </c>
    </row>
    <row r="19" spans="2:16">
      <c r="B19" s="153" t="str">
        <f>B57</f>
        <v>Penalties and fines</v>
      </c>
      <c r="C19" s="155" t="s">
        <v>257</v>
      </c>
      <c r="D19" s="1153" t="e">
        <f t="shared" si="1"/>
        <v>#DIV/0!</v>
      </c>
      <c r="E19" s="1154" t="e">
        <f t="shared" si="1"/>
        <v>#DIV/0!</v>
      </c>
      <c r="F19" s="1154" t="e">
        <f t="shared" si="1"/>
        <v>#DIV/0!</v>
      </c>
      <c r="G19" s="1154" t="e">
        <f t="shared" si="1"/>
        <v>#DIV/0!</v>
      </c>
      <c r="H19" s="1154" t="e">
        <f t="shared" si="1"/>
        <v>#DIV/0!</v>
      </c>
      <c r="I19" s="1154" t="e">
        <f t="shared" si="1"/>
        <v>#DIV/0!</v>
      </c>
      <c r="J19" s="1154" t="e">
        <f t="shared" si="1"/>
        <v>#DIV/0!</v>
      </c>
      <c r="K19" s="1155" t="e">
        <f t="shared" si="1"/>
        <v>#DIV/0!</v>
      </c>
      <c r="L19" s="114"/>
      <c r="M19" s="1155" t="e">
        <f>AVERAGE(D57:INDEX(D57:K57,0,MATCH('RFPR cover'!$C$7,$D$6:$K$6,0)))/AVERAGE($D$65:INDEX($D$65:$K$65,0,MATCH('RFPR cover'!$C$7,$D$6:$K$6,0)))</f>
        <v>#DIV/0!</v>
      </c>
      <c r="N19" s="1155" t="e">
        <f t="shared" si="3"/>
        <v>#DIV/0!</v>
      </c>
    </row>
    <row r="20" spans="2:16">
      <c r="B20" s="154" t="str">
        <f>B58</f>
        <v>RoRE - Operational performance</v>
      </c>
      <c r="C20" s="155" t="s">
        <v>257</v>
      </c>
      <c r="D20" s="1156" t="e">
        <f t="shared" ref="D20:K20" si="4">SUM(D10:D19)</f>
        <v>#DIV/0!</v>
      </c>
      <c r="E20" s="1157" t="e">
        <f t="shared" si="4"/>
        <v>#DIV/0!</v>
      </c>
      <c r="F20" s="1157" t="e">
        <f t="shared" si="4"/>
        <v>#DIV/0!</v>
      </c>
      <c r="G20" s="1157" t="e">
        <f t="shared" si="4"/>
        <v>#DIV/0!</v>
      </c>
      <c r="H20" s="1157" t="e">
        <f t="shared" si="4"/>
        <v>#DIV/0!</v>
      </c>
      <c r="I20" s="1157" t="e">
        <f t="shared" si="4"/>
        <v>#DIV/0!</v>
      </c>
      <c r="J20" s="1157" t="e">
        <f t="shared" si="4"/>
        <v>#DIV/0!</v>
      </c>
      <c r="K20" s="1158" t="e">
        <f t="shared" si="4"/>
        <v>#DIV/0!</v>
      </c>
      <c r="L20" s="115"/>
      <c r="M20" s="1158" t="e">
        <f>SUM(M10:M19)</f>
        <v>#DIV/0!</v>
      </c>
      <c r="N20" s="1158" t="e">
        <f>SUM(N10:N19)</f>
        <v>#DIV/0!</v>
      </c>
    </row>
    <row r="21" spans="2:16">
      <c r="B21" s="153" t="str">
        <f>B59</f>
        <v>Debt performance - at notional gearing</v>
      </c>
      <c r="C21" s="155" t="s">
        <v>257</v>
      </c>
      <c r="D21" s="1150" t="e">
        <f>(D59)/D$65</f>
        <v>#DIV/0!</v>
      </c>
      <c r="E21" s="1151" t="e">
        <f t="shared" ref="E21:K21" si="5">(E59)/E$65</f>
        <v>#DIV/0!</v>
      </c>
      <c r="F21" s="1151" t="e">
        <f t="shared" si="5"/>
        <v>#DIV/0!</v>
      </c>
      <c r="G21" s="1151" t="e">
        <f t="shared" si="5"/>
        <v>#DIV/0!</v>
      </c>
      <c r="H21" s="1151" t="e">
        <f t="shared" si="5"/>
        <v>#DIV/0!</v>
      </c>
      <c r="I21" s="1151" t="e">
        <f t="shared" si="5"/>
        <v>#DIV/0!</v>
      </c>
      <c r="J21" s="1151" t="e">
        <f t="shared" si="5"/>
        <v>#DIV/0!</v>
      </c>
      <c r="K21" s="1152" t="e">
        <f t="shared" si="5"/>
        <v>#DIV/0!</v>
      </c>
      <c r="L21" s="114"/>
      <c r="M21" s="1152" t="e">
        <f>AVERAGE(D59:INDEX(D59:K59,0,MATCH('RFPR cover'!$C$7,$D$6:$K$6,0)))/AVERAGE($D$65:INDEX($D$65:$K$65,0,MATCH('RFPR cover'!$C$7,$D$6:$K$6,0)))</f>
        <v>#DIV/0!</v>
      </c>
      <c r="N21" s="1152" t="e">
        <f>AVERAGE(D59:K59)/AVERAGE($D$65:$K$65)</f>
        <v>#DIV/0!</v>
      </c>
    </row>
    <row r="22" spans="2:16">
      <c r="B22" s="153" t="str">
        <f>B61</f>
        <v>Tax performance - at notional gearing</v>
      </c>
      <c r="C22" s="155" t="s">
        <v>257</v>
      </c>
      <c r="D22" s="1150" t="e">
        <f>(D61)/D$65</f>
        <v>#DIV/0!</v>
      </c>
      <c r="E22" s="1151" t="e">
        <f t="shared" ref="E22:K22" si="6">(E61)/E$65</f>
        <v>#DIV/0!</v>
      </c>
      <c r="F22" s="1151" t="e">
        <f t="shared" si="6"/>
        <v>#DIV/0!</v>
      </c>
      <c r="G22" s="1151" t="e">
        <f t="shared" si="6"/>
        <v>#DIV/0!</v>
      </c>
      <c r="H22" s="1151" t="e">
        <f t="shared" si="6"/>
        <v>#DIV/0!</v>
      </c>
      <c r="I22" s="1151" t="e">
        <f t="shared" si="6"/>
        <v>#DIV/0!</v>
      </c>
      <c r="J22" s="1151" t="e">
        <f t="shared" si="6"/>
        <v>#DIV/0!</v>
      </c>
      <c r="K22" s="1152" t="e">
        <f t="shared" si="6"/>
        <v>#DIV/0!</v>
      </c>
      <c r="L22" s="114"/>
      <c r="M22" s="1152" t="e">
        <f>AVERAGE(D61:INDEX(D61:K61,0,MATCH('RFPR cover'!$C$7,$D$6:$K$6,0)))/AVERAGE($D$65:INDEX($D$65:$K$65,0,MATCH('RFPR cover'!$C$7,$D$6:$K$6,0)))</f>
        <v>#DIV/0!</v>
      </c>
      <c r="N22" s="1152" t="e">
        <f>AVERAGE(D61:K61)/AVERAGE($D$65:$K$65)</f>
        <v>#DIV/0!</v>
      </c>
    </row>
    <row r="23" spans="2:16">
      <c r="B23" s="154" t="str">
        <f>B63</f>
        <v>RoRE - including financing and tax</v>
      </c>
      <c r="C23" s="155" t="s">
        <v>257</v>
      </c>
      <c r="D23" s="1159" t="e">
        <f>SUM(D20:D22)</f>
        <v>#DIV/0!</v>
      </c>
      <c r="E23" s="1160" t="e">
        <f t="shared" ref="E23:K23" si="7">SUM(E20:E22)</f>
        <v>#DIV/0!</v>
      </c>
      <c r="F23" s="1160" t="e">
        <f t="shared" si="7"/>
        <v>#DIV/0!</v>
      </c>
      <c r="G23" s="1160" t="e">
        <f t="shared" si="7"/>
        <v>#DIV/0!</v>
      </c>
      <c r="H23" s="1160" t="e">
        <f t="shared" si="7"/>
        <v>#DIV/0!</v>
      </c>
      <c r="I23" s="1160" t="e">
        <f t="shared" si="7"/>
        <v>#DIV/0!</v>
      </c>
      <c r="J23" s="1160" t="e">
        <f t="shared" si="7"/>
        <v>#DIV/0!</v>
      </c>
      <c r="K23" s="1161" t="e">
        <f t="shared" si="7"/>
        <v>#DIV/0!</v>
      </c>
      <c r="L23" s="115"/>
      <c r="M23" s="1161" t="e">
        <f>SUM(M20:M22)</f>
        <v>#DIV/0!</v>
      </c>
      <c r="N23" s="1161" t="e">
        <f>SUM(N20:N22)</f>
        <v>#DIV/0!</v>
      </c>
    </row>
    <row r="27" spans="2:16">
      <c r="B27" s="583" t="s">
        <v>258</v>
      </c>
      <c r="C27" s="134"/>
      <c r="D27" s="134"/>
      <c r="E27" s="134"/>
      <c r="F27" s="134"/>
      <c r="G27" s="134"/>
      <c r="H27" s="134"/>
      <c r="I27" s="134"/>
      <c r="J27" s="134"/>
      <c r="K27" s="134"/>
      <c r="L27" s="584"/>
      <c r="M27" s="134"/>
      <c r="N27" s="134"/>
      <c r="O27" s="134"/>
    </row>
    <row r="28" spans="2:16">
      <c r="B28" s="119"/>
      <c r="L28" s="28"/>
    </row>
    <row r="29" spans="2:16">
      <c r="B29" s="153" t="s">
        <v>256</v>
      </c>
      <c r="C29" s="155" t="s">
        <v>257</v>
      </c>
      <c r="D29" s="1147" t="e">
        <f t="shared" ref="D29:K38" si="8">D48/D$66</f>
        <v>#DIV/0!</v>
      </c>
      <c r="E29" s="1148" t="e">
        <f t="shared" si="8"/>
        <v>#DIV/0!</v>
      </c>
      <c r="F29" s="1148" t="e">
        <f t="shared" si="8"/>
        <v>#DIV/0!</v>
      </c>
      <c r="G29" s="1148" t="e">
        <f t="shared" si="8"/>
        <v>#DIV/0!</v>
      </c>
      <c r="H29" s="1148" t="e">
        <f t="shared" si="8"/>
        <v>#DIV/0!</v>
      </c>
      <c r="I29" s="1148" t="e">
        <f t="shared" si="8"/>
        <v>#DIV/0!</v>
      </c>
      <c r="J29" s="1148" t="e">
        <f t="shared" si="8"/>
        <v>#DIV/0!</v>
      </c>
      <c r="K29" s="1149" t="e">
        <f t="shared" si="8"/>
        <v>#DIV/0!</v>
      </c>
      <c r="L29" s="114"/>
      <c r="M29" s="1162" t="e">
        <f>AVERAGE(D48:INDEX(D48:K48,0,MATCH('RFPR cover'!$C$7,$D$6:$K$6,0)))/AVERAGE($D$66:INDEX($D$66:$K$66,0,MATCH('RFPR cover'!$C$7,$D$6:$K$6,0)))</f>
        <v>#DIV/0!</v>
      </c>
      <c r="N29" s="1149" t="e">
        <f>AVERAGE(D48:K48)/AVERAGE($D$66:$K$66)</f>
        <v>#DIV/0!</v>
      </c>
      <c r="P29" s="209"/>
    </row>
    <row r="30" spans="2:16">
      <c r="B30" s="153" t="str">
        <f t="shared" ref="B30:B37" si="9">B49</f>
        <v>Totex outperformance</v>
      </c>
      <c r="C30" s="155" t="s">
        <v>257</v>
      </c>
      <c r="D30" s="1150" t="e">
        <f t="shared" si="8"/>
        <v>#DIV/0!</v>
      </c>
      <c r="E30" s="1151" t="e">
        <f t="shared" si="8"/>
        <v>#DIV/0!</v>
      </c>
      <c r="F30" s="1151" t="e">
        <f t="shared" si="8"/>
        <v>#DIV/0!</v>
      </c>
      <c r="G30" s="1151" t="e">
        <f t="shared" si="8"/>
        <v>#DIV/0!</v>
      </c>
      <c r="H30" s="1151" t="e">
        <f t="shared" si="8"/>
        <v>#DIV/0!</v>
      </c>
      <c r="I30" s="1151" t="e">
        <f t="shared" si="8"/>
        <v>#DIV/0!</v>
      </c>
      <c r="J30" s="1151" t="e">
        <f t="shared" si="8"/>
        <v>#DIV/0!</v>
      </c>
      <c r="K30" s="1152" t="e">
        <f t="shared" si="8"/>
        <v>#DIV/0!</v>
      </c>
      <c r="L30" s="114"/>
      <c r="M30" s="1163" t="e">
        <f>AVERAGE(D49:INDEX(D49:K49,0,MATCH('RFPR cover'!$C$7,$D$6:$K$6,0)))/AVERAGE($D$66:INDEX($D$66:$K$66,0,MATCH('RFPR cover'!$C$7,$D$6:$K$6,0)))</f>
        <v>#DIV/0!</v>
      </c>
      <c r="N30" s="1152" t="e">
        <f t="shared" ref="N30:N38" si="10">AVERAGE(D49:K49)/AVERAGE($D$66:$K$66)</f>
        <v>#DIV/0!</v>
      </c>
    </row>
    <row r="31" spans="2:16">
      <c r="B31" s="153" t="str">
        <f t="shared" si="9"/>
        <v>IQI Reward</v>
      </c>
      <c r="C31" s="155" t="s">
        <v>257</v>
      </c>
      <c r="D31" s="1150" t="e">
        <f t="shared" si="8"/>
        <v>#DIV/0!</v>
      </c>
      <c r="E31" s="1151" t="e">
        <f t="shared" si="8"/>
        <v>#DIV/0!</v>
      </c>
      <c r="F31" s="1151" t="e">
        <f t="shared" si="8"/>
        <v>#DIV/0!</v>
      </c>
      <c r="G31" s="1151" t="e">
        <f t="shared" si="8"/>
        <v>#DIV/0!</v>
      </c>
      <c r="H31" s="1151" t="e">
        <f t="shared" si="8"/>
        <v>#DIV/0!</v>
      </c>
      <c r="I31" s="1151" t="e">
        <f t="shared" si="8"/>
        <v>#DIV/0!</v>
      </c>
      <c r="J31" s="1151" t="e">
        <f t="shared" si="8"/>
        <v>#DIV/0!</v>
      </c>
      <c r="K31" s="1152" t="e">
        <f t="shared" si="8"/>
        <v>#DIV/0!</v>
      </c>
      <c r="L31" s="114"/>
      <c r="M31" s="1163" t="e">
        <f>AVERAGE(D50:INDEX(D50:K50,0,MATCH('RFPR cover'!$C$7,$D$6:$K$6,0)))/AVERAGE($D$66:INDEX($D$66:$K$66,0,MATCH('RFPR cover'!$C$7,$D$6:$K$6,0)))</f>
        <v>#DIV/0!</v>
      </c>
      <c r="N31" s="1152" t="e">
        <f t="shared" si="10"/>
        <v>#DIV/0!</v>
      </c>
    </row>
    <row r="32" spans="2:16">
      <c r="B32" s="153" t="str">
        <f t="shared" si="9"/>
        <v>Electricity Market Reform incentive revenue</v>
      </c>
      <c r="C32" s="155" t="s">
        <v>257</v>
      </c>
      <c r="D32" s="1150" t="e">
        <f t="shared" si="8"/>
        <v>#DIV/0!</v>
      </c>
      <c r="E32" s="1151" t="e">
        <f t="shared" si="8"/>
        <v>#DIV/0!</v>
      </c>
      <c r="F32" s="1151" t="e">
        <f t="shared" si="8"/>
        <v>#DIV/0!</v>
      </c>
      <c r="G32" s="1151" t="e">
        <f t="shared" si="8"/>
        <v>#DIV/0!</v>
      </c>
      <c r="H32" s="1151" t="e">
        <f t="shared" si="8"/>
        <v>#DIV/0!</v>
      </c>
      <c r="I32" s="1151" t="e">
        <f t="shared" si="8"/>
        <v>#DIV/0!</v>
      </c>
      <c r="J32" s="1151" t="e">
        <f t="shared" si="8"/>
        <v>#DIV/0!</v>
      </c>
      <c r="K32" s="1152" t="e">
        <f t="shared" si="8"/>
        <v>#DIV/0!</v>
      </c>
      <c r="L32" s="114"/>
      <c r="M32" s="1163" t="e">
        <f>AVERAGE(D51:INDEX(D51:K51,0,MATCH('RFPR cover'!$C$7,$D$6:$K$6,0)))/AVERAGE($D$66:INDEX($D$66:$K$66,0,MATCH('RFPR cover'!$C$7,$D$6:$K$6,0)))</f>
        <v>#DIV/0!</v>
      </c>
      <c r="N32" s="1152" t="e">
        <f t="shared" si="10"/>
        <v>#DIV/0!</v>
      </c>
    </row>
    <row r="33" spans="2:15">
      <c r="B33" s="153" t="str">
        <f t="shared" si="9"/>
        <v>Balancing Services Incentive Scheme / ESO Incentive Scheme 18/19</v>
      </c>
      <c r="C33" s="155" t="s">
        <v>257</v>
      </c>
      <c r="D33" s="1150" t="e">
        <f t="shared" si="8"/>
        <v>#DIV/0!</v>
      </c>
      <c r="E33" s="1151" t="e">
        <f t="shared" si="8"/>
        <v>#DIV/0!</v>
      </c>
      <c r="F33" s="1151" t="e">
        <f t="shared" si="8"/>
        <v>#DIV/0!</v>
      </c>
      <c r="G33" s="1151" t="e">
        <f t="shared" si="8"/>
        <v>#DIV/0!</v>
      </c>
      <c r="H33" s="1151" t="e">
        <f t="shared" si="8"/>
        <v>#DIV/0!</v>
      </c>
      <c r="I33" s="1151" t="e">
        <f t="shared" si="8"/>
        <v>#DIV/0!</v>
      </c>
      <c r="J33" s="1151" t="e">
        <f t="shared" si="8"/>
        <v>#DIV/0!</v>
      </c>
      <c r="K33" s="1152" t="e">
        <f t="shared" si="8"/>
        <v>#DIV/0!</v>
      </c>
      <c r="L33" s="114"/>
      <c r="M33" s="1163" t="e">
        <f>AVERAGE(D52:INDEX(D52:K52,0,MATCH('RFPR cover'!$C$7,$D$6:$K$6,0)))/AVERAGE($D$66:INDEX($D$66:$K$66,0,MATCH('RFPR cover'!$C$7,$D$6:$K$6,0)))</f>
        <v>#DIV/0!</v>
      </c>
      <c r="N33" s="1152" t="e">
        <f t="shared" si="10"/>
        <v>#DIV/0!</v>
      </c>
    </row>
    <row r="34" spans="2:15">
      <c r="B34" s="153" t="str">
        <f t="shared" si="9"/>
        <v>Renewable wind forecasting incentive</v>
      </c>
      <c r="C34" s="155" t="s">
        <v>257</v>
      </c>
      <c r="D34" s="1150" t="e">
        <f t="shared" si="8"/>
        <v>#DIV/0!</v>
      </c>
      <c r="E34" s="1151" t="e">
        <f t="shared" si="8"/>
        <v>#DIV/0!</v>
      </c>
      <c r="F34" s="1151" t="e">
        <f t="shared" si="8"/>
        <v>#DIV/0!</v>
      </c>
      <c r="G34" s="1151" t="e">
        <f t="shared" si="8"/>
        <v>#DIV/0!</v>
      </c>
      <c r="H34" s="1151" t="e">
        <f t="shared" si="8"/>
        <v>#DIV/0!</v>
      </c>
      <c r="I34" s="1151" t="e">
        <f t="shared" si="8"/>
        <v>#DIV/0!</v>
      </c>
      <c r="J34" s="1151" t="e">
        <f t="shared" si="8"/>
        <v>#DIV/0!</v>
      </c>
      <c r="K34" s="1152" t="e">
        <f t="shared" si="8"/>
        <v>#DIV/0!</v>
      </c>
      <c r="L34" s="114"/>
      <c r="M34" s="1163" t="e">
        <f>AVERAGE(D53:INDEX(D53:K53,0,MATCH('RFPR cover'!$C$7,$D$6:$K$6,0)))/AVERAGE($D$66:INDEX($D$66:$K$66,0,MATCH('RFPR cover'!$C$7,$D$6:$K$6,0)))</f>
        <v>#DIV/0!</v>
      </c>
      <c r="N34" s="1152" t="e">
        <f t="shared" si="10"/>
        <v>#DIV/0!</v>
      </c>
    </row>
    <row r="35" spans="2:15">
      <c r="B35" s="153" t="str">
        <f t="shared" si="9"/>
        <v xml:space="preserve">ESO Reporting and Incentive (ESORI) </v>
      </c>
      <c r="C35" s="155" t="s">
        <v>257</v>
      </c>
      <c r="D35" s="1150" t="e">
        <f t="shared" si="8"/>
        <v>#DIV/0!</v>
      </c>
      <c r="E35" s="1151" t="e">
        <f t="shared" si="8"/>
        <v>#DIV/0!</v>
      </c>
      <c r="F35" s="1151" t="e">
        <f t="shared" si="8"/>
        <v>#DIV/0!</v>
      </c>
      <c r="G35" s="1151" t="e">
        <f t="shared" si="8"/>
        <v>#DIV/0!</v>
      </c>
      <c r="H35" s="1151" t="e">
        <f t="shared" si="8"/>
        <v>#DIV/0!</v>
      </c>
      <c r="I35" s="1151" t="e">
        <f t="shared" si="8"/>
        <v>#DIV/0!</v>
      </c>
      <c r="J35" s="1151" t="e">
        <f t="shared" si="8"/>
        <v>#DIV/0!</v>
      </c>
      <c r="K35" s="1152" t="e">
        <f t="shared" si="8"/>
        <v>#DIV/0!</v>
      </c>
      <c r="L35" s="114"/>
      <c r="M35" s="1163" t="e">
        <f>AVERAGE(D54:INDEX(D54:K54,0,MATCH('RFPR cover'!$C$7,$D$6:$K$6,0)))/AVERAGE($D$66:INDEX($D$66:$K$66,0,MATCH('RFPR cover'!$C$7,$D$6:$K$6,0)))</f>
        <v>#DIV/0!</v>
      </c>
      <c r="N35" s="1152" t="e">
        <f t="shared" si="10"/>
        <v>#DIV/0!</v>
      </c>
    </row>
    <row r="36" spans="2:15">
      <c r="B36" s="153" t="str">
        <f t="shared" si="9"/>
        <v/>
      </c>
      <c r="C36" s="155" t="s">
        <v>257</v>
      </c>
      <c r="D36" s="1150" t="e">
        <f t="shared" si="8"/>
        <v>#DIV/0!</v>
      </c>
      <c r="E36" s="1151" t="e">
        <f t="shared" si="8"/>
        <v>#DIV/0!</v>
      </c>
      <c r="F36" s="1151" t="e">
        <f t="shared" si="8"/>
        <v>#DIV/0!</v>
      </c>
      <c r="G36" s="1151" t="e">
        <f t="shared" si="8"/>
        <v>#DIV/0!</v>
      </c>
      <c r="H36" s="1151" t="e">
        <f t="shared" si="8"/>
        <v>#DIV/0!</v>
      </c>
      <c r="I36" s="1151" t="e">
        <f t="shared" si="8"/>
        <v>#DIV/0!</v>
      </c>
      <c r="J36" s="1151" t="e">
        <f t="shared" si="8"/>
        <v>#DIV/0!</v>
      </c>
      <c r="K36" s="1152" t="e">
        <f t="shared" si="8"/>
        <v>#DIV/0!</v>
      </c>
      <c r="L36" s="114"/>
      <c r="M36" s="1163" t="e">
        <f>AVERAGE(D55:INDEX(D55:K55,0,MATCH('RFPR cover'!$C$7,$D$6:$K$6,0)))/AVERAGE($D$66:INDEX($D$66:$K$66,0,MATCH('RFPR cover'!$C$7,$D$6:$K$6,0)))</f>
        <v>#DIV/0!</v>
      </c>
      <c r="N36" s="1152" t="e">
        <f t="shared" si="10"/>
        <v>#DIV/0!</v>
      </c>
    </row>
    <row r="37" spans="2:15">
      <c r="B37" s="153" t="str">
        <f t="shared" si="9"/>
        <v xml:space="preserve">Network Innovation </v>
      </c>
      <c r="C37" s="155" t="s">
        <v>257</v>
      </c>
      <c r="D37" s="1150" t="e">
        <f t="shared" si="8"/>
        <v>#DIV/0!</v>
      </c>
      <c r="E37" s="1151" t="e">
        <f t="shared" si="8"/>
        <v>#DIV/0!</v>
      </c>
      <c r="F37" s="1151" t="e">
        <f t="shared" si="8"/>
        <v>#DIV/0!</v>
      </c>
      <c r="G37" s="1151" t="e">
        <f t="shared" si="8"/>
        <v>#DIV/0!</v>
      </c>
      <c r="H37" s="1151" t="e">
        <f t="shared" si="8"/>
        <v>#DIV/0!</v>
      </c>
      <c r="I37" s="1151" t="e">
        <f t="shared" si="8"/>
        <v>#DIV/0!</v>
      </c>
      <c r="J37" s="1151" t="e">
        <f t="shared" si="8"/>
        <v>#DIV/0!</v>
      </c>
      <c r="K37" s="1152" t="e">
        <f t="shared" si="8"/>
        <v>#DIV/0!</v>
      </c>
      <c r="L37" s="114"/>
      <c r="M37" s="1163" t="e">
        <f>AVERAGE(D56:INDEX(D56:K56,0,MATCH('RFPR cover'!$C$7,$D$6:$K$6,0)))/AVERAGE($D$66:INDEX($D$66:$K$66,0,MATCH('RFPR cover'!$C$7,$D$6:$K$6,0)))</f>
        <v>#DIV/0!</v>
      </c>
      <c r="N37" s="1152" t="e">
        <f t="shared" si="10"/>
        <v>#DIV/0!</v>
      </c>
    </row>
    <row r="38" spans="2:15">
      <c r="B38" s="153" t="str">
        <f>B57</f>
        <v>Penalties and fines</v>
      </c>
      <c r="C38" s="155" t="s">
        <v>257</v>
      </c>
      <c r="D38" s="1153" t="e">
        <f t="shared" si="8"/>
        <v>#DIV/0!</v>
      </c>
      <c r="E38" s="1154" t="e">
        <f t="shared" si="8"/>
        <v>#DIV/0!</v>
      </c>
      <c r="F38" s="1154" t="e">
        <f t="shared" si="8"/>
        <v>#DIV/0!</v>
      </c>
      <c r="G38" s="1154" t="e">
        <f t="shared" si="8"/>
        <v>#DIV/0!</v>
      </c>
      <c r="H38" s="1154" t="e">
        <f t="shared" si="8"/>
        <v>#DIV/0!</v>
      </c>
      <c r="I38" s="1154" t="e">
        <f t="shared" si="8"/>
        <v>#DIV/0!</v>
      </c>
      <c r="J38" s="1154" t="e">
        <f t="shared" si="8"/>
        <v>#DIV/0!</v>
      </c>
      <c r="K38" s="1155" t="e">
        <f t="shared" si="8"/>
        <v>#DIV/0!</v>
      </c>
      <c r="L38" s="114"/>
      <c r="M38" s="1164" t="e">
        <f>AVERAGE(D57:INDEX(D57:K57,0,MATCH('RFPR cover'!$C$7,$D$6:$K$6,0)))/AVERAGE($D$66:INDEX($D$66:$K$66,0,MATCH('RFPR cover'!$C$7,$D$6:$K$6,0)))</f>
        <v>#DIV/0!</v>
      </c>
      <c r="N38" s="1155" t="e">
        <f t="shared" si="10"/>
        <v>#DIV/0!</v>
      </c>
    </row>
    <row r="39" spans="2:15">
      <c r="B39" s="154" t="str">
        <f>B58</f>
        <v>RoRE - Operational performance</v>
      </c>
      <c r="C39" s="155" t="s">
        <v>257</v>
      </c>
      <c r="D39" s="1156" t="e">
        <f t="shared" ref="D39:K39" si="11">SUM(D29:D38)</f>
        <v>#DIV/0!</v>
      </c>
      <c r="E39" s="1157" t="e">
        <f t="shared" si="11"/>
        <v>#DIV/0!</v>
      </c>
      <c r="F39" s="1157" t="e">
        <f t="shared" si="11"/>
        <v>#DIV/0!</v>
      </c>
      <c r="G39" s="1157" t="e">
        <f t="shared" si="11"/>
        <v>#DIV/0!</v>
      </c>
      <c r="H39" s="1157" t="e">
        <f t="shared" si="11"/>
        <v>#DIV/0!</v>
      </c>
      <c r="I39" s="1157" t="e">
        <f t="shared" si="11"/>
        <v>#DIV/0!</v>
      </c>
      <c r="J39" s="1157" t="e">
        <f t="shared" si="11"/>
        <v>#DIV/0!</v>
      </c>
      <c r="K39" s="1158" t="e">
        <f t="shared" si="11"/>
        <v>#DIV/0!</v>
      </c>
      <c r="L39" s="115"/>
      <c r="M39" s="1165" t="e">
        <f>SUM(M29:M38)</f>
        <v>#DIV/0!</v>
      </c>
      <c r="N39" s="1158" t="e">
        <f>SUM(N29:N38)</f>
        <v>#DIV/0!</v>
      </c>
    </row>
    <row r="40" spans="2:15">
      <c r="B40" s="153" t="s">
        <v>259</v>
      </c>
      <c r="C40" s="155" t="s">
        <v>257</v>
      </c>
      <c r="D40" s="1150" t="e">
        <f>(D59+D60)/D$66</f>
        <v>#DIV/0!</v>
      </c>
      <c r="E40" s="1151" t="e">
        <f t="shared" ref="E40:K40" si="12">(E59+E60)/E$66</f>
        <v>#DIV/0!</v>
      </c>
      <c r="F40" s="1151" t="e">
        <f t="shared" si="12"/>
        <v>#DIV/0!</v>
      </c>
      <c r="G40" s="1151" t="e">
        <f t="shared" si="12"/>
        <v>#DIV/0!</v>
      </c>
      <c r="H40" s="1151" t="e">
        <f t="shared" si="12"/>
        <v>#DIV/0!</v>
      </c>
      <c r="I40" s="1151" t="e">
        <f t="shared" si="12"/>
        <v>#DIV/0!</v>
      </c>
      <c r="J40" s="1151" t="e">
        <f t="shared" si="12"/>
        <v>#DIV/0!</v>
      </c>
      <c r="K40" s="1152" t="e">
        <f t="shared" si="12"/>
        <v>#DIV/0!</v>
      </c>
      <c r="L40" s="114"/>
      <c r="M40" s="1163" t="e">
        <f>(AVERAGE(D59:INDEX(D59:K59,0,MATCH('RFPR cover'!$C$7,$D$6:$K$6,0)))+AVERAGE(D60:INDEX(D60:K60,0,MATCH('RFPR cover'!$C$7,$D$6:$K$6,0))))/AVERAGE($D$66:INDEX($D$66:$K$66,0,MATCH('RFPR cover'!$C$7,$D$6:$K$6,0)))</f>
        <v>#DIV/0!</v>
      </c>
      <c r="N40" s="1152" t="e">
        <f>(AVERAGE(D59:K59)+AVERAGE(D60:K60))/AVERAGE($D$66:$K$66)</f>
        <v>#DIV/0!</v>
      </c>
    </row>
    <row r="41" spans="2:15">
      <c r="B41" s="153" t="s">
        <v>260</v>
      </c>
      <c r="C41" s="155" t="s">
        <v>257</v>
      </c>
      <c r="D41" s="1150" t="e">
        <f>(D61+D62)/D$66</f>
        <v>#DIV/0!</v>
      </c>
      <c r="E41" s="1151" t="e">
        <f t="shared" ref="E41:K41" si="13">(E61+E62)/E$66</f>
        <v>#DIV/0!</v>
      </c>
      <c r="F41" s="1151" t="e">
        <f t="shared" si="13"/>
        <v>#DIV/0!</v>
      </c>
      <c r="G41" s="1151" t="e">
        <f t="shared" si="13"/>
        <v>#DIV/0!</v>
      </c>
      <c r="H41" s="1151" t="e">
        <f t="shared" si="13"/>
        <v>#DIV/0!</v>
      </c>
      <c r="I41" s="1151" t="e">
        <f t="shared" si="13"/>
        <v>#DIV/0!</v>
      </c>
      <c r="J41" s="1151" t="e">
        <f t="shared" si="13"/>
        <v>#DIV/0!</v>
      </c>
      <c r="K41" s="1152" t="e">
        <f t="shared" si="13"/>
        <v>#DIV/0!</v>
      </c>
      <c r="L41" s="114"/>
      <c r="M41" s="1163" t="e">
        <f>(AVERAGE(D61:INDEX(D61:K61,0,MATCH('RFPR cover'!$C$7,$D$6:$K$6,0)))+AVERAGE(D62:INDEX(D62:K62,0,MATCH('RFPR cover'!$C$7,$D$6:$K$6,0))))/AVERAGE($D$66:INDEX($D$66:$K$66,0,MATCH('RFPR cover'!$C$7,$D$6:$K$6,0)))</f>
        <v>#DIV/0!</v>
      </c>
      <c r="N41" s="1152" t="e">
        <f>(AVERAGE(D61:K61)+AVERAGE(D62:K62))/AVERAGE($D$66:$K$66)</f>
        <v>#DIV/0!</v>
      </c>
    </row>
    <row r="42" spans="2:15">
      <c r="B42" s="154" t="str">
        <f>B63</f>
        <v>RoRE - including financing and tax</v>
      </c>
      <c r="C42" s="155" t="s">
        <v>257</v>
      </c>
      <c r="D42" s="1159" t="e">
        <f>SUM(D39:D41)</f>
        <v>#DIV/0!</v>
      </c>
      <c r="E42" s="1160" t="e">
        <f t="shared" ref="E42:K42" si="14">SUM(E39:E41)</f>
        <v>#DIV/0!</v>
      </c>
      <c r="F42" s="1160" t="e">
        <f t="shared" si="14"/>
        <v>#DIV/0!</v>
      </c>
      <c r="G42" s="1160" t="e">
        <f t="shared" si="14"/>
        <v>#DIV/0!</v>
      </c>
      <c r="H42" s="1160" t="e">
        <f t="shared" si="14"/>
        <v>#DIV/0!</v>
      </c>
      <c r="I42" s="1160" t="e">
        <f t="shared" si="14"/>
        <v>#DIV/0!</v>
      </c>
      <c r="J42" s="1160" t="e">
        <f t="shared" si="14"/>
        <v>#DIV/0!</v>
      </c>
      <c r="K42" s="1161" t="e">
        <f t="shared" si="14"/>
        <v>#DIV/0!</v>
      </c>
      <c r="L42" s="115"/>
      <c r="M42" s="1166" t="e">
        <f>SUM(M39:M41)</f>
        <v>#DIV/0!</v>
      </c>
      <c r="N42" s="1161" t="e">
        <f>SUM(N39:N41)</f>
        <v>#DIV/0!</v>
      </c>
    </row>
    <row r="43" spans="2:15">
      <c r="B43" s="536"/>
      <c r="C43" s="537"/>
      <c r="D43" s="538"/>
      <c r="E43" s="538"/>
      <c r="F43" s="538"/>
      <c r="G43" s="538"/>
      <c r="H43" s="538"/>
      <c r="I43" s="538"/>
      <c r="J43" s="538"/>
      <c r="K43" s="538"/>
      <c r="L43" s="115"/>
      <c r="M43" s="538"/>
      <c r="N43" s="538"/>
    </row>
    <row r="44" spans="2:15">
      <c r="B44" s="536"/>
      <c r="C44" s="537"/>
      <c r="D44" s="538"/>
      <c r="E44" s="538"/>
      <c r="F44" s="538"/>
      <c r="G44" s="538"/>
      <c r="H44" s="538"/>
      <c r="I44" s="538"/>
      <c r="J44" s="538"/>
      <c r="K44" s="538"/>
      <c r="L44" s="115"/>
      <c r="M44" s="538"/>
      <c r="N44" s="538"/>
    </row>
    <row r="45" spans="2:15">
      <c r="B45" s="577" t="s">
        <v>261</v>
      </c>
      <c r="C45" s="578"/>
      <c r="D45" s="579"/>
      <c r="E45" s="579"/>
      <c r="F45" s="579"/>
      <c r="G45" s="579"/>
      <c r="H45" s="579"/>
      <c r="I45" s="579"/>
      <c r="J45" s="579"/>
      <c r="K45" s="579"/>
      <c r="L45" s="580"/>
      <c r="M45" s="579"/>
      <c r="N45" s="579"/>
      <c r="O45" s="134"/>
    </row>
    <row r="46" spans="2:15">
      <c r="B46" s="582" t="str">
        <f>"Input values provided in "&amp;'RFPR cover'!C14&amp;" prices"</f>
        <v>Input values provided in £m 09/10 prices</v>
      </c>
      <c r="C46" s="581"/>
      <c r="D46" s="581"/>
      <c r="E46" s="581"/>
      <c r="F46" s="581"/>
      <c r="G46" s="581"/>
      <c r="H46" s="581"/>
      <c r="I46" s="581"/>
      <c r="J46" s="581"/>
      <c r="K46" s="581"/>
      <c r="L46" s="581"/>
      <c r="M46" s="581"/>
      <c r="N46" s="581"/>
      <c r="O46" s="581"/>
    </row>
    <row r="48" spans="2:15">
      <c r="B48" s="118" t="s">
        <v>262</v>
      </c>
      <c r="C48" s="222" t="str">
        <f>'RFPR cover'!$C$14</f>
        <v>£m 09/10</v>
      </c>
      <c r="D48" s="1240"/>
      <c r="E48" s="1227"/>
      <c r="F48" s="1227"/>
      <c r="G48" s="1227"/>
      <c r="H48" s="1227"/>
      <c r="I48" s="1227"/>
      <c r="J48" s="1227"/>
      <c r="K48" s="1226"/>
      <c r="M48" s="1167">
        <f>SUM(D48:INDEX(D48:K48,0,MATCH('RFPR cover'!$C$7,$D$6:$K$6,0)))</f>
        <v>0</v>
      </c>
      <c r="N48" s="1167">
        <f>SUM(D48:K48)</f>
        <v>0</v>
      </c>
    </row>
    <row r="49" spans="2:14">
      <c r="B49" s="118" t="s">
        <v>263</v>
      </c>
      <c r="C49" s="222" t="str">
        <f>'RFPR cover'!$C$14</f>
        <v>£m 09/10</v>
      </c>
      <c r="D49" s="1239"/>
      <c r="E49" s="1239"/>
      <c r="F49" s="1239"/>
      <c r="G49" s="1239"/>
      <c r="H49" s="1239"/>
      <c r="I49" s="1239"/>
      <c r="J49" s="1239"/>
      <c r="K49" s="1239"/>
      <c r="M49" s="1167">
        <f>SUM(D49:INDEX(D49:K49,0,MATCH('RFPR cover'!$C$7,$D$6:$K$6,0)))</f>
        <v>0</v>
      </c>
      <c r="N49" s="1167">
        <f>SUM(D49:K49)</f>
        <v>0</v>
      </c>
    </row>
    <row r="50" spans="2:14">
      <c r="B50" s="118" t="s">
        <v>264</v>
      </c>
      <c r="C50" s="222" t="str">
        <f>'RFPR cover'!$C$14</f>
        <v>£m 09/10</v>
      </c>
      <c r="D50" s="1238"/>
      <c r="E50" s="1237"/>
      <c r="F50" s="1237"/>
      <c r="G50" s="1237"/>
      <c r="H50" s="1237"/>
      <c r="I50" s="1237"/>
      <c r="J50" s="1237"/>
      <c r="K50" s="1236"/>
      <c r="M50" s="1167">
        <f>SUM(D50:INDEX(D50:K50,0,MATCH('RFPR cover'!$C$7,$D$6:$K$6,0)))</f>
        <v>0</v>
      </c>
      <c r="N50" s="1167">
        <f t="shared" ref="N50:N57" si="15">SUM(D50:K50)</f>
        <v>0</v>
      </c>
    </row>
    <row r="51" spans="2:14">
      <c r="B51" s="152" t="str">
        <f>'R5 - Output Incentives'!B39</f>
        <v>Electricity Market Reform incentive revenue</v>
      </c>
      <c r="C51" s="222" t="str">
        <f>'RFPR cover'!$C$14</f>
        <v>£m 09/10</v>
      </c>
      <c r="D51" s="1238"/>
      <c r="E51" s="1237"/>
      <c r="F51" s="1237"/>
      <c r="G51" s="1237"/>
      <c r="H51" s="1237"/>
      <c r="I51" s="1237"/>
      <c r="J51" s="1237"/>
      <c r="K51" s="1236"/>
      <c r="M51" s="1167">
        <f>SUM(D51:INDEX(D51:K51,0,MATCH('RFPR cover'!$C$7,$D$6:$K$6,0)))</f>
        <v>0</v>
      </c>
      <c r="N51" s="1167">
        <f t="shared" si="15"/>
        <v>0</v>
      </c>
    </row>
    <row r="52" spans="2:14">
      <c r="B52" s="152" t="str">
        <f>'R5 - Output Incentives'!B40</f>
        <v>Balancing Services Incentive Scheme / ESO Incentive Scheme 18/19</v>
      </c>
      <c r="C52" s="222" t="str">
        <f>'RFPR cover'!$C$14</f>
        <v>£m 09/10</v>
      </c>
      <c r="D52" s="1238"/>
      <c r="E52" s="1237"/>
      <c r="F52" s="1237"/>
      <c r="G52" s="1237"/>
      <c r="H52" s="1237"/>
      <c r="I52" s="1237"/>
      <c r="J52" s="1237"/>
      <c r="K52" s="1236"/>
      <c r="M52" s="1167">
        <f>SUM(D52:INDEX(D52:K52,0,MATCH('RFPR cover'!$C$7,$D$6:$K$6,0)))</f>
        <v>0</v>
      </c>
      <c r="N52" s="1167">
        <f t="shared" si="15"/>
        <v>0</v>
      </c>
    </row>
    <row r="53" spans="2:14">
      <c r="B53" s="152" t="str">
        <f>'R5 - Output Incentives'!B41</f>
        <v>Renewable wind forecasting incentive</v>
      </c>
      <c r="C53" s="222" t="str">
        <f>'RFPR cover'!$C$14</f>
        <v>£m 09/10</v>
      </c>
      <c r="D53" s="1238"/>
      <c r="E53" s="1237"/>
      <c r="F53" s="1237"/>
      <c r="G53" s="1237"/>
      <c r="H53" s="1237"/>
      <c r="I53" s="1237"/>
      <c r="J53" s="1237"/>
      <c r="K53" s="1236"/>
      <c r="M53" s="1167">
        <f>SUM(D53:INDEX(D53:K53,0,MATCH('RFPR cover'!$C$7,$D$6:$K$6,0)))</f>
        <v>0</v>
      </c>
      <c r="N53" s="1167">
        <f t="shared" si="15"/>
        <v>0</v>
      </c>
    </row>
    <row r="54" spans="2:14">
      <c r="B54" s="152" t="str">
        <f>'R5 - Output Incentives'!B42</f>
        <v xml:space="preserve">ESO Reporting and Incentive (ESORI) </v>
      </c>
      <c r="C54" s="222" t="str">
        <f>'RFPR cover'!$C$14</f>
        <v>£m 09/10</v>
      </c>
      <c r="D54" s="1238"/>
      <c r="E54" s="1237"/>
      <c r="F54" s="1237"/>
      <c r="G54" s="1237"/>
      <c r="H54" s="1237"/>
      <c r="I54" s="1237"/>
      <c r="J54" s="1237"/>
      <c r="K54" s="1236"/>
      <c r="M54" s="1167">
        <f>SUM(D54:INDEX(D54:K54,0,MATCH('RFPR cover'!$C$7,$D$6:$K$6,0)))</f>
        <v>0</v>
      </c>
      <c r="N54" s="1167">
        <f t="shared" si="15"/>
        <v>0</v>
      </c>
    </row>
    <row r="55" spans="2:14">
      <c r="B55" s="152" t="str">
        <f>'R5 - Output Incentives'!B43</f>
        <v/>
      </c>
      <c r="C55" s="222" t="str">
        <f>'RFPR cover'!$C$14</f>
        <v>£m 09/10</v>
      </c>
      <c r="D55" s="1238"/>
      <c r="E55" s="1237"/>
      <c r="F55" s="1237"/>
      <c r="G55" s="1237"/>
      <c r="H55" s="1237"/>
      <c r="I55" s="1237"/>
      <c r="J55" s="1237"/>
      <c r="K55" s="1236"/>
      <c r="M55" s="1167">
        <f>SUM(D55:INDEX(D55:K55,0,MATCH('RFPR cover'!$C$7,$D$6:$K$6,0)))</f>
        <v>0</v>
      </c>
      <c r="N55" s="1167">
        <f t="shared" si="15"/>
        <v>0</v>
      </c>
    </row>
    <row r="56" spans="2:14">
      <c r="B56" s="118" t="s">
        <v>265</v>
      </c>
      <c r="C56" s="222" t="str">
        <f>'RFPR cover'!$C$14</f>
        <v>£m 09/10</v>
      </c>
      <c r="D56" s="1238"/>
      <c r="E56" s="1237"/>
      <c r="F56" s="1237"/>
      <c r="G56" s="1237"/>
      <c r="H56" s="1237"/>
      <c r="I56" s="1237"/>
      <c r="J56" s="1237"/>
      <c r="K56" s="1236"/>
      <c r="M56" s="1167">
        <f>SUM(D56:INDEX(D56:K56,0,MATCH('RFPR cover'!$C$7,$D$6:$K$6,0)))</f>
        <v>0</v>
      </c>
      <c r="N56" s="1167">
        <f t="shared" si="15"/>
        <v>0</v>
      </c>
    </row>
    <row r="57" spans="2:14">
      <c r="B57" s="118" t="s">
        <v>266</v>
      </c>
      <c r="C57" s="222" t="str">
        <f>'RFPR cover'!$C$14</f>
        <v>£m 09/10</v>
      </c>
      <c r="D57" s="1235"/>
      <c r="E57" s="1235"/>
      <c r="F57" s="1235"/>
      <c r="G57" s="1235"/>
      <c r="H57" s="1235"/>
      <c r="I57" s="1235"/>
      <c r="J57" s="1235"/>
      <c r="K57" s="1235"/>
      <c r="M57" s="1167">
        <f>SUM(D57:INDEX(D57:K57,0,MATCH('RFPR cover'!$C$7,$D$6:$K$6,0)))</f>
        <v>0</v>
      </c>
      <c r="N57" s="1167">
        <f t="shared" si="15"/>
        <v>0</v>
      </c>
    </row>
    <row r="58" spans="2:14">
      <c r="B58" s="151" t="s">
        <v>267</v>
      </c>
      <c r="C58" s="222" t="str">
        <f>'RFPR cover'!$C$14</f>
        <v>£m 09/10</v>
      </c>
      <c r="D58" s="1234">
        <f t="shared" ref="D58:K58" si="16">SUM(D48:D57)</f>
        <v>0</v>
      </c>
      <c r="E58" s="1233">
        <f t="shared" si="16"/>
        <v>0</v>
      </c>
      <c r="F58" s="1233">
        <f t="shared" si="16"/>
        <v>0</v>
      </c>
      <c r="G58" s="1233">
        <f t="shared" si="16"/>
        <v>0</v>
      </c>
      <c r="H58" s="1233">
        <f t="shared" si="16"/>
        <v>0</v>
      </c>
      <c r="I58" s="1233">
        <f t="shared" si="16"/>
        <v>0</v>
      </c>
      <c r="J58" s="1233">
        <f t="shared" si="16"/>
        <v>0</v>
      </c>
      <c r="K58" s="1232">
        <f t="shared" si="16"/>
        <v>0</v>
      </c>
      <c r="M58" s="1168">
        <f>SUM(M48:M57)</f>
        <v>0</v>
      </c>
      <c r="N58" s="1169">
        <f>SUM(N48:N57)</f>
        <v>0</v>
      </c>
    </row>
    <row r="59" spans="2:14">
      <c r="B59" s="118" t="s">
        <v>268</v>
      </c>
      <c r="C59" s="222" t="str">
        <f>'RFPR cover'!$C$14</f>
        <v>£m 09/10</v>
      </c>
      <c r="D59" s="1238"/>
      <c r="E59" s="1238"/>
      <c r="F59" s="1238"/>
      <c r="G59" s="1238"/>
      <c r="H59" s="1238"/>
      <c r="I59" s="1238"/>
      <c r="J59" s="1238"/>
      <c r="K59" s="1238"/>
      <c r="M59" s="1167">
        <f>SUM(D59:INDEX(D59:K59,0,MATCH('RFPR cover'!$C$7,$D$6:$K$6,0)))</f>
        <v>0</v>
      </c>
      <c r="N59" s="1167">
        <f>SUM(D59:K59)</f>
        <v>0</v>
      </c>
    </row>
    <row r="60" spans="2:14">
      <c r="B60" s="118" t="s">
        <v>269</v>
      </c>
      <c r="C60" s="222" t="str">
        <f>'RFPR cover'!$C$14</f>
        <v>£m 09/10</v>
      </c>
      <c r="D60" s="1238"/>
      <c r="E60" s="1238"/>
      <c r="F60" s="1238"/>
      <c r="G60" s="1238"/>
      <c r="H60" s="1238"/>
      <c r="I60" s="1238"/>
      <c r="J60" s="1238"/>
      <c r="K60" s="1238"/>
      <c r="M60" s="1167">
        <f>SUM(D60:INDEX(D60:K60,0,MATCH('RFPR cover'!$C$7,$D$6:$K$6,0)))</f>
        <v>0</v>
      </c>
      <c r="N60" s="1167">
        <f>SUM(D60:K60)</f>
        <v>0</v>
      </c>
    </row>
    <row r="61" spans="2:14">
      <c r="B61" s="118" t="s">
        <v>270</v>
      </c>
      <c r="C61" s="222" t="str">
        <f>'RFPR cover'!$C$14</f>
        <v>£m 09/10</v>
      </c>
      <c r="D61" s="1238"/>
      <c r="E61" s="1238"/>
      <c r="F61" s="1238"/>
      <c r="G61" s="1238"/>
      <c r="H61" s="1238"/>
      <c r="I61" s="1238"/>
      <c r="J61" s="1238"/>
      <c r="K61" s="1238"/>
      <c r="M61" s="1167">
        <f>SUM(D61:INDEX(D61:K61,0,MATCH('RFPR cover'!$C$7,$D$6:$K$6,0)))</f>
        <v>0</v>
      </c>
      <c r="N61" s="1167">
        <f>SUM(D61:K61)</f>
        <v>0</v>
      </c>
    </row>
    <row r="62" spans="2:14">
      <c r="B62" s="118" t="s">
        <v>271</v>
      </c>
      <c r="C62" s="222" t="str">
        <f>'RFPR cover'!$C$14</f>
        <v>£m 09/10</v>
      </c>
      <c r="D62" s="1238"/>
      <c r="E62" s="1238"/>
      <c r="F62" s="1238"/>
      <c r="G62" s="1238"/>
      <c r="H62" s="1238"/>
      <c r="I62" s="1238"/>
      <c r="J62" s="1238"/>
      <c r="K62" s="1238"/>
      <c r="M62" s="1167">
        <f>SUM(D62:INDEX(D62:K62,0,MATCH('RFPR cover'!$C$7,$D$6:$K$6,0)))</f>
        <v>0</v>
      </c>
      <c r="N62" s="1167">
        <f>SUM(D62:K62)</f>
        <v>0</v>
      </c>
    </row>
    <row r="63" spans="2:14">
      <c r="B63" s="151" t="s">
        <v>272</v>
      </c>
      <c r="C63" s="222" t="str">
        <f>'RFPR cover'!$C$14</f>
        <v>£m 09/10</v>
      </c>
      <c r="D63" s="1231">
        <f>SUM(D58:D62)</f>
        <v>0</v>
      </c>
      <c r="E63" s="1230">
        <f t="shared" ref="E63:K63" si="17">SUM(E58:E62)</f>
        <v>0</v>
      </c>
      <c r="F63" s="1230">
        <f t="shared" si="17"/>
        <v>0</v>
      </c>
      <c r="G63" s="1230">
        <f t="shared" si="17"/>
        <v>0</v>
      </c>
      <c r="H63" s="1230">
        <f t="shared" si="17"/>
        <v>0</v>
      </c>
      <c r="I63" s="1230">
        <f t="shared" si="17"/>
        <v>0</v>
      </c>
      <c r="J63" s="1230">
        <f t="shared" si="17"/>
        <v>0</v>
      </c>
      <c r="K63" s="1229">
        <f t="shared" si="17"/>
        <v>0</v>
      </c>
      <c r="M63" s="1170">
        <f>SUM(M58:M62)</f>
        <v>0</v>
      </c>
      <c r="N63" s="1171">
        <f>SUM(N58:N62)</f>
        <v>0</v>
      </c>
    </row>
    <row r="64" spans="2:14">
      <c r="D64" s="990"/>
    </row>
    <row r="65" spans="2:11">
      <c r="B65" s="118" t="s">
        <v>273</v>
      </c>
      <c r="C65" s="222" t="str">
        <f>'RFPR cover'!$C$14</f>
        <v>£m 09/10</v>
      </c>
      <c r="D65" s="1228"/>
      <c r="E65" s="1227"/>
      <c r="F65" s="1227"/>
      <c r="G65" s="1227"/>
      <c r="H65" s="1227"/>
      <c r="I65" s="1227"/>
      <c r="J65" s="1227"/>
      <c r="K65" s="1226"/>
    </row>
    <row r="66" spans="2:11">
      <c r="B66" s="118" t="s">
        <v>274</v>
      </c>
      <c r="C66" s="222" t="str">
        <f>'RFPR cover'!$C$14</f>
        <v>£m 09/10</v>
      </c>
      <c r="D66" s="1225"/>
      <c r="E66" s="1224"/>
      <c r="F66" s="1224"/>
      <c r="G66" s="1224"/>
      <c r="H66" s="1224"/>
      <c r="I66" s="1224"/>
      <c r="J66" s="1224"/>
      <c r="K66" s="1223"/>
    </row>
  </sheetData>
  <conditionalFormatting sqref="D5:K6">
    <cfRule type="expression" dxfId="188" priority="4">
      <formula>AND(D$5="Actuals",E$5="Forecast")</formula>
    </cfRule>
  </conditionalFormatting>
  <pageMargins left="0.70866141732283472" right="0.70866141732283472" top="0.74803149606299213" bottom="0.74803149606299213" header="0.31496062992125984" footer="0.31496062992125984"/>
  <pageSetup paperSize="8" scale="88" orientation="landscape"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L75"/>
  <sheetViews>
    <sheetView showGridLines="0" zoomScale="80" zoomScaleNormal="80" workbookViewId="0">
      <pane ySplit="6" topLeftCell="A7" activePane="bottomLeft" state="frozen"/>
      <selection activeCell="B75" sqref="A1:XFD1048576"/>
      <selection pane="bottomLeft" activeCell="K15" sqref="K15"/>
    </sheetView>
  </sheetViews>
  <sheetFormatPr defaultRowHeight="12.75"/>
  <cols>
    <col min="1" max="1" width="8.375" customWidth="1"/>
    <col min="2" max="2" width="64.375" style="118" customWidth="1"/>
    <col min="3" max="3" width="13.375" style="86" customWidth="1"/>
    <col min="4" max="11" width="11.125" customWidth="1"/>
    <col min="12" max="12" width="5" customWidth="1"/>
  </cols>
  <sheetData>
    <row r="1" spans="1:12" ht="20.25">
      <c r="A1" s="981" t="s">
        <v>196</v>
      </c>
      <c r="B1" s="951"/>
      <c r="C1" s="170"/>
      <c r="D1" s="169"/>
      <c r="E1" s="169"/>
      <c r="F1" s="169"/>
      <c r="G1" s="169"/>
      <c r="H1" s="169"/>
      <c r="I1" s="169"/>
      <c r="J1" s="169"/>
      <c r="K1" s="169"/>
      <c r="L1" s="993"/>
    </row>
    <row r="2" spans="1:12" ht="20.25">
      <c r="A2" s="941" t="str">
        <f>'RFPR cover'!C5</f>
        <v>NGESO</v>
      </c>
      <c r="B2" s="948"/>
      <c r="C2" s="85"/>
      <c r="D2" s="16"/>
      <c r="E2" s="16"/>
      <c r="F2" s="16"/>
      <c r="G2" s="16"/>
      <c r="H2" s="16"/>
      <c r="I2" s="15"/>
      <c r="J2" s="15"/>
      <c r="K2" s="15"/>
      <c r="L2" s="81"/>
    </row>
    <row r="3" spans="1:12" ht="20.25">
      <c r="A3" s="943">
        <f>'RFPR cover'!C7</f>
        <v>2021</v>
      </c>
      <c r="B3" s="952"/>
      <c r="C3" s="171"/>
      <c r="D3" s="160"/>
      <c r="E3" s="160"/>
      <c r="F3" s="160"/>
      <c r="G3" s="160"/>
      <c r="H3" s="160"/>
      <c r="I3" s="156"/>
      <c r="J3" s="156"/>
      <c r="K3" s="156"/>
      <c r="L3" s="161"/>
    </row>
    <row r="4" spans="1:12" s="2" customFormat="1" ht="12.75" customHeight="1">
      <c r="B4" s="82"/>
      <c r="C4" s="86"/>
    </row>
    <row r="5" spans="1:12" s="2" customFormat="1">
      <c r="B5" s="82"/>
      <c r="C5" s="86"/>
      <c r="D5" s="352" t="str">
        <f>IF(D6&lt;='RFPR cover'!$C$7,"Actuals","Forecast")</f>
        <v>Actuals</v>
      </c>
      <c r="E5" s="353" t="str">
        <f>IF(E6&lt;='RFPR cover'!$C$7,"Actuals","Forecast")</f>
        <v>Actuals</v>
      </c>
      <c r="F5" s="353" t="str">
        <f>IF(F6&lt;='RFPR cover'!$C$7,"Actuals","Forecast")</f>
        <v>Actuals</v>
      </c>
      <c r="G5" s="353" t="str">
        <f>IF(G6&lt;='RFPR cover'!$C$7,"Actuals","Forecast")</f>
        <v>Actuals</v>
      </c>
      <c r="H5" s="353" t="str">
        <f>IF(H6&lt;='RFPR cover'!$C$7,"Actuals","Forecast")</f>
        <v>Actuals</v>
      </c>
      <c r="I5" s="353" t="str">
        <f>IF(I6&lt;='RFPR cover'!$C$7,"Actuals","Forecast")</f>
        <v>Actuals</v>
      </c>
      <c r="J5" s="353" t="str">
        <f>IF(J6&lt;='RFPR cover'!$C$7,"Actuals","Forecast")</f>
        <v>Actuals</v>
      </c>
      <c r="K5" s="354" t="str">
        <f>IF(K6&lt;='RFPR cover'!$C$7,"Actuals","Forecast")</f>
        <v>Actuals</v>
      </c>
    </row>
    <row r="6" spans="1:12" s="2" customFormat="1">
      <c r="B6" s="82"/>
      <c r="C6" s="86"/>
      <c r="D6" s="51">
        <f>'RFPR cover'!$C$13</f>
        <v>2014</v>
      </c>
      <c r="E6" s="52">
        <f>D6+1</f>
        <v>2015</v>
      </c>
      <c r="F6" s="52">
        <f t="shared" ref="F6:K6" si="0">E6+1</f>
        <v>2016</v>
      </c>
      <c r="G6" s="52">
        <f t="shared" si="0"/>
        <v>2017</v>
      </c>
      <c r="H6" s="52">
        <f t="shared" si="0"/>
        <v>2018</v>
      </c>
      <c r="I6" s="52">
        <f t="shared" si="0"/>
        <v>2019</v>
      </c>
      <c r="J6" s="52">
        <f t="shared" si="0"/>
        <v>2020</v>
      </c>
      <c r="K6" s="52">
        <f t="shared" si="0"/>
        <v>2021</v>
      </c>
    </row>
    <row r="7" spans="1:12" s="2" customFormat="1">
      <c r="B7" s="753"/>
      <c r="C7" s="99"/>
      <c r="D7" s="29"/>
      <c r="E7" s="29"/>
      <c r="F7" s="29"/>
      <c r="G7" s="29"/>
      <c r="H7" s="29"/>
      <c r="I7" s="29"/>
      <c r="J7" s="29"/>
      <c r="K7" s="29"/>
    </row>
    <row r="8" spans="1:12" s="2" customFormat="1">
      <c r="B8" s="754" t="s">
        <v>275</v>
      </c>
      <c r="C8" s="97"/>
      <c r="D8" s="48"/>
      <c r="E8" s="48"/>
      <c r="F8" s="48"/>
      <c r="G8" s="48"/>
      <c r="H8" s="48"/>
      <c r="I8" s="48"/>
      <c r="J8" s="48"/>
      <c r="K8" s="48"/>
      <c r="L8" s="48"/>
    </row>
    <row r="9" spans="1:12" s="2" customFormat="1">
      <c r="B9" s="462"/>
      <c r="C9" s="86"/>
    </row>
    <row r="10" spans="1:12" s="2" customFormat="1">
      <c r="B10" s="755" t="s">
        <v>276</v>
      </c>
      <c r="C10" s="98" t="str">
        <f>'RFPR cover'!$C$14</f>
        <v>£m 09/10</v>
      </c>
      <c r="D10" s="1176">
        <v>113.976</v>
      </c>
      <c r="E10" s="1176">
        <v>113.533</v>
      </c>
      <c r="F10" s="1176">
        <v>114.357</v>
      </c>
      <c r="G10" s="1176">
        <v>116.705</v>
      </c>
      <c r="H10" s="1176">
        <v>122.833</v>
      </c>
      <c r="I10" s="1176">
        <v>117.524</v>
      </c>
      <c r="J10" s="1176">
        <v>124.73099999999999</v>
      </c>
      <c r="K10" s="1176">
        <v>126.191</v>
      </c>
    </row>
    <row r="11" spans="1:12" s="2" customFormat="1">
      <c r="B11" s="755" t="s">
        <v>277</v>
      </c>
      <c r="C11" s="98" t="str">
        <f>'RFPR cover'!$C$14</f>
        <v>£m 09/10</v>
      </c>
      <c r="D11" s="1176">
        <v>0</v>
      </c>
      <c r="E11" s="1176">
        <v>3.7</v>
      </c>
      <c r="F11" s="1176">
        <v>6</v>
      </c>
      <c r="G11" s="1176">
        <v>20.9</v>
      </c>
      <c r="H11" s="1176">
        <v>9.1999999999999993</v>
      </c>
      <c r="I11" s="1176">
        <v>30.1</v>
      </c>
      <c r="J11" s="1176">
        <v>97</v>
      </c>
      <c r="K11" s="1176">
        <v>36.299999999999997</v>
      </c>
    </row>
    <row r="12" spans="1:12" s="2" customFormat="1">
      <c r="B12" s="755" t="s">
        <v>278</v>
      </c>
      <c r="C12" s="98" t="str">
        <f>'RFPR cover'!$C$14</f>
        <v>£m 09/10</v>
      </c>
      <c r="D12" s="1176">
        <v>0</v>
      </c>
      <c r="E12" s="1176">
        <v>-3.9893144200247609E-2</v>
      </c>
      <c r="F12" s="1176">
        <v>0.42654856661829127</v>
      </c>
      <c r="G12" s="1176">
        <v>-1.8113784597047438</v>
      </c>
      <c r="H12" s="1176">
        <v>-2.7317247502935995</v>
      </c>
      <c r="I12" s="1176">
        <v>-0.56794503895226711</v>
      </c>
      <c r="J12" s="1176">
        <v>0.32976036999645519</v>
      </c>
      <c r="K12" s="1176">
        <v>-0.12073907780427613</v>
      </c>
    </row>
    <row r="13" spans="1:12" s="2" customFormat="1">
      <c r="B13" s="755" t="s">
        <v>279</v>
      </c>
      <c r="C13" s="99" t="s">
        <v>280</v>
      </c>
      <c r="D13" s="1176">
        <v>1.163</v>
      </c>
      <c r="E13" s="1176">
        <v>1.2050000000000001</v>
      </c>
      <c r="F13" s="1176">
        <v>1.2270000000000001</v>
      </c>
      <c r="G13" s="1176">
        <v>1.2330000000000001</v>
      </c>
      <c r="H13" s="1176">
        <v>1.2709999999999999</v>
      </c>
      <c r="I13" s="1176">
        <v>1.3140000000000001</v>
      </c>
      <c r="J13" s="1176">
        <v>1.3580000000000001</v>
      </c>
      <c r="K13" s="1176">
        <v>1.38</v>
      </c>
    </row>
    <row r="14" spans="1:12" s="2" customFormat="1">
      <c r="B14" s="755" t="s">
        <v>281</v>
      </c>
      <c r="C14" s="99" t="s">
        <v>282</v>
      </c>
      <c r="D14" s="1275">
        <f>SUM(D10:D12)*D13</f>
        <v>132.55408800000001</v>
      </c>
      <c r="E14" s="1275">
        <f t="shared" ref="E14:K14" si="1">SUM(E10:E12)*E13</f>
        <v>141.21769376123871</v>
      </c>
      <c r="F14" s="1275">
        <f t="shared" si="1"/>
        <v>148.20141409124065</v>
      </c>
      <c r="G14" s="1275">
        <f t="shared" si="1"/>
        <v>167.43353535918405</v>
      </c>
      <c r="H14" s="1275">
        <f t="shared" si="1"/>
        <v>164.34192084237679</v>
      </c>
      <c r="I14" s="1275">
        <f t="shared" si="1"/>
        <v>193.23165621881671</v>
      </c>
      <c r="J14" s="1275">
        <f t="shared" si="1"/>
        <v>301.55851258245519</v>
      </c>
      <c r="K14" s="1275">
        <f t="shared" si="1"/>
        <v>224.07096007263007</v>
      </c>
    </row>
    <row r="15" spans="1:12" s="2" customFormat="1">
      <c r="B15" s="118" t="s">
        <v>283</v>
      </c>
      <c r="C15" s="99" t="s">
        <v>282</v>
      </c>
      <c r="D15" s="1276">
        <f>'R5 - Output Incentives'!D102</f>
        <v>22.55772055000001</v>
      </c>
      <c r="E15" s="1277">
        <f>'R5 - Output Incentives'!E102</f>
        <v>25.821839853</v>
      </c>
      <c r="F15" s="1276">
        <f>'R5 - Output Incentives'!F102</f>
        <v>29.735227999999999</v>
      </c>
      <c r="G15" s="1276">
        <f>'R5 - Output Incentives'!G102</f>
        <v>3.9528216000000089</v>
      </c>
      <c r="H15" s="1276">
        <f>'R5 - Output Incentives'!H102</f>
        <v>9.6405645992800846</v>
      </c>
      <c r="I15" s="1276">
        <f>'R5 - Output Incentives'!I102</f>
        <v>0.78832727272727265</v>
      </c>
      <c r="J15" s="1276">
        <f>'R5 - Output Incentives'!J102</f>
        <v>2.4633012843869562</v>
      </c>
      <c r="K15" s="1276">
        <f>'R5 - Output Incentives'!K102</f>
        <v>3.6115807196198242</v>
      </c>
    </row>
    <row r="16" spans="1:12" s="2" customFormat="1">
      <c r="B16" s="755" t="s">
        <v>284</v>
      </c>
      <c r="C16" s="99" t="s">
        <v>282</v>
      </c>
      <c r="D16" s="1176">
        <v>0</v>
      </c>
      <c r="E16" s="1176">
        <v>0</v>
      </c>
      <c r="F16" s="1176">
        <v>0</v>
      </c>
      <c r="G16" s="1176">
        <v>0</v>
      </c>
      <c r="H16" s="1176">
        <v>0</v>
      </c>
      <c r="I16" s="1176">
        <v>0</v>
      </c>
      <c r="J16" s="1176">
        <v>0</v>
      </c>
      <c r="K16" s="1174">
        <v>0</v>
      </c>
    </row>
    <row r="17" spans="2:12" s="2" customFormat="1">
      <c r="B17" s="755" t="s">
        <v>285</v>
      </c>
      <c r="C17" s="99" t="s">
        <v>282</v>
      </c>
      <c r="D17" s="1276">
        <f>'R6 - Innovation'!D12</f>
        <v>0.99275395710599734</v>
      </c>
      <c r="E17" s="1277">
        <f>'R6 - Innovation'!E12</f>
        <v>2.7947732672257586</v>
      </c>
      <c r="F17" s="1276">
        <f>'R6 - Innovation'!F12</f>
        <v>1.8676509061179529</v>
      </c>
      <c r="G17" s="1276">
        <f>'R6 - Innovation'!G12</f>
        <v>1.3125872147453659</v>
      </c>
      <c r="H17" s="1276">
        <f>'R6 - Innovation'!H12</f>
        <v>1.5080516835674973</v>
      </c>
      <c r="I17" s="1276">
        <f>'R6 - Innovation'!I12</f>
        <v>3.0285189596385726</v>
      </c>
      <c r="J17" s="1276">
        <f>'R6 - Innovation'!J12</f>
        <v>2.6178498716715342</v>
      </c>
      <c r="K17" s="1276">
        <f>'R6 - Innovation'!K12</f>
        <v>2.3724000000000007</v>
      </c>
    </row>
    <row r="18" spans="2:12" s="2" customFormat="1">
      <c r="B18" s="755" t="s">
        <v>286</v>
      </c>
      <c r="C18" s="99" t="s">
        <v>282</v>
      </c>
      <c r="D18" s="1276">
        <f>'R6 - Innovation'!D17</f>
        <v>0</v>
      </c>
      <c r="E18" s="1277">
        <f>'R6 - Innovation'!E17</f>
        <v>0</v>
      </c>
      <c r="F18" s="1276">
        <f>'R6 - Innovation'!F17</f>
        <v>0</v>
      </c>
      <c r="G18" s="1276">
        <f>'R6 - Innovation'!G17</f>
        <v>0</v>
      </c>
      <c r="H18" s="1276">
        <f>'R6 - Innovation'!H17</f>
        <v>0</v>
      </c>
      <c r="I18" s="1276">
        <f>'R6 - Innovation'!I17</f>
        <v>0</v>
      </c>
      <c r="J18" s="1276">
        <f>'R6 - Innovation'!J17</f>
        <v>0</v>
      </c>
      <c r="K18" s="1276">
        <f>'R6 - Innovation'!K17</f>
        <v>0</v>
      </c>
    </row>
    <row r="19" spans="2:12" s="2" customFormat="1">
      <c r="B19" s="1258" t="s">
        <v>879</v>
      </c>
      <c r="C19" s="99" t="s">
        <v>282</v>
      </c>
      <c r="D19" s="1176">
        <v>0</v>
      </c>
      <c r="E19" s="1176">
        <v>17.486478006367978</v>
      </c>
      <c r="F19" s="1176">
        <v>0</v>
      </c>
      <c r="G19" s="1176">
        <v>0</v>
      </c>
      <c r="H19" s="1176">
        <v>0</v>
      </c>
      <c r="I19" s="1176">
        <v>0</v>
      </c>
      <c r="J19" s="1176">
        <v>0</v>
      </c>
      <c r="K19" s="1176">
        <v>0</v>
      </c>
    </row>
    <row r="20" spans="2:12" s="2" customFormat="1">
      <c r="B20" s="1258" t="s">
        <v>880</v>
      </c>
      <c r="C20" s="99" t="s">
        <v>282</v>
      </c>
      <c r="D20" s="1176">
        <v>0</v>
      </c>
      <c r="E20" s="1176">
        <v>0</v>
      </c>
      <c r="F20" s="1176">
        <v>0</v>
      </c>
      <c r="G20" s="1176">
        <v>-9.0882331403782803</v>
      </c>
      <c r="H20" s="1176">
        <v>0</v>
      </c>
      <c r="I20" s="1176">
        <v>0</v>
      </c>
      <c r="J20" s="1176">
        <v>0</v>
      </c>
      <c r="K20" s="1176">
        <v>0</v>
      </c>
    </row>
    <row r="21" spans="2:12" s="2" customFormat="1">
      <c r="B21" s="1258" t="s">
        <v>881</v>
      </c>
      <c r="C21" s="99" t="s">
        <v>282</v>
      </c>
      <c r="D21" s="1176">
        <v>-22.55772055000001</v>
      </c>
      <c r="E21" s="1176">
        <v>-25.724950852999999</v>
      </c>
      <c r="F21" s="1176">
        <v>-29.738235317000001</v>
      </c>
      <c r="G21" s="1176">
        <v>-4.3025286000000085</v>
      </c>
      <c r="H21" s="1176">
        <v>-9.8108895992800846</v>
      </c>
      <c r="I21" s="1176">
        <v>-0.78832727272727265</v>
      </c>
      <c r="J21" s="1176">
        <v>-2.4633012843869562</v>
      </c>
      <c r="K21" s="1176">
        <v>-3.6115807196198242</v>
      </c>
    </row>
    <row r="22" spans="2:12" s="2" customFormat="1">
      <c r="B22" s="1258" t="s">
        <v>882</v>
      </c>
      <c r="C22" s="99" t="s">
        <v>282</v>
      </c>
      <c r="D22" s="1176">
        <v>0</v>
      </c>
      <c r="E22" s="1176">
        <v>0</v>
      </c>
      <c r="F22" s="1176">
        <v>0</v>
      </c>
      <c r="G22" s="1176">
        <v>0.15412500000000001</v>
      </c>
      <c r="H22" s="1176">
        <v>9.5324999999999993E-2</v>
      </c>
      <c r="I22" s="1176">
        <v>-7.167272727272736E-2</v>
      </c>
      <c r="J22" s="1176">
        <v>1.4633012843869559</v>
      </c>
      <c r="K22" s="1176">
        <v>-1.388419280380176</v>
      </c>
    </row>
    <row r="23" spans="2:12" s="2" customFormat="1">
      <c r="B23" s="1258" t="s">
        <v>883</v>
      </c>
      <c r="C23" s="99" t="s">
        <v>282</v>
      </c>
      <c r="D23" s="1176">
        <v>-0.99275395710599734</v>
      </c>
      <c r="E23" s="1176">
        <v>-2.7947732672257586</v>
      </c>
      <c r="F23" s="1176">
        <v>-1.8676509061179529</v>
      </c>
      <c r="G23" s="1176">
        <v>-1.3125872147453659</v>
      </c>
      <c r="H23" s="1176">
        <v>-1.5080516835674973</v>
      </c>
      <c r="I23" s="1176">
        <v>-3.0285189596385726</v>
      </c>
      <c r="J23" s="1176">
        <v>-2.6177405974540537</v>
      </c>
      <c r="K23" s="1176">
        <v>-2.3724000000000007</v>
      </c>
    </row>
    <row r="24" spans="2:12" s="2" customFormat="1">
      <c r="B24" s="1070" t="s">
        <v>287</v>
      </c>
      <c r="C24" s="99" t="s">
        <v>282</v>
      </c>
      <c r="D24" s="1176">
        <v>0</v>
      </c>
      <c r="E24" s="1176">
        <v>0</v>
      </c>
      <c r="F24" s="1176">
        <v>0</v>
      </c>
      <c r="G24" s="1176">
        <v>0</v>
      </c>
      <c r="H24" s="1176">
        <v>0</v>
      </c>
      <c r="I24" s="1176">
        <v>0</v>
      </c>
      <c r="J24" s="1176">
        <v>0</v>
      </c>
      <c r="K24" s="1176">
        <v>0</v>
      </c>
    </row>
    <row r="25" spans="2:12" s="2" customFormat="1">
      <c r="B25" s="755" t="s">
        <v>288</v>
      </c>
      <c r="C25" s="99" t="s">
        <v>282</v>
      </c>
      <c r="D25" s="1176">
        <v>0</v>
      </c>
      <c r="E25" s="1176">
        <v>0</v>
      </c>
      <c r="F25" s="1176">
        <v>0</v>
      </c>
      <c r="G25" s="1176">
        <v>0</v>
      </c>
      <c r="H25" s="1176">
        <v>0</v>
      </c>
      <c r="I25" s="1176">
        <v>0</v>
      </c>
      <c r="J25" s="1176">
        <v>0</v>
      </c>
      <c r="K25" s="1176">
        <v>0</v>
      </c>
    </row>
    <row r="26" spans="2:12" s="2" customFormat="1">
      <c r="B26" s="753" t="s">
        <v>289</v>
      </c>
      <c r="C26" s="99" t="s">
        <v>282</v>
      </c>
      <c r="D26" s="1241">
        <f>SUM(D14:D24,-D25)</f>
        <v>132.55408800000001</v>
      </c>
      <c r="E26" s="1242">
        <f t="shared" ref="E26:K26" si="2">SUM(E14:E24,-E25)</f>
        <v>158.80106076760669</v>
      </c>
      <c r="F26" s="1242">
        <f t="shared" si="2"/>
        <v>148.19840677424065</v>
      </c>
      <c r="G26" s="1242">
        <f t="shared" si="2"/>
        <v>158.14972021880575</v>
      </c>
      <c r="H26" s="1242">
        <f t="shared" si="2"/>
        <v>164.26692084237681</v>
      </c>
      <c r="I26" s="1242">
        <f t="shared" si="2"/>
        <v>193.15998349154398</v>
      </c>
      <c r="J26" s="1242">
        <f t="shared" si="2"/>
        <v>303.02192314105963</v>
      </c>
      <c r="K26" s="1243">
        <f t="shared" si="2"/>
        <v>222.68254079224991</v>
      </c>
    </row>
    <row r="27" spans="2:12" s="2" customFormat="1">
      <c r="B27" s="82"/>
      <c r="C27" s="86"/>
      <c r="D27" s="1244"/>
      <c r="E27" s="1244"/>
      <c r="F27" s="1244"/>
      <c r="G27" s="1245"/>
      <c r="H27" s="1245"/>
      <c r="I27" s="1245"/>
      <c r="J27" s="1245"/>
      <c r="K27" s="1245"/>
    </row>
    <row r="28" spans="2:12" s="2" customFormat="1">
      <c r="B28" s="82" t="s">
        <v>290</v>
      </c>
      <c r="C28" s="86"/>
      <c r="D28" s="1241">
        <f>IF(ISBLANK(D33),0,D33-D26)</f>
        <v>0</v>
      </c>
      <c r="E28" s="1242">
        <f t="shared" ref="E28:K28" si="3">IF(ISBLANK(E33),0,E33-E26)</f>
        <v>0.13013299363200304</v>
      </c>
      <c r="F28" s="1242">
        <f t="shared" si="3"/>
        <v>3.0073169999980109E-3</v>
      </c>
      <c r="G28" s="1242">
        <f t="shared" si="3"/>
        <v>0.31374014037828601</v>
      </c>
      <c r="H28" s="1242">
        <f t="shared" si="3"/>
        <v>0.1703250000000196</v>
      </c>
      <c r="I28" s="1242">
        <f t="shared" si="3"/>
        <v>2.8421709430404007E-14</v>
      </c>
      <c r="J28" s="1242">
        <f t="shared" si="3"/>
        <v>9.4950725782553036E-2</v>
      </c>
      <c r="K28" s="1243">
        <f t="shared" si="3"/>
        <v>0</v>
      </c>
    </row>
    <row r="29" spans="2:12" s="2" customFormat="1">
      <c r="B29" s="82"/>
      <c r="C29" s="86"/>
    </row>
    <row r="30" spans="2:12" s="2" customFormat="1">
      <c r="B30" s="82"/>
      <c r="C30" s="86"/>
    </row>
    <row r="31" spans="2:12" s="2" customFormat="1">
      <c r="B31" s="754" t="s">
        <v>291</v>
      </c>
      <c r="C31" s="97"/>
      <c r="D31" s="48"/>
      <c r="E31" s="48"/>
      <c r="F31" s="48"/>
      <c r="G31" s="48"/>
      <c r="H31" s="48"/>
      <c r="I31" s="48"/>
      <c r="J31" s="48"/>
      <c r="K31" s="48"/>
      <c r="L31" s="49"/>
    </row>
    <row r="32" spans="2:12" s="2" customFormat="1">
      <c r="B32" s="82"/>
      <c r="C32" s="86"/>
    </row>
    <row r="33" spans="2:11" s="2" customFormat="1">
      <c r="B33" s="462" t="s">
        <v>292</v>
      </c>
      <c r="C33" s="86"/>
      <c r="D33" s="1176">
        <v>132.55408800000001</v>
      </c>
      <c r="E33" s="1176">
        <v>158.93119376123869</v>
      </c>
      <c r="F33" s="1176">
        <v>148.20141409124065</v>
      </c>
      <c r="G33" s="1176">
        <v>158.46346035918404</v>
      </c>
      <c r="H33" s="1176">
        <v>164.43724584237683</v>
      </c>
      <c r="I33" s="1176">
        <v>193.15998349154401</v>
      </c>
      <c r="J33" s="1176">
        <v>303.11687386684218</v>
      </c>
      <c r="K33" s="1176">
        <v>222.68254079224991</v>
      </c>
    </row>
    <row r="34" spans="2:11" s="2" customFormat="1">
      <c r="B34" s="82"/>
      <c r="C34" s="86"/>
      <c r="D34" s="1247"/>
      <c r="E34" s="1247"/>
      <c r="F34" s="1247"/>
      <c r="G34" s="1247"/>
      <c r="H34" s="1247"/>
      <c r="I34" s="1247"/>
      <c r="J34" s="1247"/>
      <c r="K34" s="1247"/>
    </row>
    <row r="35" spans="2:11" s="2" customFormat="1">
      <c r="B35" s="462" t="s">
        <v>293</v>
      </c>
      <c r="C35" s="86"/>
      <c r="D35" s="1247"/>
      <c r="E35" s="1247"/>
      <c r="F35" s="1247"/>
      <c r="G35" s="1247"/>
      <c r="H35" s="1247"/>
      <c r="I35" s="1247"/>
      <c r="J35" s="1247"/>
      <c r="K35" s="1247"/>
    </row>
    <row r="36" spans="2:11" s="2" customFormat="1">
      <c r="B36" s="932" t="s">
        <v>294</v>
      </c>
      <c r="C36" s="99" t="s">
        <v>282</v>
      </c>
      <c r="D36" s="1176">
        <v>0</v>
      </c>
      <c r="E36" s="1176">
        <v>0</v>
      </c>
      <c r="F36" s="1176">
        <v>0</v>
      </c>
      <c r="G36" s="1176">
        <v>0</v>
      </c>
      <c r="H36" s="1176">
        <v>0</v>
      </c>
      <c r="I36" s="1176">
        <v>0</v>
      </c>
      <c r="J36" s="1176">
        <v>0</v>
      </c>
      <c r="K36" s="1176">
        <v>0</v>
      </c>
    </row>
    <row r="37" spans="2:11" s="2" customFormat="1">
      <c r="B37" s="932" t="s">
        <v>295</v>
      </c>
      <c r="C37" s="99" t="s">
        <v>282</v>
      </c>
      <c r="D37" s="1176">
        <v>0</v>
      </c>
      <c r="E37" s="1176">
        <v>0</v>
      </c>
      <c r="F37" s="1176">
        <v>0</v>
      </c>
      <c r="G37" s="1176">
        <v>0</v>
      </c>
      <c r="H37" s="1176">
        <v>0</v>
      </c>
      <c r="I37" s="1176">
        <v>0</v>
      </c>
      <c r="J37" s="1176">
        <v>0.29482848</v>
      </c>
      <c r="K37" s="1176">
        <v>-0.34369782000000021</v>
      </c>
    </row>
    <row r="38" spans="2:11" s="2" customFormat="1">
      <c r="B38" s="932" t="s">
        <v>296</v>
      </c>
      <c r="C38" s="99" t="s">
        <v>282</v>
      </c>
      <c r="D38" s="1176">
        <v>0</v>
      </c>
      <c r="E38" s="1176">
        <v>0</v>
      </c>
      <c r="F38" s="1176">
        <v>0</v>
      </c>
      <c r="G38" s="1176">
        <v>0</v>
      </c>
      <c r="H38" s="1176">
        <v>0</v>
      </c>
      <c r="I38" s="1176">
        <v>0</v>
      </c>
      <c r="J38" s="1176">
        <v>0.105</v>
      </c>
      <c r="K38" s="1176">
        <v>0.23866001999999945</v>
      </c>
    </row>
    <row r="39" spans="2:11" s="2" customFormat="1">
      <c r="B39" s="932" t="s">
        <v>297</v>
      </c>
      <c r="C39" s="99" t="s">
        <v>282</v>
      </c>
      <c r="D39" s="1176">
        <v>0</v>
      </c>
      <c r="E39" s="1176">
        <v>0</v>
      </c>
      <c r="F39" s="1176">
        <v>0</v>
      </c>
      <c r="G39" s="1176">
        <v>0</v>
      </c>
      <c r="H39" s="1176">
        <v>0</v>
      </c>
      <c r="I39" s="1176">
        <v>0</v>
      </c>
      <c r="J39" s="1176">
        <v>0</v>
      </c>
      <c r="K39" s="1176">
        <v>0</v>
      </c>
    </row>
    <row r="40" spans="2:11" s="2" customFormat="1">
      <c r="B40" s="932" t="s">
        <v>298</v>
      </c>
      <c r="C40" s="99" t="s">
        <v>282</v>
      </c>
      <c r="D40" s="1176">
        <v>0</v>
      </c>
      <c r="E40" s="1176">
        <v>0</v>
      </c>
      <c r="F40" s="1176">
        <v>0</v>
      </c>
      <c r="G40" s="1176">
        <v>0</v>
      </c>
      <c r="H40" s="1176">
        <v>0</v>
      </c>
      <c r="I40" s="1176">
        <v>0</v>
      </c>
      <c r="J40" s="1176">
        <v>0</v>
      </c>
      <c r="K40" s="1176">
        <v>0</v>
      </c>
    </row>
    <row r="41" spans="2:11" s="2" customFormat="1">
      <c r="B41" s="932" t="s">
        <v>299</v>
      </c>
      <c r="C41" s="99" t="s">
        <v>282</v>
      </c>
      <c r="D41" s="1176">
        <v>0</v>
      </c>
      <c r="E41" s="1176">
        <v>0</v>
      </c>
      <c r="F41" s="1176">
        <v>0</v>
      </c>
      <c r="G41" s="1176">
        <v>0</v>
      </c>
      <c r="H41" s="1176">
        <v>0</v>
      </c>
      <c r="I41" s="1176">
        <v>0</v>
      </c>
      <c r="J41" s="1176">
        <v>0</v>
      </c>
      <c r="K41" s="1176">
        <v>0</v>
      </c>
    </row>
    <row r="42" spans="2:11" s="2" customFormat="1">
      <c r="B42" s="932" t="s">
        <v>300</v>
      </c>
      <c r="C42" s="99" t="s">
        <v>282</v>
      </c>
      <c r="D42" s="1176">
        <v>0</v>
      </c>
      <c r="E42" s="1176">
        <v>0</v>
      </c>
      <c r="F42" s="1176">
        <v>0</v>
      </c>
      <c r="G42" s="1176">
        <v>0</v>
      </c>
      <c r="H42" s="1176">
        <v>0</v>
      </c>
      <c r="I42" s="1176">
        <v>0</v>
      </c>
      <c r="J42" s="1176">
        <v>0</v>
      </c>
      <c r="K42" s="1176">
        <v>0</v>
      </c>
    </row>
    <row r="43" spans="2:11" s="2" customFormat="1">
      <c r="B43" s="933" t="s">
        <v>301</v>
      </c>
      <c r="C43" s="99" t="s">
        <v>282</v>
      </c>
      <c r="D43" s="1176">
        <v>0</v>
      </c>
      <c r="E43" s="1176">
        <v>0</v>
      </c>
      <c r="F43" s="1176">
        <v>0</v>
      </c>
      <c r="G43" s="1176">
        <v>0</v>
      </c>
      <c r="H43" s="1176">
        <v>0</v>
      </c>
      <c r="I43" s="1176">
        <v>0</v>
      </c>
      <c r="J43" s="1176">
        <v>0</v>
      </c>
      <c r="K43" s="1176">
        <v>0</v>
      </c>
    </row>
    <row r="44" spans="2:11" s="2" customFormat="1">
      <c r="B44" s="1070" t="s">
        <v>302</v>
      </c>
      <c r="C44" s="99" t="s">
        <v>282</v>
      </c>
      <c r="D44" s="1176">
        <v>0</v>
      </c>
      <c r="E44" s="1176">
        <v>0</v>
      </c>
      <c r="F44" s="1176">
        <v>0</v>
      </c>
      <c r="G44" s="1176">
        <v>0</v>
      </c>
      <c r="H44" s="1176">
        <v>0</v>
      </c>
      <c r="I44" s="1176">
        <v>0</v>
      </c>
      <c r="J44" s="1176">
        <v>0</v>
      </c>
      <c r="K44" s="1176">
        <v>0</v>
      </c>
    </row>
    <row r="45" spans="2:11" s="2" customFormat="1">
      <c r="B45" s="462" t="s">
        <v>303</v>
      </c>
      <c r="C45" s="99" t="s">
        <v>282</v>
      </c>
      <c r="D45" s="1248">
        <f>SUM(D36:D44)</f>
        <v>0</v>
      </c>
      <c r="E45" s="1249">
        <f t="shared" ref="E45:K45" si="4">SUM(E36:E44)</f>
        <v>0</v>
      </c>
      <c r="F45" s="1249">
        <f t="shared" si="4"/>
        <v>0</v>
      </c>
      <c r="G45" s="1249">
        <f t="shared" si="4"/>
        <v>0</v>
      </c>
      <c r="H45" s="1249">
        <f t="shared" si="4"/>
        <v>0</v>
      </c>
      <c r="I45" s="1249">
        <f t="shared" si="4"/>
        <v>0</v>
      </c>
      <c r="J45" s="1249">
        <f t="shared" si="4"/>
        <v>0.39982847999999999</v>
      </c>
      <c r="K45" s="1250">
        <f t="shared" si="4"/>
        <v>-0.10503780000000076</v>
      </c>
    </row>
    <row r="46" spans="2:11" s="2" customFormat="1">
      <c r="B46" s="82"/>
      <c r="C46" s="86"/>
      <c r="D46" s="1247"/>
      <c r="E46" s="1247"/>
      <c r="F46" s="1247"/>
      <c r="G46" s="1247"/>
      <c r="H46" s="1247"/>
      <c r="I46" s="1247"/>
      <c r="J46" s="1247"/>
      <c r="K46" s="1247"/>
    </row>
    <row r="47" spans="2:11" s="2" customFormat="1">
      <c r="B47" s="462" t="s">
        <v>304</v>
      </c>
      <c r="C47" s="86"/>
      <c r="D47" s="1247"/>
      <c r="E47" s="1247"/>
      <c r="F47" s="1247"/>
      <c r="G47" s="1247"/>
      <c r="H47" s="1247"/>
      <c r="I47" s="1247"/>
      <c r="J47" s="1247"/>
      <c r="K47" s="1247"/>
    </row>
    <row r="48" spans="2:11" s="2" customFormat="1">
      <c r="B48" s="1070" t="s">
        <v>884</v>
      </c>
      <c r="C48" s="99" t="s">
        <v>282</v>
      </c>
      <c r="D48" s="1176">
        <v>194.24467543000003</v>
      </c>
      <c r="E48" s="1176">
        <v>194.72136862000002</v>
      </c>
      <c r="F48" s="1176">
        <v>206.6733179947</v>
      </c>
      <c r="G48" s="1176">
        <v>221.95285319320595</v>
      </c>
      <c r="H48" s="1176">
        <v>239.61046294499999</v>
      </c>
      <c r="I48" s="1176">
        <v>250.02657620999997</v>
      </c>
      <c r="J48" s="1176">
        <v>0</v>
      </c>
      <c r="K48" s="1176">
        <v>0</v>
      </c>
    </row>
    <row r="49" spans="2:11" s="2" customFormat="1">
      <c r="B49" s="1258" t="s">
        <v>885</v>
      </c>
      <c r="C49" s="99" t="s">
        <v>282</v>
      </c>
      <c r="D49" s="1176">
        <v>894.05549903793781</v>
      </c>
      <c r="E49" s="1176">
        <v>866.02100475519615</v>
      </c>
      <c r="F49" s="1176">
        <v>938.19322782177449</v>
      </c>
      <c r="G49" s="1176">
        <v>1122.5917528196167</v>
      </c>
      <c r="H49" s="1176">
        <v>1038.1529346583559</v>
      </c>
      <c r="I49" s="1176">
        <v>1208.29930592234</v>
      </c>
      <c r="J49" s="1176">
        <v>0</v>
      </c>
      <c r="K49" s="1176">
        <v>0</v>
      </c>
    </row>
    <row r="50" spans="2:11" s="2" customFormat="1">
      <c r="B50" s="1258" t="s">
        <v>886</v>
      </c>
      <c r="C50" s="99" t="s">
        <v>282</v>
      </c>
      <c r="D50" s="1176">
        <v>2.4540000000000002</v>
      </c>
      <c r="E50" s="1176">
        <v>3.2975085399999999</v>
      </c>
      <c r="F50" s="1176">
        <v>4.2297212100000001</v>
      </c>
      <c r="G50" s="1176">
        <v>5.1426949200000003</v>
      </c>
      <c r="H50" s="1176">
        <v>6.1122768600000006</v>
      </c>
      <c r="I50" s="1176">
        <v>3.1719674699999998</v>
      </c>
      <c r="J50" s="1176">
        <v>0</v>
      </c>
      <c r="K50" s="1176">
        <v>0</v>
      </c>
    </row>
    <row r="51" spans="2:11" s="2" customFormat="1">
      <c r="B51" s="1258" t="s">
        <v>887</v>
      </c>
      <c r="C51" s="99" t="s">
        <v>282</v>
      </c>
      <c r="D51" s="1176">
        <v>54.377000000000002</v>
      </c>
      <c r="E51" s="1176">
        <v>57.355008439999999</v>
      </c>
      <c r="F51" s="1176">
        <v>57.20784089</v>
      </c>
      <c r="G51" s="1176">
        <v>60.156126310000005</v>
      </c>
      <c r="H51" s="1176">
        <v>58.253474070000003</v>
      </c>
      <c r="I51" s="1176">
        <v>0.25733875000000744</v>
      </c>
      <c r="J51" s="1176">
        <v>0</v>
      </c>
      <c r="K51" s="1176">
        <v>0</v>
      </c>
    </row>
    <row r="52" spans="2:11" s="2" customFormat="1">
      <c r="B52" s="1258" t="s">
        <v>888</v>
      </c>
      <c r="C52" s="99" t="s">
        <v>282</v>
      </c>
      <c r="D52" s="1176">
        <v>26.494842999999999</v>
      </c>
      <c r="E52" s="1176">
        <v>33.069014490000001</v>
      </c>
      <c r="F52" s="1176">
        <v>35.572564769999957</v>
      </c>
      <c r="G52" s="1176">
        <v>46.045429460000001</v>
      </c>
      <c r="H52" s="1176">
        <v>43.21994265</v>
      </c>
      <c r="I52" s="1176">
        <v>0</v>
      </c>
      <c r="J52" s="1176">
        <v>0</v>
      </c>
      <c r="K52" s="1176">
        <v>0</v>
      </c>
    </row>
    <row r="53" spans="2:11" s="2" customFormat="1">
      <c r="B53" s="1258" t="s">
        <v>889</v>
      </c>
      <c r="C53" s="99" t="s">
        <v>282</v>
      </c>
      <c r="D53" s="1176">
        <v>-0.35000000000001696</v>
      </c>
      <c r="E53" s="1176">
        <v>26.091466734488659</v>
      </c>
      <c r="F53" s="1176">
        <v>-2.2041953099999998</v>
      </c>
      <c r="G53" s="1176">
        <v>23.038111000000001</v>
      </c>
      <c r="H53" s="1176">
        <v>-22.75</v>
      </c>
      <c r="I53" s="1176">
        <v>1.3071371799999998</v>
      </c>
      <c r="J53" s="1176">
        <v>0</v>
      </c>
      <c r="K53" s="1176">
        <v>0</v>
      </c>
    </row>
    <row r="54" spans="2:11" s="2" customFormat="1">
      <c r="B54" s="1258" t="s">
        <v>890</v>
      </c>
      <c r="C54" s="99" t="s">
        <v>282</v>
      </c>
      <c r="D54" s="1176">
        <v>2089.5659999999998</v>
      </c>
      <c r="E54" s="1176">
        <v>2376.2289194499999</v>
      </c>
      <c r="F54" s="1176">
        <v>2592.6842391499995</v>
      </c>
      <c r="G54" s="1176">
        <v>2800.3277643199999</v>
      </c>
      <c r="H54" s="1176">
        <v>2627.723</v>
      </c>
      <c r="I54" s="1176">
        <v>2749.12146764</v>
      </c>
      <c r="J54" s="1176">
        <v>0</v>
      </c>
      <c r="K54" s="1176">
        <v>0</v>
      </c>
    </row>
    <row r="55" spans="2:11" s="2" customFormat="1">
      <c r="B55" s="1258" t="s">
        <v>891</v>
      </c>
      <c r="C55" s="99" t="s">
        <v>282</v>
      </c>
      <c r="D55" s="1176">
        <v>0</v>
      </c>
      <c r="E55" s="1176">
        <v>-2.3841147999999999</v>
      </c>
      <c r="F55" s="1176">
        <v>-1.73506575</v>
      </c>
      <c r="G55" s="1176">
        <v>0.68208244988399969</v>
      </c>
      <c r="H55" s="1176">
        <v>0.14558105500000001</v>
      </c>
      <c r="I55" s="1176">
        <v>-1.1064341599998857</v>
      </c>
      <c r="J55" s="1176">
        <v>0</v>
      </c>
      <c r="K55" s="1176">
        <v>0</v>
      </c>
    </row>
    <row r="56" spans="2:11" s="2" customFormat="1">
      <c r="B56" s="1258" t="s">
        <v>892</v>
      </c>
      <c r="C56" s="99" t="s">
        <v>282</v>
      </c>
      <c r="D56" s="1176">
        <v>0</v>
      </c>
      <c r="E56" s="1176">
        <v>0</v>
      </c>
      <c r="F56" s="1176">
        <v>0</v>
      </c>
      <c r="G56" s="1176">
        <v>0</v>
      </c>
      <c r="H56" s="1176">
        <v>0</v>
      </c>
      <c r="I56" s="1176">
        <v>-1052.2202494200001</v>
      </c>
      <c r="J56" s="1176">
        <v>0</v>
      </c>
      <c r="K56" s="1176">
        <v>0</v>
      </c>
    </row>
    <row r="57" spans="2:11" s="2" customFormat="1">
      <c r="B57" s="1258" t="s">
        <v>893</v>
      </c>
      <c r="C57" s="99" t="s">
        <v>282</v>
      </c>
      <c r="D57" s="1176">
        <v>0</v>
      </c>
      <c r="E57" s="1176">
        <v>0</v>
      </c>
      <c r="F57" s="1176">
        <v>0</v>
      </c>
      <c r="G57" s="1176">
        <v>0</v>
      </c>
      <c r="H57" s="1176">
        <v>0</v>
      </c>
      <c r="I57" s="1176">
        <v>0</v>
      </c>
      <c r="J57" s="1176">
        <v>1323.50827558585</v>
      </c>
      <c r="K57" s="1176">
        <v>1806.5101151533463</v>
      </c>
    </row>
    <row r="58" spans="2:11" s="2" customFormat="1">
      <c r="B58" s="1258" t="s">
        <v>894</v>
      </c>
      <c r="C58" s="99" t="s">
        <v>282</v>
      </c>
      <c r="D58" s="1176">
        <v>0</v>
      </c>
      <c r="E58" s="1176">
        <v>0</v>
      </c>
      <c r="F58" s="1176">
        <v>0</v>
      </c>
      <c r="G58" s="1176">
        <v>0</v>
      </c>
      <c r="H58" s="1176">
        <v>0</v>
      </c>
      <c r="I58" s="1176">
        <v>0</v>
      </c>
      <c r="J58" s="1176">
        <v>-7</v>
      </c>
      <c r="K58" s="1176">
        <v>6</v>
      </c>
    </row>
    <row r="59" spans="2:11" s="2" customFormat="1">
      <c r="B59" s="1258" t="s">
        <v>895</v>
      </c>
      <c r="C59" s="99" t="s">
        <v>282</v>
      </c>
      <c r="D59" s="1176">
        <v>0</v>
      </c>
      <c r="E59" s="1176">
        <v>0</v>
      </c>
      <c r="F59" s="1176">
        <v>0</v>
      </c>
      <c r="G59" s="1176">
        <v>0</v>
      </c>
      <c r="H59" s="1176">
        <v>0</v>
      </c>
      <c r="I59" s="1176">
        <v>0</v>
      </c>
      <c r="J59" s="1176">
        <v>-15</v>
      </c>
      <c r="K59" s="1176">
        <v>0</v>
      </c>
    </row>
    <row r="60" spans="2:11" s="2" customFormat="1">
      <c r="B60" s="1258" t="s">
        <v>896</v>
      </c>
      <c r="C60" s="99" t="s">
        <v>282</v>
      </c>
      <c r="D60" s="1176">
        <v>0</v>
      </c>
      <c r="E60" s="1176">
        <v>0</v>
      </c>
      <c r="F60" s="1176">
        <v>0</v>
      </c>
      <c r="G60" s="1176">
        <v>0</v>
      </c>
      <c r="H60" s="1176">
        <v>0</v>
      </c>
      <c r="I60" s="1176">
        <v>0</v>
      </c>
      <c r="J60" s="1176">
        <v>2</v>
      </c>
      <c r="K60" s="1176">
        <v>-2</v>
      </c>
    </row>
    <row r="61" spans="2:11" s="2" customFormat="1">
      <c r="B61" s="1258" t="s">
        <v>897</v>
      </c>
      <c r="C61" s="99" t="s">
        <v>282</v>
      </c>
      <c r="D61" s="1176">
        <v>0</v>
      </c>
      <c r="E61" s="1176">
        <v>0</v>
      </c>
      <c r="F61" s="1176">
        <v>0</v>
      </c>
      <c r="G61" s="1176">
        <v>0</v>
      </c>
      <c r="H61" s="1176">
        <v>0</v>
      </c>
      <c r="I61" s="1176">
        <v>0</v>
      </c>
      <c r="J61" s="1176">
        <v>0</v>
      </c>
      <c r="K61" s="1176">
        <v>1</v>
      </c>
    </row>
    <row r="62" spans="2:11" s="2" customFormat="1">
      <c r="B62" s="1258" t="s">
        <v>898</v>
      </c>
      <c r="C62" s="99" t="s">
        <v>282</v>
      </c>
      <c r="D62" s="1176">
        <v>0</v>
      </c>
      <c r="E62" s="1176">
        <v>0</v>
      </c>
      <c r="F62" s="1176">
        <v>0</v>
      </c>
      <c r="G62" s="1176">
        <v>0</v>
      </c>
      <c r="H62" s="1176">
        <v>0</v>
      </c>
      <c r="I62" s="1176">
        <v>0</v>
      </c>
      <c r="J62" s="1176">
        <v>0.46400000000000002</v>
      </c>
      <c r="K62" s="1176">
        <v>-0.96920208313276124</v>
      </c>
    </row>
    <row r="63" spans="2:11" s="2" customFormat="1">
      <c r="B63" s="1258" t="s">
        <v>899</v>
      </c>
      <c r="C63" s="99" t="s">
        <v>282</v>
      </c>
      <c r="D63" s="1176">
        <v>0</v>
      </c>
      <c r="E63" s="1176">
        <v>0</v>
      </c>
      <c r="F63" s="1176">
        <v>0</v>
      </c>
      <c r="G63" s="1176">
        <v>0</v>
      </c>
      <c r="H63" s="1176">
        <v>0</v>
      </c>
      <c r="I63" s="1176">
        <v>0</v>
      </c>
      <c r="J63" s="1176">
        <v>41.132570919999672</v>
      </c>
      <c r="K63" s="1176">
        <v>51.161658050000192</v>
      </c>
    </row>
    <row r="64" spans="2:11" s="2" customFormat="1">
      <c r="B64" s="1258" t="s">
        <v>900</v>
      </c>
      <c r="C64" s="99" t="s">
        <v>282</v>
      </c>
      <c r="D64" s="1176">
        <v>-0.39800000000000002</v>
      </c>
      <c r="E64" s="1176">
        <v>-0.33142400000003269</v>
      </c>
      <c r="F64" s="1176">
        <v>0.17697738999999979</v>
      </c>
      <c r="G64" s="1176">
        <v>0.59937019000000002</v>
      </c>
      <c r="H64" s="1176">
        <v>3.0950819192679244</v>
      </c>
      <c r="I64" s="1176">
        <v>0.63</v>
      </c>
      <c r="J64" s="1176">
        <v>1.96</v>
      </c>
      <c r="K64" s="1176">
        <v>-0.15</v>
      </c>
    </row>
    <row r="65" spans="1:12" s="2" customFormat="1">
      <c r="B65" s="1258" t="s">
        <v>901</v>
      </c>
      <c r="C65" s="99" t="s">
        <v>282</v>
      </c>
      <c r="D65" s="1176">
        <v>0</v>
      </c>
      <c r="E65" s="1176">
        <v>0</v>
      </c>
      <c r="F65" s="1176">
        <v>0</v>
      </c>
      <c r="G65" s="1176">
        <v>0</v>
      </c>
      <c r="H65" s="1176">
        <v>0</v>
      </c>
      <c r="I65" s="1176">
        <v>0</v>
      </c>
      <c r="J65" s="1176">
        <v>0</v>
      </c>
      <c r="K65" s="1176">
        <v>43.018799350000002</v>
      </c>
    </row>
    <row r="66" spans="1:12" s="2" customFormat="1">
      <c r="B66" s="1278" t="s">
        <v>302</v>
      </c>
      <c r="C66" s="99" t="s">
        <v>282</v>
      </c>
      <c r="D66" s="1176">
        <v>0</v>
      </c>
      <c r="E66" s="1176">
        <v>0</v>
      </c>
      <c r="F66" s="1176">
        <v>0</v>
      </c>
      <c r="G66" s="1176">
        <v>0</v>
      </c>
      <c r="H66" s="1176">
        <v>0</v>
      </c>
      <c r="I66" s="1176">
        <v>0</v>
      </c>
      <c r="J66" s="1176">
        <v>0</v>
      </c>
      <c r="K66" s="1176">
        <v>0</v>
      </c>
    </row>
    <row r="67" spans="1:12" s="2" customFormat="1">
      <c r="B67" s="1278" t="s">
        <v>302</v>
      </c>
      <c r="C67" s="99" t="s">
        <v>282</v>
      </c>
      <c r="D67" s="1273">
        <v>0</v>
      </c>
      <c r="E67" s="1273">
        <v>0</v>
      </c>
      <c r="F67" s="1273">
        <v>0</v>
      </c>
      <c r="G67" s="1273">
        <v>0</v>
      </c>
      <c r="H67" s="1273">
        <v>0</v>
      </c>
      <c r="I67" s="1273">
        <v>0</v>
      </c>
      <c r="J67" s="1273">
        <v>0</v>
      </c>
      <c r="K67" s="1273">
        <v>0</v>
      </c>
    </row>
    <row r="68" spans="1:12" s="2" customFormat="1">
      <c r="B68" s="462" t="s">
        <v>305</v>
      </c>
      <c r="C68" s="99" t="s">
        <v>282</v>
      </c>
      <c r="D68" s="1241">
        <f t="shared" ref="D68:K68" si="5">SUM(D48:D67)</f>
        <v>3260.4440174679376</v>
      </c>
      <c r="E68" s="1242">
        <f t="shared" si="5"/>
        <v>3554.0687522296848</v>
      </c>
      <c r="F68" s="1242">
        <f t="shared" si="5"/>
        <v>3830.7986281664739</v>
      </c>
      <c r="G68" s="1242">
        <f t="shared" si="5"/>
        <v>4280.5361846627056</v>
      </c>
      <c r="H68" s="1242">
        <f t="shared" si="5"/>
        <v>3993.5627541576241</v>
      </c>
      <c r="I68" s="1242">
        <f t="shared" si="5"/>
        <v>3159.4871095923409</v>
      </c>
      <c r="J68" s="1242">
        <f t="shared" si="5"/>
        <v>1347.0648465058496</v>
      </c>
      <c r="K68" s="1243">
        <f t="shared" si="5"/>
        <v>1904.5713704702137</v>
      </c>
    </row>
    <row r="69" spans="1:12" s="2" customFormat="1">
      <c r="B69" s="82"/>
      <c r="C69" s="86"/>
      <c r="D69" s="1245"/>
      <c r="E69" s="1245"/>
      <c r="F69" s="1245"/>
      <c r="G69" s="1245"/>
      <c r="H69" s="1245"/>
      <c r="I69" s="1245"/>
      <c r="J69" s="1245"/>
      <c r="K69" s="1245"/>
    </row>
    <row r="70" spans="1:12" s="2" customFormat="1">
      <c r="B70" s="462" t="s">
        <v>306</v>
      </c>
      <c r="C70" s="99" t="s">
        <v>282</v>
      </c>
      <c r="D70" s="1251">
        <f t="shared" ref="D70:K70" si="6">D33+D45+D68</f>
        <v>3392.9981054679374</v>
      </c>
      <c r="E70" s="1252">
        <f t="shared" si="6"/>
        <v>3712.9999459909236</v>
      </c>
      <c r="F70" s="1252">
        <f t="shared" si="6"/>
        <v>3979.0000422577145</v>
      </c>
      <c r="G70" s="1252">
        <f t="shared" si="6"/>
        <v>4438.9996450218896</v>
      </c>
      <c r="H70" s="1252">
        <f t="shared" si="6"/>
        <v>4158.0000000000009</v>
      </c>
      <c r="I70" s="1252">
        <f t="shared" si="6"/>
        <v>3352.647093083885</v>
      </c>
      <c r="J70" s="1252">
        <f t="shared" si="6"/>
        <v>1650.5815488526919</v>
      </c>
      <c r="K70" s="1253">
        <f t="shared" si="6"/>
        <v>2127.1488734624636</v>
      </c>
    </row>
    <row r="71" spans="1:12" s="2" customFormat="1">
      <c r="B71" s="462" t="s">
        <v>307</v>
      </c>
      <c r="C71" s="99" t="s">
        <v>282</v>
      </c>
      <c r="D71" s="653">
        <v>3393</v>
      </c>
      <c r="E71" s="653">
        <v>3713</v>
      </c>
      <c r="F71" s="653">
        <v>3979</v>
      </c>
      <c r="G71" s="653">
        <v>4439</v>
      </c>
      <c r="H71" s="653">
        <v>4158</v>
      </c>
      <c r="I71" s="653">
        <v>3352.7</v>
      </c>
      <c r="J71" s="653">
        <v>1650.5964902599999</v>
      </c>
      <c r="K71" s="1274">
        <v>2127.14741112</v>
      </c>
    </row>
    <row r="72" spans="1:12" s="2" customFormat="1">
      <c r="B72" s="82" t="s">
        <v>308</v>
      </c>
      <c r="C72" s="86"/>
      <c r="D72" s="76" t="str">
        <f>IF(ABS(D70-D71)&lt;'RFPR cover'!$F$14,"OK","Error")</f>
        <v>OK</v>
      </c>
      <c r="E72" s="76" t="str">
        <f>IF(ABS(E70-E71)&lt;'RFPR cover'!$F$14,"OK","Error")</f>
        <v>OK</v>
      </c>
      <c r="F72" s="76" t="str">
        <f>IF(ABS(F70-F71)&lt;'RFPR cover'!$F$14,"OK","Error")</f>
        <v>OK</v>
      </c>
      <c r="G72" s="76" t="str">
        <f>IF(ABS(G70-G71)&lt;'RFPR cover'!$F$14,"OK","Error")</f>
        <v>OK</v>
      </c>
      <c r="H72" s="76" t="str">
        <f>IF(ABS(H70-H71)&lt;'RFPR cover'!$F$14,"OK","Error")</f>
        <v>OK</v>
      </c>
      <c r="I72" s="76" t="str">
        <f>IF(ABS(I70-I71)&lt;'RFPR cover'!$F$14,"OK","Error")</f>
        <v>OK</v>
      </c>
      <c r="J72" s="76" t="str">
        <f>IF(ABS(J70-J71)&lt;'RFPR cover'!$F$14,"OK","Error")</f>
        <v>OK</v>
      </c>
      <c r="K72" s="76" t="str">
        <f>IF(ABS(K70-K71)&lt;'RFPR cover'!$F$14,"OK","Error")</f>
        <v>OK</v>
      </c>
    </row>
    <row r="73" spans="1:12" s="2" customFormat="1">
      <c r="B73" s="82"/>
      <c r="C73" s="86"/>
      <c r="D73" s="27"/>
      <c r="E73" s="27"/>
      <c r="F73" s="27"/>
      <c r="G73" s="27"/>
      <c r="H73" s="27"/>
      <c r="I73" s="27"/>
      <c r="J73" s="27"/>
      <c r="K73" s="27"/>
    </row>
    <row r="74" spans="1:12" s="2" customFormat="1">
      <c r="B74" s="82"/>
      <c r="C74" s="86"/>
    </row>
    <row r="75" spans="1:12" s="2" customFormat="1">
      <c r="A75" s="48"/>
      <c r="B75" s="756"/>
      <c r="C75" s="97"/>
      <c r="D75" s="48"/>
      <c r="E75" s="48"/>
      <c r="F75" s="48"/>
      <c r="G75" s="48"/>
      <c r="H75" s="48"/>
      <c r="I75" s="48"/>
      <c r="J75" s="48"/>
      <c r="K75" s="48"/>
      <c r="L75" s="48"/>
    </row>
  </sheetData>
  <sheetProtection algorithmName="SHA-512" hashValue="pwgl/AzPs7Oz0/WQR+CJOvCLpqs+00N9hscccejyD/TwN5Lg8bl1rxRUezmyVwaPj+1ww7AggUW6J0jRt5Y43A==" saltValue="4AeKRtCfF7y+Z7kNOIszOQ==" spinCount="100000" sheet="1" objects="1" scenarios="1"/>
  <conditionalFormatting sqref="D6:K6">
    <cfRule type="expression" dxfId="187" priority="12">
      <formula>AND(D$5="Actuals",E$5="Forecast")</formula>
    </cfRule>
  </conditionalFormatting>
  <conditionalFormatting sqref="D5:K5">
    <cfRule type="expression" dxfId="186" priority="5">
      <formula>AND(D$5="Actuals",E$5="Forecast")</formula>
    </cfRule>
  </conditionalFormatting>
  <conditionalFormatting sqref="D28:H28 D33:K33 D36:K45 D70:K72 D48:K68">
    <cfRule type="expression" dxfId="185" priority="4">
      <formula>D$5="Forecast"</formula>
    </cfRule>
  </conditionalFormatting>
  <conditionalFormatting sqref="I14:K15 I28:K28 I17:K18 I26:K26">
    <cfRule type="expression" dxfId="184" priority="3">
      <formula>I$5="Forecast"</formula>
    </cfRule>
  </conditionalFormatting>
  <conditionalFormatting sqref="H14:H15 H17:H18 H26">
    <cfRule type="expression" dxfId="183" priority="2">
      <formula>H$5="Forecast"</formula>
    </cfRule>
  </conditionalFormatting>
  <conditionalFormatting sqref="G14:G15 G17:G18 G26">
    <cfRule type="expression" dxfId="182" priority="1">
      <formula>G$5="Forecast"</formula>
    </cfRule>
  </conditionalFormatting>
  <pageMargins left="0.70866141732283472" right="0.70866141732283472" top="0.74803149606299213" bottom="0.74803149606299213" header="0.31496062992125984" footer="0.31496062992125984"/>
  <pageSetup paperSize="8" scale="95" fitToHeight="2" orientation="landscape" r:id="rId1"/>
  <customProperties>
    <customPr name="EpmWorksheetKeyString_GUID" r:id="rId2"/>
  </customProperties>
  <ignoredErrors>
    <ignoredError sqref="C10:C12" unlockedFormula="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CC"/>
    <pageSetUpPr fitToPage="1"/>
  </sheetPr>
  <dimension ref="A1:T86"/>
  <sheetViews>
    <sheetView showGridLines="0" zoomScale="80" zoomScaleNormal="80" workbookViewId="0">
      <pane ySplit="6" topLeftCell="A7" activePane="bottomLeft" state="frozen"/>
      <selection activeCell="B75" sqref="A1:XFD1048576"/>
      <selection pane="bottomLeft" activeCell="J61" sqref="J61:K61"/>
    </sheetView>
  </sheetViews>
  <sheetFormatPr defaultRowHeight="12.75"/>
  <cols>
    <col min="1" max="1" width="8.375" customWidth="1"/>
    <col min="2" max="2" width="74.5" customWidth="1"/>
    <col min="3" max="3" width="13.375" style="86" customWidth="1"/>
    <col min="4" max="11" width="11.125" customWidth="1"/>
    <col min="12" max="12" width="5" customWidth="1"/>
  </cols>
  <sheetData>
    <row r="1" spans="1:12" ht="20.25">
      <c r="A1" s="981" t="s">
        <v>309</v>
      </c>
      <c r="B1" s="994"/>
      <c r="C1" s="170"/>
      <c r="D1" s="169"/>
      <c r="E1" s="169"/>
      <c r="F1" s="169"/>
      <c r="G1" s="169"/>
      <c r="H1" s="169"/>
      <c r="I1" s="169"/>
      <c r="J1" s="169"/>
      <c r="K1" s="169"/>
      <c r="L1" s="993"/>
    </row>
    <row r="2" spans="1:12" ht="20.25">
      <c r="A2" s="941" t="str">
        <f>'RFPR cover'!C5</f>
        <v>NGESO</v>
      </c>
      <c r="B2" s="936"/>
      <c r="C2" s="85"/>
      <c r="D2" s="16"/>
      <c r="E2" s="16"/>
      <c r="F2" s="16"/>
      <c r="G2" s="16"/>
      <c r="H2" s="16"/>
      <c r="I2" s="15"/>
      <c r="J2" s="15"/>
      <c r="K2" s="15"/>
      <c r="L2" s="81"/>
    </row>
    <row r="3" spans="1:12" ht="20.25">
      <c r="A3" s="943">
        <f>'RFPR cover'!C7</f>
        <v>2021</v>
      </c>
      <c r="B3" s="950"/>
      <c r="C3" s="171"/>
      <c r="D3" s="160"/>
      <c r="E3" s="160"/>
      <c r="F3" s="160"/>
      <c r="G3" s="160"/>
      <c r="H3" s="160"/>
      <c r="I3" s="156"/>
      <c r="J3" s="156"/>
      <c r="K3" s="156"/>
      <c r="L3" s="161"/>
    </row>
    <row r="4" spans="1:12" s="2" customFormat="1" ht="12.75" customHeight="1">
      <c r="C4" s="86"/>
    </row>
    <row r="5" spans="1:12" s="2" customFormat="1">
      <c r="B5" s="3"/>
      <c r="C5" s="86"/>
      <c r="D5" s="352" t="str">
        <f>IF(D6&lt;='RFPR cover'!$C$7,"Actuals","N/A")</f>
        <v>Actuals</v>
      </c>
      <c r="E5" s="353" t="str">
        <f>IF(E6&lt;='RFPR cover'!$C$7,"Actuals","N/A")</f>
        <v>Actuals</v>
      </c>
      <c r="F5" s="353" t="str">
        <f>IF(F6&lt;='RFPR cover'!$C$7,"Actuals","N/A")</f>
        <v>Actuals</v>
      </c>
      <c r="G5" s="353" t="str">
        <f>IF(G6&lt;='RFPR cover'!$C$7,"Actuals","N/A")</f>
        <v>Actuals</v>
      </c>
      <c r="H5" s="353" t="str">
        <f>IF(H6&lt;='RFPR cover'!$C$7,"Actuals","N/A")</f>
        <v>Actuals</v>
      </c>
      <c r="I5" s="353" t="str">
        <f>IF(I6&lt;='RFPR cover'!$C$7,"Actuals","N/A")</f>
        <v>Actuals</v>
      </c>
      <c r="J5" s="353" t="str">
        <f>IF(J6&lt;='RFPR cover'!$C$7,"Actuals","N/A")</f>
        <v>Actuals</v>
      </c>
      <c r="K5" s="354" t="str">
        <f>IF(K6&lt;='RFPR cover'!$C$7,"Actuals","N/A")</f>
        <v>Actuals</v>
      </c>
    </row>
    <row r="6" spans="1:12" s="2" customFormat="1">
      <c r="C6" s="86"/>
      <c r="D6" s="78">
        <f>'RFPR cover'!$C$13</f>
        <v>2014</v>
      </c>
      <c r="E6" s="79">
        <f>D6+1</f>
        <v>2015</v>
      </c>
      <c r="F6" s="79">
        <f t="shared" ref="F6:K6" si="0">E6+1</f>
        <v>2016</v>
      </c>
      <c r="G6" s="79">
        <f t="shared" si="0"/>
        <v>2017</v>
      </c>
      <c r="H6" s="79">
        <f t="shared" si="0"/>
        <v>2018</v>
      </c>
      <c r="I6" s="79">
        <f t="shared" si="0"/>
        <v>2019</v>
      </c>
      <c r="J6" s="79">
        <f t="shared" si="0"/>
        <v>2020</v>
      </c>
      <c r="K6" s="117">
        <f t="shared" si="0"/>
        <v>2021</v>
      </c>
    </row>
    <row r="7" spans="1:12" s="2" customFormat="1">
      <c r="C7" s="86"/>
    </row>
    <row r="8" spans="1:12" s="2" customFormat="1">
      <c r="B8" s="5" t="s">
        <v>310</v>
      </c>
      <c r="C8" s="87"/>
      <c r="D8" s="5"/>
      <c r="E8" s="5"/>
      <c r="F8" s="5"/>
      <c r="G8" s="5"/>
      <c r="H8" s="5"/>
      <c r="I8" s="5"/>
      <c r="J8" s="5"/>
      <c r="K8" s="5"/>
    </row>
    <row r="9" spans="1:12" s="2" customFormat="1">
      <c r="B9" s="82" t="s">
        <v>311</v>
      </c>
      <c r="C9" s="99" t="s">
        <v>282</v>
      </c>
      <c r="D9" s="1176">
        <v>1328</v>
      </c>
      <c r="E9" s="1176">
        <v>1026</v>
      </c>
      <c r="F9" s="1176">
        <v>1026</v>
      </c>
      <c r="G9" s="1176">
        <v>932</v>
      </c>
      <c r="H9" s="1176">
        <v>944</v>
      </c>
      <c r="I9" s="1176">
        <v>853.84736449000002</v>
      </c>
      <c r="J9" s="1176">
        <v>39</v>
      </c>
      <c r="K9" s="1176">
        <v>35</v>
      </c>
    </row>
    <row r="10" spans="1:12" s="2" customFormat="1">
      <c r="B10" s="82" t="s">
        <v>312</v>
      </c>
      <c r="C10" s="99" t="s">
        <v>282</v>
      </c>
      <c r="D10" s="1176">
        <v>53</v>
      </c>
      <c r="E10" s="1176">
        <v>46</v>
      </c>
      <c r="F10" s="1176">
        <v>58</v>
      </c>
      <c r="G10" s="1176">
        <v>96</v>
      </c>
      <c r="H10" s="1176">
        <v>56</v>
      </c>
      <c r="I10" s="1176">
        <v>71.569213829999995</v>
      </c>
      <c r="J10" s="1176">
        <v>53</v>
      </c>
      <c r="K10" s="1176">
        <v>54</v>
      </c>
    </row>
    <row r="11" spans="1:12" s="2" customFormat="1" ht="29.25" customHeight="1">
      <c r="B11" s="83" t="s">
        <v>313</v>
      </c>
      <c r="C11" s="99" t="s">
        <v>282</v>
      </c>
      <c r="D11" s="1176">
        <v>0</v>
      </c>
      <c r="E11" s="1176">
        <v>0</v>
      </c>
      <c r="F11" s="1176">
        <v>0</v>
      </c>
      <c r="G11" s="1176">
        <v>0</v>
      </c>
      <c r="H11" s="1176">
        <v>0</v>
      </c>
      <c r="I11" s="1176">
        <v>0</v>
      </c>
      <c r="J11" s="1176">
        <v>0</v>
      </c>
      <c r="K11" s="1176">
        <v>0</v>
      </c>
    </row>
    <row r="12" spans="1:12" s="2" customFormat="1">
      <c r="B12" s="82" t="s">
        <v>314</v>
      </c>
      <c r="C12" s="99" t="s">
        <v>282</v>
      </c>
      <c r="D12" s="1176">
        <v>-59.057000000000002</v>
      </c>
      <c r="E12" s="1176">
        <v>-21.763999999999999</v>
      </c>
      <c r="F12" s="1176">
        <v>-49.453136000000001</v>
      </c>
      <c r="G12" s="1176">
        <v>-29.07275593</v>
      </c>
      <c r="H12" s="1176">
        <v>-43.456791350000003</v>
      </c>
      <c r="I12" s="1176">
        <v>-22.408193269999998</v>
      </c>
      <c r="J12" s="1176">
        <v>0</v>
      </c>
      <c r="K12" s="1176">
        <v>0</v>
      </c>
    </row>
    <row r="13" spans="1:12" s="2" customFormat="1">
      <c r="B13" s="82" t="s">
        <v>315</v>
      </c>
      <c r="C13" s="99" t="s">
        <v>282</v>
      </c>
      <c r="D13" s="1176">
        <v>-119</v>
      </c>
      <c r="E13" s="1176">
        <v>-94</v>
      </c>
      <c r="F13" s="1176">
        <v>-91</v>
      </c>
      <c r="G13" s="1176">
        <v>-84</v>
      </c>
      <c r="H13" s="1176">
        <v>-90</v>
      </c>
      <c r="I13" s="1176">
        <v>-71.909534980000018</v>
      </c>
      <c r="J13" s="1176">
        <v>-0.86956524559999993</v>
      </c>
      <c r="K13" s="1176">
        <v>-0.44683753000000004</v>
      </c>
    </row>
    <row r="14" spans="1:12" s="2" customFormat="1">
      <c r="B14" s="82" t="s">
        <v>316</v>
      </c>
      <c r="C14" s="99" t="s">
        <v>282</v>
      </c>
      <c r="D14" s="1176">
        <v>0</v>
      </c>
      <c r="E14" s="1176">
        <v>0</v>
      </c>
      <c r="F14" s="1176">
        <v>0</v>
      </c>
      <c r="G14" s="1176">
        <v>0</v>
      </c>
      <c r="H14" s="1176">
        <v>0</v>
      </c>
      <c r="I14" s="1176">
        <v>0</v>
      </c>
      <c r="J14" s="1176">
        <v>0</v>
      </c>
      <c r="K14" s="1176">
        <v>0</v>
      </c>
    </row>
    <row r="15" spans="1:12" s="2" customFormat="1">
      <c r="A15" s="3">
        <v>1</v>
      </c>
      <c r="B15" s="1070" t="s">
        <v>287</v>
      </c>
      <c r="C15" s="99" t="s">
        <v>282</v>
      </c>
      <c r="D15" s="1176">
        <v>0</v>
      </c>
      <c r="E15" s="1176">
        <v>0</v>
      </c>
      <c r="F15" s="1176">
        <v>0</v>
      </c>
      <c r="G15" s="1176">
        <v>0</v>
      </c>
      <c r="H15" s="1176">
        <v>0</v>
      </c>
      <c r="I15" s="1176">
        <v>0</v>
      </c>
      <c r="J15" s="1176">
        <v>0</v>
      </c>
      <c r="K15" s="1176">
        <v>0</v>
      </c>
    </row>
    <row r="16" spans="1:12" s="2" customFormat="1">
      <c r="A16" s="3">
        <v>2</v>
      </c>
      <c r="B16" s="1070" t="s">
        <v>287</v>
      </c>
      <c r="C16" s="99" t="s">
        <v>282</v>
      </c>
      <c r="D16" s="1176">
        <v>0</v>
      </c>
      <c r="E16" s="1176">
        <v>0</v>
      </c>
      <c r="F16" s="1176">
        <v>0</v>
      </c>
      <c r="G16" s="1176">
        <v>0</v>
      </c>
      <c r="H16" s="1176">
        <v>0</v>
      </c>
      <c r="I16" s="1176">
        <v>0</v>
      </c>
      <c r="J16" s="1176">
        <v>0</v>
      </c>
      <c r="K16" s="1176">
        <v>0</v>
      </c>
    </row>
    <row r="17" spans="1:20" s="2" customFormat="1">
      <c r="A17" s="3">
        <v>3</v>
      </c>
      <c r="B17" s="1070" t="s">
        <v>287</v>
      </c>
      <c r="C17" s="99" t="s">
        <v>282</v>
      </c>
      <c r="D17" s="1176">
        <v>0</v>
      </c>
      <c r="E17" s="1176">
        <v>0</v>
      </c>
      <c r="F17" s="1176">
        <v>0</v>
      </c>
      <c r="G17" s="1176">
        <v>0</v>
      </c>
      <c r="H17" s="1176">
        <v>0</v>
      </c>
      <c r="I17" s="1176">
        <v>0</v>
      </c>
      <c r="J17" s="1176">
        <v>0</v>
      </c>
      <c r="K17" s="1176">
        <v>0</v>
      </c>
    </row>
    <row r="18" spans="1:20" s="2" customFormat="1">
      <c r="B18" s="5" t="s">
        <v>317</v>
      </c>
      <c r="C18" s="99" t="s">
        <v>282</v>
      </c>
      <c r="D18" s="1177">
        <f>SUM(D9:D17)</f>
        <v>1202.943</v>
      </c>
      <c r="E18" s="1177">
        <f t="shared" ref="E18:K18" si="1">SUM(E9:E17)</f>
        <v>956.2360000000001</v>
      </c>
      <c r="F18" s="1177">
        <f t="shared" si="1"/>
        <v>943.54686399999991</v>
      </c>
      <c r="G18" s="1177">
        <f t="shared" si="1"/>
        <v>914.92724407000003</v>
      </c>
      <c r="H18" s="1177">
        <f t="shared" si="1"/>
        <v>866.54320865</v>
      </c>
      <c r="I18" s="1177">
        <f t="shared" si="1"/>
        <v>831.09885007000003</v>
      </c>
      <c r="J18" s="1177">
        <f t="shared" si="1"/>
        <v>91.1304347544</v>
      </c>
      <c r="K18" s="1177">
        <f t="shared" si="1"/>
        <v>88.553162470000004</v>
      </c>
    </row>
    <row r="19" spans="1:20" s="2" customFormat="1">
      <c r="B19" s="82" t="s">
        <v>318</v>
      </c>
      <c r="C19" s="99" t="s">
        <v>282</v>
      </c>
      <c r="D19" s="1176">
        <v>2375</v>
      </c>
      <c r="E19" s="1176">
        <v>2529</v>
      </c>
      <c r="F19" s="1176">
        <v>2818</v>
      </c>
      <c r="G19" s="1176">
        <v>3093</v>
      </c>
      <c r="H19" s="1176">
        <v>3125</v>
      </c>
      <c r="I19" s="1176">
        <v>2605</v>
      </c>
      <c r="J19" s="1176">
        <v>1514.7613691099998</v>
      </c>
      <c r="K19" s="1176">
        <v>2085.9639588099999</v>
      </c>
    </row>
    <row r="20" spans="1:20" s="2" customFormat="1">
      <c r="A20" s="3">
        <v>1</v>
      </c>
      <c r="B20" s="1070" t="s">
        <v>287</v>
      </c>
      <c r="C20" s="99" t="s">
        <v>282</v>
      </c>
      <c r="D20" s="1176">
        <v>0</v>
      </c>
      <c r="E20" s="1176">
        <v>0</v>
      </c>
      <c r="F20" s="1176">
        <v>0</v>
      </c>
      <c r="G20" s="1176">
        <v>0</v>
      </c>
      <c r="H20" s="1176">
        <v>0</v>
      </c>
      <c r="I20" s="1176">
        <v>0</v>
      </c>
      <c r="J20" s="1176">
        <v>0</v>
      </c>
      <c r="K20" s="1176">
        <v>0</v>
      </c>
    </row>
    <row r="21" spans="1:20" s="2" customFormat="1">
      <c r="A21" s="3">
        <v>2</v>
      </c>
      <c r="B21" s="1070" t="s">
        <v>287</v>
      </c>
      <c r="C21" s="99" t="s">
        <v>282</v>
      </c>
      <c r="D21" s="1176">
        <v>0</v>
      </c>
      <c r="E21" s="1176">
        <v>0</v>
      </c>
      <c r="F21" s="1176">
        <v>0</v>
      </c>
      <c r="G21" s="1176">
        <v>0</v>
      </c>
      <c r="H21" s="1176">
        <v>0</v>
      </c>
      <c r="I21" s="1176">
        <v>0</v>
      </c>
      <c r="J21" s="1176">
        <v>0</v>
      </c>
      <c r="K21" s="1176">
        <v>0</v>
      </c>
    </row>
    <row r="22" spans="1:20" s="2" customFormat="1">
      <c r="A22" s="3">
        <v>3</v>
      </c>
      <c r="B22" s="1070" t="s">
        <v>287</v>
      </c>
      <c r="C22" s="99" t="s">
        <v>282</v>
      </c>
      <c r="D22" s="1176">
        <v>0</v>
      </c>
      <c r="E22" s="1176">
        <v>0</v>
      </c>
      <c r="F22" s="1176">
        <v>0</v>
      </c>
      <c r="G22" s="1176">
        <v>0</v>
      </c>
      <c r="H22" s="1176">
        <v>0</v>
      </c>
      <c r="I22" s="1176">
        <v>0</v>
      </c>
      <c r="J22" s="1176">
        <v>0</v>
      </c>
      <c r="K22" s="1176">
        <v>0</v>
      </c>
    </row>
    <row r="23" spans="1:20" s="2" customFormat="1">
      <c r="B23" s="5" t="s">
        <v>319</v>
      </c>
      <c r="C23" s="99" t="s">
        <v>282</v>
      </c>
      <c r="D23" s="1177">
        <f>SUM(D18:D22)</f>
        <v>3577.9430000000002</v>
      </c>
      <c r="E23" s="1177">
        <f t="shared" ref="E23:K23" si="2">SUM(E18:E22)</f>
        <v>3485.2359999999999</v>
      </c>
      <c r="F23" s="1177">
        <f t="shared" si="2"/>
        <v>3761.5468639999999</v>
      </c>
      <c r="G23" s="1177">
        <f t="shared" si="2"/>
        <v>4007.9272440700001</v>
      </c>
      <c r="H23" s="1177">
        <f t="shared" si="2"/>
        <v>3991.54320865</v>
      </c>
      <c r="I23" s="1177">
        <f t="shared" si="2"/>
        <v>3436.09885007</v>
      </c>
      <c r="J23" s="1177">
        <f t="shared" si="2"/>
        <v>1605.8918038643999</v>
      </c>
      <c r="K23" s="1177">
        <f t="shared" si="2"/>
        <v>2174.5171212800001</v>
      </c>
    </row>
    <row r="24" spans="1:20" s="2" customFormat="1">
      <c r="C24" s="86"/>
      <c r="D24" s="30"/>
      <c r="E24" s="30"/>
      <c r="F24" s="30"/>
      <c r="G24" s="30"/>
      <c r="H24" s="30"/>
      <c r="I24" s="30"/>
      <c r="J24" s="30"/>
      <c r="K24" s="30"/>
    </row>
    <row r="25" spans="1:20" s="2" customFormat="1">
      <c r="B25" s="5" t="s">
        <v>320</v>
      </c>
      <c r="C25" s="99" t="s">
        <v>282</v>
      </c>
    </row>
    <row r="26" spans="1:20" s="2" customFormat="1">
      <c r="A26" s="3">
        <v>1</v>
      </c>
      <c r="B26" s="1070" t="s">
        <v>903</v>
      </c>
      <c r="C26" s="99" t="s">
        <v>282</v>
      </c>
      <c r="D26" s="1173">
        <v>-1342.0001147099999</v>
      </c>
      <c r="E26" s="1173">
        <v>-1522.99</v>
      </c>
      <c r="F26" s="1173">
        <v>-1758</v>
      </c>
      <c r="G26" s="1173">
        <v>-1805</v>
      </c>
      <c r="H26" s="1173">
        <v>-1900</v>
      </c>
      <c r="I26" s="1173">
        <v>-1159.2282216200001</v>
      </c>
      <c r="J26" s="1174">
        <v>0</v>
      </c>
      <c r="K26" s="1174">
        <v>0</v>
      </c>
      <c r="M26" s="1137"/>
      <c r="N26" s="1137"/>
      <c r="O26" s="1137"/>
      <c r="P26" s="1137"/>
      <c r="Q26" s="1137"/>
      <c r="R26" s="1137"/>
      <c r="S26" s="1137"/>
      <c r="T26" s="1137"/>
    </row>
    <row r="27" spans="1:20" s="2" customFormat="1">
      <c r="A27" s="3">
        <v>2</v>
      </c>
      <c r="B27" s="1070" t="s">
        <v>904</v>
      </c>
      <c r="C27" s="99" t="s">
        <v>282</v>
      </c>
      <c r="D27" s="1173">
        <v>-1165.943</v>
      </c>
      <c r="E27" s="1173">
        <v>-915.23599999999999</v>
      </c>
      <c r="F27" s="1173">
        <v>-902.9973655</v>
      </c>
      <c r="G27" s="1173">
        <v>-857.14896898000006</v>
      </c>
      <c r="H27" s="1173">
        <v>-801.9889856499999</v>
      </c>
      <c r="I27" s="1173">
        <v>-753.48178449</v>
      </c>
      <c r="J27" s="1174">
        <v>0</v>
      </c>
      <c r="K27" s="1174">
        <v>0</v>
      </c>
      <c r="M27" s="1137"/>
      <c r="N27" s="1137"/>
      <c r="O27" s="1137"/>
      <c r="P27" s="1137"/>
      <c r="Q27" s="1137"/>
      <c r="R27" s="1137"/>
      <c r="S27" s="1137"/>
      <c r="T27" s="1137"/>
    </row>
    <row r="28" spans="1:20" s="2" customFormat="1">
      <c r="A28" s="3">
        <v>3</v>
      </c>
      <c r="B28" s="1070" t="s">
        <v>905</v>
      </c>
      <c r="C28" s="99" t="s">
        <v>282</v>
      </c>
      <c r="D28" s="1173">
        <v>-40</v>
      </c>
      <c r="E28" s="1173">
        <v>-33.035000000000004</v>
      </c>
      <c r="F28" s="1173">
        <v>-33.954715849999999</v>
      </c>
      <c r="G28" s="1173">
        <v>-43.352027760704708</v>
      </c>
      <c r="H28" s="1173">
        <v>-50</v>
      </c>
      <c r="I28" s="1173">
        <v>-37.463480400000009</v>
      </c>
      <c r="J28" s="1174">
        <v>0</v>
      </c>
      <c r="K28" s="1174">
        <v>0</v>
      </c>
      <c r="M28" s="1137"/>
      <c r="N28" s="1137"/>
      <c r="O28" s="1137"/>
      <c r="P28" s="1137"/>
      <c r="Q28" s="1137"/>
      <c r="R28" s="1137"/>
      <c r="S28" s="1137"/>
      <c r="T28" s="1137"/>
    </row>
    <row r="29" spans="1:20" s="2" customFormat="1">
      <c r="A29" s="3">
        <v>4</v>
      </c>
      <c r="B29" s="1070" t="s">
        <v>906</v>
      </c>
      <c r="C29" s="99" t="s">
        <v>282</v>
      </c>
      <c r="D29" s="1173">
        <v>-14</v>
      </c>
      <c r="E29" s="1173">
        <v>-20</v>
      </c>
      <c r="F29" s="1173">
        <v>-19</v>
      </c>
      <c r="G29" s="1173">
        <v>-19.66806411</v>
      </c>
      <c r="H29" s="1173">
        <v>-43.032375000000002</v>
      </c>
      <c r="I29" s="1173">
        <v>-40.498503370000002</v>
      </c>
      <c r="J29" s="1173">
        <v>-36.919394560000001</v>
      </c>
      <c r="K29" s="1173">
        <v>-46.497788010000001</v>
      </c>
      <c r="M29" s="1137"/>
      <c r="N29" s="1137"/>
      <c r="O29" s="1137"/>
      <c r="P29" s="1137"/>
      <c r="Q29" s="1137"/>
      <c r="R29" s="1137"/>
      <c r="S29" s="1137"/>
      <c r="T29" s="1137"/>
    </row>
    <row r="30" spans="1:20" s="2" customFormat="1">
      <c r="A30" s="3">
        <v>5</v>
      </c>
      <c r="B30" s="1070" t="s">
        <v>907</v>
      </c>
      <c r="C30" s="99" t="s">
        <v>282</v>
      </c>
      <c r="D30" s="1173">
        <v>9.8406306647465893</v>
      </c>
      <c r="E30" s="1173">
        <v>9.0871104814774224</v>
      </c>
      <c r="F30" s="1173">
        <v>7.573436126510793</v>
      </c>
      <c r="G30" s="1173">
        <v>9.7964099999999998</v>
      </c>
      <c r="H30" s="1173">
        <v>10.247088597793622</v>
      </c>
      <c r="I30" s="1173">
        <v>10.658742136785948</v>
      </c>
      <c r="J30" s="1173">
        <v>11.977715268977747</v>
      </c>
      <c r="K30" s="1173">
        <v>0.72399406581911485</v>
      </c>
      <c r="M30" s="1137"/>
      <c r="N30" s="1137"/>
      <c r="O30" s="1137"/>
      <c r="P30" s="1137"/>
      <c r="Q30" s="1137"/>
      <c r="R30" s="1137"/>
      <c r="S30" s="1137"/>
      <c r="T30" s="1137"/>
    </row>
    <row r="31" spans="1:20" s="2" customFormat="1">
      <c r="A31" s="3">
        <v>6</v>
      </c>
      <c r="B31" s="1070" t="s">
        <v>908</v>
      </c>
      <c r="C31" s="99" t="s">
        <v>282</v>
      </c>
      <c r="D31" s="1173">
        <v>-7.6168819999999995</v>
      </c>
      <c r="E31" s="1173">
        <v>2.976362</v>
      </c>
      <c r="F31" s="1173">
        <v>0.51848900088374716</v>
      </c>
      <c r="G31" s="1173">
        <v>1.7468129999999999</v>
      </c>
      <c r="H31" s="1173">
        <v>1.8360604899999999</v>
      </c>
      <c r="I31" s="1173">
        <v>-18.798370900770401</v>
      </c>
      <c r="J31" s="1173">
        <v>13.040991578734069</v>
      </c>
      <c r="K31" s="1173">
        <v>10.252615332266899</v>
      </c>
      <c r="M31" s="1137"/>
      <c r="N31" s="1137"/>
      <c r="O31" s="1137"/>
      <c r="P31" s="1137"/>
      <c r="Q31" s="1137"/>
      <c r="R31" s="1137"/>
      <c r="S31" s="1137"/>
      <c r="T31" s="1137"/>
    </row>
    <row r="32" spans="1:20" s="2" customFormat="1">
      <c r="A32" s="3">
        <v>7</v>
      </c>
      <c r="B32" s="1070" t="s">
        <v>909</v>
      </c>
      <c r="C32" s="99" t="s">
        <v>282</v>
      </c>
      <c r="D32" s="1173">
        <v>-871.75296169000001</v>
      </c>
      <c r="E32" s="1173">
        <v>-874.14480400000002</v>
      </c>
      <c r="F32" s="1173">
        <v>-906.6684547000001</v>
      </c>
      <c r="G32" s="1173">
        <v>-1120.4720070000001</v>
      </c>
      <c r="H32" s="1173">
        <v>-1011.2936051</v>
      </c>
      <c r="I32" s="1173">
        <v>-1196.3340840999999</v>
      </c>
      <c r="J32" s="1173">
        <v>-1316.8495439999999</v>
      </c>
      <c r="K32" s="1173">
        <v>-1874.5015660500001</v>
      </c>
      <c r="M32" s="1137"/>
      <c r="N32" s="1137"/>
      <c r="O32" s="1137"/>
      <c r="P32" s="1137"/>
      <c r="Q32" s="1137"/>
      <c r="R32" s="1137"/>
      <c r="S32" s="1137"/>
      <c r="T32" s="1137"/>
    </row>
    <row r="33" spans="1:20" s="2" customFormat="1">
      <c r="A33" s="3">
        <v>8</v>
      </c>
      <c r="B33" s="1070" t="s">
        <v>910</v>
      </c>
      <c r="C33" s="99" t="s">
        <v>282</v>
      </c>
      <c r="D33" s="1173">
        <v>2.11238334233171</v>
      </c>
      <c r="E33" s="1173">
        <v>0.13632502329782864</v>
      </c>
      <c r="F33" s="1173">
        <v>-0.42345628605788976</v>
      </c>
      <c r="G33" s="1173">
        <v>1.87360726</v>
      </c>
      <c r="H33" s="1173">
        <v>-0.22818456999999981</v>
      </c>
      <c r="I33" s="1173">
        <v>5.5300741602519672</v>
      </c>
      <c r="J33" s="1173">
        <v>1.9444870002832171</v>
      </c>
      <c r="K33" s="1173">
        <v>2.953927770639095</v>
      </c>
      <c r="M33" s="1137"/>
      <c r="N33" s="1137"/>
      <c r="O33" s="1137"/>
      <c r="P33" s="1137"/>
      <c r="Q33" s="1137"/>
      <c r="R33" s="1137"/>
      <c r="S33" s="1137"/>
      <c r="T33" s="1137"/>
    </row>
    <row r="34" spans="1:20" s="2" customFormat="1">
      <c r="A34" s="3">
        <v>9</v>
      </c>
      <c r="B34" s="1070" t="s">
        <v>911</v>
      </c>
      <c r="C34" s="99" t="s">
        <v>282</v>
      </c>
      <c r="D34" s="1174">
        <v>0</v>
      </c>
      <c r="E34" s="1173">
        <v>12.5</v>
      </c>
      <c r="F34" s="1174">
        <v>0</v>
      </c>
      <c r="G34" s="1174">
        <v>0</v>
      </c>
      <c r="H34" s="1174">
        <v>0</v>
      </c>
      <c r="I34" s="1174">
        <v>0</v>
      </c>
      <c r="J34" s="1174">
        <v>0</v>
      </c>
      <c r="K34" s="1174">
        <v>0</v>
      </c>
      <c r="M34" s="1137"/>
      <c r="N34" s="1137"/>
      <c r="O34" s="1137"/>
      <c r="P34" s="1137"/>
      <c r="Q34" s="1137"/>
      <c r="R34" s="1137"/>
      <c r="S34" s="1137"/>
      <c r="T34" s="1137"/>
    </row>
    <row r="35" spans="1:20" s="2" customFormat="1">
      <c r="A35" s="3">
        <v>10</v>
      </c>
      <c r="B35" s="1070" t="s">
        <v>912</v>
      </c>
      <c r="C35" s="99" t="s">
        <v>282</v>
      </c>
      <c r="D35" s="1174">
        <v>0</v>
      </c>
      <c r="E35" s="1174">
        <v>0</v>
      </c>
      <c r="F35" s="1174">
        <v>0</v>
      </c>
      <c r="G35" s="1174">
        <v>0</v>
      </c>
      <c r="H35" s="1174">
        <v>0</v>
      </c>
      <c r="I35" s="1174">
        <v>0</v>
      </c>
      <c r="J35" s="1173">
        <v>-12.042698</v>
      </c>
      <c r="K35" s="1174">
        <v>0</v>
      </c>
      <c r="M35" s="1137"/>
      <c r="N35" s="1137"/>
      <c r="O35" s="1137"/>
      <c r="P35" s="1137"/>
      <c r="Q35" s="1137"/>
      <c r="R35" s="1137"/>
      <c r="S35" s="1137"/>
      <c r="T35" s="1137"/>
    </row>
    <row r="36" spans="1:20" s="2" customFormat="1">
      <c r="A36" s="3">
        <v>11</v>
      </c>
      <c r="B36" s="1070" t="s">
        <v>913</v>
      </c>
      <c r="C36" s="99" t="s">
        <v>282</v>
      </c>
      <c r="D36" s="1174">
        <v>0</v>
      </c>
      <c r="E36" s="1174">
        <v>0</v>
      </c>
      <c r="F36" s="1174">
        <v>0</v>
      </c>
      <c r="G36" s="1174">
        <v>0</v>
      </c>
      <c r="H36" s="1174">
        <v>0</v>
      </c>
      <c r="I36" s="1174">
        <v>0</v>
      </c>
      <c r="J36" s="1173">
        <v>-2.034627</v>
      </c>
      <c r="K36" s="1174">
        <v>0</v>
      </c>
      <c r="M36" s="1137"/>
      <c r="N36" s="1137"/>
      <c r="O36" s="1137"/>
      <c r="P36" s="1137"/>
      <c r="Q36" s="1137"/>
      <c r="R36" s="1137"/>
      <c r="S36" s="1137"/>
      <c r="T36" s="1137"/>
    </row>
    <row r="37" spans="1:20" s="2" customFormat="1">
      <c r="A37" s="3">
        <v>12</v>
      </c>
      <c r="B37" s="1070" t="s">
        <v>914</v>
      </c>
      <c r="C37" s="99" t="s">
        <v>282</v>
      </c>
      <c r="D37" s="1174">
        <v>0</v>
      </c>
      <c r="E37" s="1174">
        <v>0</v>
      </c>
      <c r="F37" s="1174">
        <v>0</v>
      </c>
      <c r="G37" s="1174">
        <v>0</v>
      </c>
      <c r="H37" s="1174">
        <v>0</v>
      </c>
      <c r="I37" s="1174">
        <v>0</v>
      </c>
      <c r="J37" s="1173">
        <v>2.6186281422849444</v>
      </c>
      <c r="K37" s="1173">
        <v>2.4744861415758685</v>
      </c>
      <c r="M37" s="1137"/>
      <c r="N37" s="1137"/>
      <c r="O37" s="1137"/>
      <c r="P37" s="1137"/>
      <c r="Q37" s="1137"/>
      <c r="R37" s="1137"/>
      <c r="S37" s="1137"/>
      <c r="T37" s="1137"/>
    </row>
    <row r="38" spans="1:20" s="2" customFormat="1">
      <c r="A38" s="3">
        <v>13</v>
      </c>
      <c r="B38" s="1070" t="s">
        <v>287</v>
      </c>
      <c r="C38" s="99" t="s">
        <v>282</v>
      </c>
      <c r="D38" s="1176">
        <v>0</v>
      </c>
      <c r="E38" s="1176">
        <v>0</v>
      </c>
      <c r="F38" s="1176">
        <v>0</v>
      </c>
      <c r="G38" s="1176">
        <v>0</v>
      </c>
      <c r="H38" s="1176">
        <v>0</v>
      </c>
      <c r="I38" s="1176">
        <v>0</v>
      </c>
      <c r="J38" s="1176">
        <v>0</v>
      </c>
      <c r="K38" s="1176">
        <v>0</v>
      </c>
    </row>
    <row r="39" spans="1:20" s="2" customFormat="1">
      <c r="A39" s="3">
        <v>14</v>
      </c>
      <c r="B39" s="1070" t="s">
        <v>287</v>
      </c>
      <c r="C39" s="99" t="s">
        <v>282</v>
      </c>
      <c r="D39" s="1176">
        <v>0</v>
      </c>
      <c r="E39" s="1176">
        <v>0</v>
      </c>
      <c r="F39" s="1176">
        <v>0</v>
      </c>
      <c r="G39" s="1176">
        <v>0</v>
      </c>
      <c r="H39" s="1176">
        <v>0</v>
      </c>
      <c r="I39" s="1176">
        <v>0</v>
      </c>
      <c r="J39" s="1176">
        <v>0</v>
      </c>
      <c r="K39" s="1176">
        <v>0</v>
      </c>
    </row>
    <row r="40" spans="1:20" s="2" customFormat="1">
      <c r="A40" s="3">
        <v>15</v>
      </c>
      <c r="B40" s="1070" t="s">
        <v>287</v>
      </c>
      <c r="C40" s="99" t="s">
        <v>282</v>
      </c>
      <c r="D40" s="1176">
        <v>0</v>
      </c>
      <c r="E40" s="1176">
        <v>0</v>
      </c>
      <c r="F40" s="1176">
        <v>0</v>
      </c>
      <c r="G40" s="1176">
        <v>0</v>
      </c>
      <c r="H40" s="1176">
        <v>0</v>
      </c>
      <c r="I40" s="1176">
        <v>0</v>
      </c>
      <c r="J40" s="1176">
        <v>0</v>
      </c>
      <c r="K40" s="1176">
        <v>0</v>
      </c>
    </row>
    <row r="41" spans="1:20" s="2" customFormat="1">
      <c r="A41" s="3">
        <v>16</v>
      </c>
      <c r="B41" s="1070" t="s">
        <v>287</v>
      </c>
      <c r="C41" s="99" t="s">
        <v>282</v>
      </c>
      <c r="D41" s="1176">
        <v>0</v>
      </c>
      <c r="E41" s="1176">
        <v>0</v>
      </c>
      <c r="F41" s="1176">
        <v>0</v>
      </c>
      <c r="G41" s="1176">
        <v>0</v>
      </c>
      <c r="H41" s="1176">
        <v>0</v>
      </c>
      <c r="I41" s="1176">
        <v>0</v>
      </c>
      <c r="J41" s="1176">
        <v>0</v>
      </c>
      <c r="K41" s="1176">
        <v>0</v>
      </c>
    </row>
    <row r="42" spans="1:20" s="2" customFormat="1">
      <c r="A42" s="3">
        <v>17</v>
      </c>
      <c r="B42" s="1070" t="s">
        <v>287</v>
      </c>
      <c r="C42" s="99" t="s">
        <v>282</v>
      </c>
      <c r="D42" s="1176">
        <v>0</v>
      </c>
      <c r="E42" s="1176">
        <v>0</v>
      </c>
      <c r="F42" s="1176">
        <v>0</v>
      </c>
      <c r="G42" s="1176">
        <v>0</v>
      </c>
      <c r="H42" s="1176">
        <v>0</v>
      </c>
      <c r="I42" s="1176">
        <v>0</v>
      </c>
      <c r="J42" s="1176">
        <v>0</v>
      </c>
      <c r="K42" s="1176">
        <v>0</v>
      </c>
    </row>
    <row r="43" spans="1:20" s="2" customFormat="1">
      <c r="A43" s="3">
        <v>18</v>
      </c>
      <c r="B43" s="1070" t="s">
        <v>287</v>
      </c>
      <c r="C43" s="99" t="s">
        <v>282</v>
      </c>
      <c r="D43" s="1176">
        <v>0</v>
      </c>
      <c r="E43" s="1176">
        <v>0</v>
      </c>
      <c r="F43" s="1176">
        <v>0</v>
      </c>
      <c r="G43" s="1176">
        <v>0</v>
      </c>
      <c r="H43" s="1176">
        <v>0</v>
      </c>
      <c r="I43" s="1176">
        <v>0</v>
      </c>
      <c r="J43" s="1176">
        <v>0</v>
      </c>
      <c r="K43" s="1176">
        <v>0</v>
      </c>
    </row>
    <row r="44" spans="1:20" s="2" customFormat="1">
      <c r="A44" s="3">
        <v>19</v>
      </c>
      <c r="B44" s="1070" t="s">
        <v>287</v>
      </c>
      <c r="C44" s="99" t="s">
        <v>282</v>
      </c>
      <c r="D44" s="1176">
        <v>0</v>
      </c>
      <c r="E44" s="1176">
        <v>0</v>
      </c>
      <c r="F44" s="1176">
        <v>0</v>
      </c>
      <c r="G44" s="1176">
        <v>0</v>
      </c>
      <c r="H44" s="1176">
        <v>0</v>
      </c>
      <c r="I44" s="1176">
        <v>0</v>
      </c>
      <c r="J44" s="1176">
        <v>0</v>
      </c>
      <c r="K44" s="1176">
        <v>0</v>
      </c>
    </row>
    <row r="45" spans="1:20" s="2" customFormat="1">
      <c r="A45" s="3">
        <v>20</v>
      </c>
      <c r="B45" s="1070" t="s">
        <v>287</v>
      </c>
      <c r="C45" s="99" t="s">
        <v>282</v>
      </c>
      <c r="D45" s="1176">
        <v>0</v>
      </c>
      <c r="E45" s="1176">
        <v>0</v>
      </c>
      <c r="F45" s="1176">
        <v>0</v>
      </c>
      <c r="G45" s="1176">
        <v>0</v>
      </c>
      <c r="H45" s="1176">
        <v>0</v>
      </c>
      <c r="I45" s="1176">
        <v>0</v>
      </c>
      <c r="J45" s="1176">
        <v>0</v>
      </c>
      <c r="K45" s="1176">
        <v>0</v>
      </c>
    </row>
    <row r="46" spans="1:20" s="2" customFormat="1">
      <c r="B46" s="5" t="s">
        <v>321</v>
      </c>
      <c r="C46" s="99" t="s">
        <v>282</v>
      </c>
      <c r="D46" s="650">
        <f>SUM(D26:D45)</f>
        <v>-3429.3599443929215</v>
      </c>
      <c r="E46" s="651">
        <f t="shared" ref="E46:K46" si="3">SUM(E26:E45)</f>
        <v>-3340.7060064952248</v>
      </c>
      <c r="F46" s="651">
        <f t="shared" si="3"/>
        <v>-3612.9520672086633</v>
      </c>
      <c r="G46" s="651">
        <f t="shared" si="3"/>
        <v>-3832.2242375907049</v>
      </c>
      <c r="H46" s="651">
        <f t="shared" si="3"/>
        <v>-3794.4600012322067</v>
      </c>
      <c r="I46" s="651">
        <f t="shared" si="3"/>
        <v>-3189.6156285837324</v>
      </c>
      <c r="J46" s="651">
        <f t="shared" si="3"/>
        <v>-1338.2644415697198</v>
      </c>
      <c r="K46" s="652">
        <f t="shared" si="3"/>
        <v>-1904.5943307496991</v>
      </c>
    </row>
    <row r="47" spans="1:20" s="2" customFormat="1">
      <c r="C47" s="86"/>
      <c r="D47" s="30"/>
      <c r="E47" s="30"/>
      <c r="F47" s="30"/>
      <c r="G47" s="30"/>
      <c r="H47" s="30"/>
      <c r="I47" s="30"/>
      <c r="J47" s="30"/>
      <c r="K47" s="30"/>
    </row>
    <row r="48" spans="1:20" s="2" customFormat="1">
      <c r="B48" s="5" t="s">
        <v>322</v>
      </c>
      <c r="C48" s="99" t="s">
        <v>282</v>
      </c>
      <c r="D48" s="650">
        <f>D46+D23</f>
        <v>148.58305560707868</v>
      </c>
      <c r="E48" s="651">
        <f t="shared" ref="E48:K48" si="4">E46+E23</f>
        <v>144.52999350477512</v>
      </c>
      <c r="F48" s="651">
        <f t="shared" si="4"/>
        <v>148.59479679133665</v>
      </c>
      <c r="G48" s="651">
        <f t="shared" si="4"/>
        <v>175.70300647929525</v>
      </c>
      <c r="H48" s="651">
        <f t="shared" si="4"/>
        <v>197.08320741779335</v>
      </c>
      <c r="I48" s="651">
        <f t="shared" si="4"/>
        <v>246.48322148626767</v>
      </c>
      <c r="J48" s="651">
        <f t="shared" si="4"/>
        <v>267.6273622946801</v>
      </c>
      <c r="K48" s="652">
        <f t="shared" si="4"/>
        <v>269.92279053030097</v>
      </c>
    </row>
    <row r="49" spans="1:20" s="2" customFormat="1">
      <c r="B49" s="2" t="s">
        <v>323</v>
      </c>
      <c r="C49" s="99" t="s">
        <v>282</v>
      </c>
      <c r="D49" s="641">
        <v>149.11601108707819</v>
      </c>
      <c r="E49" s="642">
        <v>145.05324818477524</v>
      </c>
      <c r="F49" s="642">
        <v>148.82196519133663</v>
      </c>
      <c r="G49" s="642">
        <v>175.80244196346334</v>
      </c>
      <c r="H49" s="642">
        <v>197.13548712823072</v>
      </c>
      <c r="I49" s="642">
        <v>246.38459550659132</v>
      </c>
      <c r="J49" s="642">
        <v>267.62736254448703</v>
      </c>
      <c r="K49" s="647">
        <v>269.92279029466988</v>
      </c>
    </row>
    <row r="50" spans="1:20" s="2" customFormat="1">
      <c r="C50" s="86" t="s">
        <v>324</v>
      </c>
      <c r="D50" s="657" t="str">
        <f>IF(D$5="Actuals",IF(ABS(D48-D49)&lt;1,"OK","ERROR"),"N/A")</f>
        <v>OK</v>
      </c>
      <c r="E50" s="658" t="str">
        <f t="shared" ref="E50:K50" si="5">IF(E$5="Actuals",IF(ABS(E48-E49)&lt;1,"OK","ERROR"),"N/A")</f>
        <v>OK</v>
      </c>
      <c r="F50" s="658" t="str">
        <f t="shared" si="5"/>
        <v>OK</v>
      </c>
      <c r="G50" s="658" t="str">
        <f t="shared" si="5"/>
        <v>OK</v>
      </c>
      <c r="H50" s="658" t="str">
        <f t="shared" si="5"/>
        <v>OK</v>
      </c>
      <c r="I50" s="658" t="str">
        <f t="shared" si="5"/>
        <v>OK</v>
      </c>
      <c r="J50" s="658" t="str">
        <f t="shared" si="5"/>
        <v>OK</v>
      </c>
      <c r="K50" s="659" t="str">
        <f t="shared" si="5"/>
        <v>OK</v>
      </c>
    </row>
    <row r="51" spans="1:20" s="2" customFormat="1">
      <c r="B51" s="2" t="s">
        <v>180</v>
      </c>
      <c r="C51" s="86"/>
    </row>
    <row r="52" spans="1:20" s="2" customFormat="1">
      <c r="B52" s="5" t="s">
        <v>325</v>
      </c>
      <c r="C52" s="99"/>
    </row>
    <row r="53" spans="1:20" s="2" customFormat="1">
      <c r="A53" s="3">
        <v>1</v>
      </c>
      <c r="B53" s="1070" t="s">
        <v>915</v>
      </c>
      <c r="C53" s="99" t="s">
        <v>282</v>
      </c>
      <c r="D53" s="1173">
        <v>10.190324341687457</v>
      </c>
      <c r="E53" s="1173">
        <v>10.519009496589609</v>
      </c>
      <c r="F53" s="1173">
        <v>10.755279088104556</v>
      </c>
      <c r="G53" s="1173">
        <v>10.839</v>
      </c>
      <c r="H53" s="1173">
        <v>11.025653388533193</v>
      </c>
      <c r="I53" s="1173">
        <v>11.434988130832217</v>
      </c>
      <c r="J53" s="1173">
        <v>11.795844305966048</v>
      </c>
      <c r="K53" s="1173">
        <v>11.848211054429289</v>
      </c>
      <c r="M53" s="1137"/>
      <c r="N53" s="1137"/>
      <c r="O53" s="1137"/>
      <c r="P53" s="1137"/>
      <c r="Q53" s="1137"/>
      <c r="R53" s="1137"/>
      <c r="S53" s="1137"/>
      <c r="T53" s="1137"/>
    </row>
    <row r="54" spans="1:20" s="2" customFormat="1">
      <c r="A54" s="3">
        <v>2</v>
      </c>
      <c r="B54" s="1070" t="s">
        <v>916</v>
      </c>
      <c r="C54" s="99" t="s">
        <v>282</v>
      </c>
      <c r="D54" s="1174">
        <v>0</v>
      </c>
      <c r="E54" s="1174">
        <v>0</v>
      </c>
      <c r="F54" s="1174">
        <v>0</v>
      </c>
      <c r="G54" s="1174">
        <v>0</v>
      </c>
      <c r="H54" s="1174">
        <v>0</v>
      </c>
      <c r="I54" s="1174">
        <v>0</v>
      </c>
      <c r="J54" s="1174">
        <v>0</v>
      </c>
      <c r="K54" s="1174">
        <v>0</v>
      </c>
      <c r="M54" s="1137"/>
      <c r="N54" s="1137"/>
      <c r="O54" s="1137"/>
      <c r="P54" s="1137"/>
      <c r="Q54" s="1137"/>
      <c r="R54" s="1137"/>
      <c r="S54" s="1137"/>
      <c r="T54" s="1137"/>
    </row>
    <row r="55" spans="1:20" s="2" customFormat="1">
      <c r="A55" s="3">
        <v>3</v>
      </c>
      <c r="B55" s="1070" t="s">
        <v>917</v>
      </c>
      <c r="C55" s="99" t="s">
        <v>282</v>
      </c>
      <c r="D55" s="1173">
        <v>0.60146726878272239</v>
      </c>
      <c r="E55" s="1173">
        <v>0.52459575594789198</v>
      </c>
      <c r="F55" s="1173">
        <v>0.46750568019687</v>
      </c>
      <c r="G55" s="1173">
        <v>0.629</v>
      </c>
      <c r="H55" s="1173">
        <v>0.66252378140000012</v>
      </c>
      <c r="I55" s="1173">
        <v>0.47936033510000003</v>
      </c>
      <c r="J55" s="1173">
        <v>0.71263059239999993</v>
      </c>
      <c r="K55" s="1173">
        <v>0.57684000000000002</v>
      </c>
      <c r="M55" s="1137"/>
      <c r="N55" s="1137"/>
      <c r="O55" s="1137"/>
      <c r="P55" s="1137"/>
      <c r="Q55" s="1137"/>
      <c r="R55" s="1137"/>
      <c r="S55" s="1137"/>
      <c r="T55" s="1137"/>
    </row>
    <row r="56" spans="1:20" s="2" customFormat="1">
      <c r="A56" s="3">
        <v>4</v>
      </c>
      <c r="B56" s="1070" t="s">
        <v>918</v>
      </c>
      <c r="C56" s="99" t="s">
        <v>282</v>
      </c>
      <c r="D56" s="1173">
        <v>0.18576164000000001</v>
      </c>
      <c r="E56" s="1173">
        <v>9.5832320000000012E-2</v>
      </c>
      <c r="F56" s="1173">
        <v>0.46056385</v>
      </c>
      <c r="G56" s="1173">
        <v>-0.29488095000000003</v>
      </c>
      <c r="H56" s="1173">
        <v>5.8115269999999997E-2</v>
      </c>
      <c r="I56" s="1173">
        <v>6.58234618</v>
      </c>
      <c r="J56" s="1173">
        <v>-2.6336993</v>
      </c>
      <c r="K56" s="1173">
        <v>0.67878143999999996</v>
      </c>
      <c r="M56" s="1137"/>
      <c r="N56" s="1137"/>
      <c r="O56" s="1137"/>
      <c r="P56" s="1137"/>
      <c r="Q56" s="1137"/>
      <c r="R56" s="1137"/>
      <c r="S56" s="1137"/>
      <c r="T56" s="1137"/>
    </row>
    <row r="57" spans="1:20" s="2" customFormat="1">
      <c r="A57" s="3">
        <v>5</v>
      </c>
      <c r="B57" s="1070" t="s">
        <v>919</v>
      </c>
      <c r="C57" s="99" t="s">
        <v>282</v>
      </c>
      <c r="D57" s="1174">
        <v>0</v>
      </c>
      <c r="E57" s="1173">
        <v>7.3459999999999998E-2</v>
      </c>
      <c r="F57" s="1173">
        <v>0.59447781999999993</v>
      </c>
      <c r="G57" s="1173">
        <v>2.1579998499999999</v>
      </c>
      <c r="H57" s="1173">
        <v>4.6460394600000017</v>
      </c>
      <c r="I57" s="1173">
        <v>8.6355734999999996</v>
      </c>
      <c r="J57" s="1173">
        <v>7.6612614900000002</v>
      </c>
      <c r="K57" s="1173">
        <v>7.308333199999999</v>
      </c>
      <c r="M57" s="1137"/>
      <c r="N57" s="1137"/>
      <c r="O57" s="1137"/>
      <c r="P57" s="1137"/>
      <c r="Q57" s="1137"/>
      <c r="R57" s="1137"/>
      <c r="S57" s="1137"/>
      <c r="T57" s="1137"/>
    </row>
    <row r="58" spans="1:20" s="2" customFormat="1">
      <c r="A58" s="3">
        <v>6</v>
      </c>
      <c r="B58" s="1070" t="s">
        <v>920</v>
      </c>
      <c r="C58" s="99" t="s">
        <v>282</v>
      </c>
      <c r="D58" s="1173">
        <v>4.8999999999999995</v>
      </c>
      <c r="E58" s="1174">
        <v>0</v>
      </c>
      <c r="F58" s="1174">
        <v>0</v>
      </c>
      <c r="G58" s="1174">
        <v>0</v>
      </c>
      <c r="H58" s="1174">
        <v>0</v>
      </c>
      <c r="I58" s="1174">
        <v>0</v>
      </c>
      <c r="J58" s="1174">
        <v>0</v>
      </c>
      <c r="K58" s="1174">
        <v>0</v>
      </c>
      <c r="M58" s="1137"/>
      <c r="N58" s="1137"/>
      <c r="O58" s="1137"/>
      <c r="P58" s="1137"/>
      <c r="Q58" s="1137"/>
      <c r="R58" s="1137"/>
      <c r="S58" s="1137"/>
      <c r="T58" s="1137"/>
    </row>
    <row r="59" spans="1:20" s="2" customFormat="1">
      <c r="A59" s="3">
        <v>7</v>
      </c>
      <c r="B59" s="1070" t="s">
        <v>921</v>
      </c>
      <c r="C59" s="99" t="s">
        <v>282</v>
      </c>
      <c r="D59" s="1174">
        <v>0</v>
      </c>
      <c r="E59" s="1174">
        <v>0</v>
      </c>
      <c r="F59" s="1174">
        <v>0</v>
      </c>
      <c r="G59" s="1174">
        <v>0</v>
      </c>
      <c r="H59" s="1174">
        <v>0</v>
      </c>
      <c r="I59" s="1174">
        <v>0</v>
      </c>
      <c r="J59" s="1173">
        <v>0.73584000000000005</v>
      </c>
      <c r="K59" s="1173">
        <v>0.75336000000000003</v>
      </c>
      <c r="M59" s="1137"/>
      <c r="N59" s="1137"/>
      <c r="O59" s="1137"/>
      <c r="P59" s="1137"/>
      <c r="Q59" s="1137"/>
      <c r="R59" s="1137"/>
      <c r="S59" s="1137"/>
      <c r="T59" s="1137"/>
    </row>
    <row r="60" spans="1:20" s="2" customFormat="1">
      <c r="A60" s="3">
        <v>8</v>
      </c>
      <c r="B60" s="1070" t="s">
        <v>922</v>
      </c>
      <c r="C60" s="99" t="s">
        <v>282</v>
      </c>
      <c r="D60" s="1174">
        <v>0</v>
      </c>
      <c r="E60" s="1174">
        <v>0</v>
      </c>
      <c r="F60" s="1174">
        <v>0</v>
      </c>
      <c r="G60" s="1174">
        <v>0</v>
      </c>
      <c r="H60" s="1174">
        <v>0</v>
      </c>
      <c r="I60" s="1174">
        <v>0</v>
      </c>
      <c r="J60" s="1173">
        <v>23.348199999999999</v>
      </c>
      <c r="K60" s="1173">
        <v>23.5411</v>
      </c>
      <c r="M60" s="1137"/>
      <c r="N60" s="1137"/>
      <c r="O60" s="1137"/>
      <c r="P60" s="1137"/>
      <c r="Q60" s="1137"/>
      <c r="R60" s="1137"/>
      <c r="S60" s="1137"/>
      <c r="T60" s="1137"/>
    </row>
    <row r="61" spans="1:20" s="2" customFormat="1">
      <c r="A61" s="3">
        <v>9</v>
      </c>
      <c r="B61" s="1070" t="s">
        <v>923</v>
      </c>
      <c r="C61" s="99" t="s">
        <v>282</v>
      </c>
      <c r="D61" s="1174">
        <v>0</v>
      </c>
      <c r="E61" s="1174">
        <v>0</v>
      </c>
      <c r="F61" s="1174">
        <v>0</v>
      </c>
      <c r="G61" s="1174">
        <v>0</v>
      </c>
      <c r="H61" s="1174">
        <v>0</v>
      </c>
      <c r="I61" s="1174">
        <v>0</v>
      </c>
      <c r="J61" s="1173">
        <v>8.4648549600000003</v>
      </c>
      <c r="K61" s="1173">
        <v>12.569778730000001</v>
      </c>
      <c r="M61" s="1137"/>
      <c r="N61" s="1137"/>
      <c r="O61" s="1137"/>
      <c r="P61" s="1137"/>
      <c r="Q61" s="1137"/>
      <c r="R61" s="1137"/>
      <c r="S61" s="1137"/>
      <c r="T61" s="1137"/>
    </row>
    <row r="62" spans="1:20" s="2" customFormat="1">
      <c r="A62" s="3">
        <v>10</v>
      </c>
      <c r="B62" s="1070" t="s">
        <v>924</v>
      </c>
      <c r="C62" s="99" t="s">
        <v>282</v>
      </c>
      <c r="D62" s="1173">
        <v>-0.54632829250653003</v>
      </c>
      <c r="E62" s="1173">
        <v>-1.9947410741866918</v>
      </c>
      <c r="F62" s="1173">
        <v>-3.0249292011802709</v>
      </c>
      <c r="G62" s="1173">
        <v>-0.11918804689676676</v>
      </c>
      <c r="H62" s="1173">
        <v>-7.4446890116604436E-2</v>
      </c>
      <c r="I62" s="1173">
        <v>9.8930825636216468E-2</v>
      </c>
      <c r="J62" s="1173">
        <v>3.0221873143432276E-4</v>
      </c>
      <c r="K62" s="1174">
        <v>0</v>
      </c>
      <c r="M62" s="1137"/>
      <c r="N62" s="1137"/>
      <c r="O62" s="1137"/>
      <c r="P62" s="1137"/>
      <c r="Q62" s="1137"/>
      <c r="R62" s="1137"/>
      <c r="S62" s="1137"/>
      <c r="T62" s="1137"/>
    </row>
    <row r="63" spans="1:20" s="2" customFormat="1">
      <c r="A63" s="3">
        <v>11</v>
      </c>
      <c r="B63" s="1070" t="s">
        <v>925</v>
      </c>
      <c r="C63" s="99" t="s">
        <v>282</v>
      </c>
      <c r="D63" s="1174">
        <v>0</v>
      </c>
      <c r="E63" s="1174">
        <v>0</v>
      </c>
      <c r="F63" s="1174">
        <v>0</v>
      </c>
      <c r="G63" s="1174">
        <v>0</v>
      </c>
      <c r="H63" s="1174">
        <v>0</v>
      </c>
      <c r="I63" s="1174">
        <v>0</v>
      </c>
      <c r="J63" s="1174">
        <v>0</v>
      </c>
      <c r="K63" s="1173">
        <v>1.5</v>
      </c>
      <c r="M63" s="1137"/>
      <c r="N63" s="1137"/>
      <c r="O63" s="1137"/>
      <c r="P63" s="1137"/>
      <c r="Q63" s="1137"/>
      <c r="R63" s="1137"/>
      <c r="S63" s="1137"/>
      <c r="T63" s="1137"/>
    </row>
    <row r="64" spans="1:20" s="2" customFormat="1">
      <c r="A64" s="3">
        <v>12</v>
      </c>
      <c r="B64" s="1070" t="s">
        <v>287</v>
      </c>
      <c r="C64" s="99" t="s">
        <v>282</v>
      </c>
      <c r="D64" s="1176">
        <v>0</v>
      </c>
      <c r="E64" s="1176">
        <v>0</v>
      </c>
      <c r="F64" s="1176">
        <v>0</v>
      </c>
      <c r="G64" s="1176">
        <v>0</v>
      </c>
      <c r="H64" s="1176">
        <v>0</v>
      </c>
      <c r="I64" s="1176">
        <v>0</v>
      </c>
      <c r="J64" s="1176">
        <v>0</v>
      </c>
      <c r="K64" s="1176">
        <v>0</v>
      </c>
    </row>
    <row r="65" spans="1:11" s="2" customFormat="1">
      <c r="A65" s="3">
        <v>13</v>
      </c>
      <c r="B65" s="1070" t="s">
        <v>287</v>
      </c>
      <c r="C65" s="99" t="s">
        <v>282</v>
      </c>
      <c r="D65" s="1176">
        <v>0</v>
      </c>
      <c r="E65" s="1176">
        <v>0</v>
      </c>
      <c r="F65" s="1176">
        <v>0</v>
      </c>
      <c r="G65" s="1176">
        <v>0</v>
      </c>
      <c r="H65" s="1176">
        <v>0</v>
      </c>
      <c r="I65" s="1176">
        <v>0</v>
      </c>
      <c r="J65" s="1176">
        <v>0</v>
      </c>
      <c r="K65" s="1176">
        <v>0</v>
      </c>
    </row>
    <row r="66" spans="1:11" s="2" customFormat="1">
      <c r="A66" s="3">
        <v>14</v>
      </c>
      <c r="B66" s="1070" t="s">
        <v>287</v>
      </c>
      <c r="C66" s="99" t="s">
        <v>282</v>
      </c>
      <c r="D66" s="1176">
        <v>0</v>
      </c>
      <c r="E66" s="1176">
        <v>0</v>
      </c>
      <c r="F66" s="1176">
        <v>0</v>
      </c>
      <c r="G66" s="1176">
        <v>0</v>
      </c>
      <c r="H66" s="1176">
        <v>0</v>
      </c>
      <c r="I66" s="1176">
        <v>0</v>
      </c>
      <c r="J66" s="1176">
        <v>0</v>
      </c>
      <c r="K66" s="1176">
        <v>0</v>
      </c>
    </row>
    <row r="67" spans="1:11" s="2" customFormat="1">
      <c r="A67" s="3">
        <v>15</v>
      </c>
      <c r="B67" s="1070" t="s">
        <v>287</v>
      </c>
      <c r="C67" s="99" t="s">
        <v>282</v>
      </c>
      <c r="D67" s="1176">
        <v>0</v>
      </c>
      <c r="E67" s="1176">
        <v>0</v>
      </c>
      <c r="F67" s="1176">
        <v>0</v>
      </c>
      <c r="G67" s="1176">
        <v>0</v>
      </c>
      <c r="H67" s="1176">
        <v>0</v>
      </c>
      <c r="I67" s="1176">
        <v>0</v>
      </c>
      <c r="J67" s="1176">
        <v>0</v>
      </c>
      <c r="K67" s="1176">
        <v>0</v>
      </c>
    </row>
    <row r="68" spans="1:11" s="2" customFormat="1">
      <c r="A68" s="3">
        <v>16</v>
      </c>
      <c r="B68" s="1070" t="s">
        <v>287</v>
      </c>
      <c r="C68" s="99" t="s">
        <v>282</v>
      </c>
      <c r="D68" s="1176">
        <v>0</v>
      </c>
      <c r="E68" s="1176">
        <v>0</v>
      </c>
      <c r="F68" s="1176">
        <v>0</v>
      </c>
      <c r="G68" s="1176">
        <v>0</v>
      </c>
      <c r="H68" s="1176">
        <v>0</v>
      </c>
      <c r="I68" s="1176">
        <v>0</v>
      </c>
      <c r="J68" s="1176">
        <v>0</v>
      </c>
      <c r="K68" s="1176">
        <v>0</v>
      </c>
    </row>
    <row r="69" spans="1:11" s="2" customFormat="1">
      <c r="A69" s="3">
        <v>17</v>
      </c>
      <c r="B69" s="1070" t="s">
        <v>287</v>
      </c>
      <c r="C69" s="99" t="s">
        <v>282</v>
      </c>
      <c r="D69" s="1176">
        <v>0</v>
      </c>
      <c r="E69" s="1176">
        <v>0</v>
      </c>
      <c r="F69" s="1176">
        <v>0</v>
      </c>
      <c r="G69" s="1176">
        <v>0</v>
      </c>
      <c r="H69" s="1176">
        <v>0</v>
      </c>
      <c r="I69" s="1176">
        <v>0</v>
      </c>
      <c r="J69" s="1176">
        <v>0</v>
      </c>
      <c r="K69" s="1176">
        <v>0</v>
      </c>
    </row>
    <row r="70" spans="1:11" s="2" customFormat="1">
      <c r="A70" s="3">
        <v>18</v>
      </c>
      <c r="B70" s="1070" t="s">
        <v>287</v>
      </c>
      <c r="C70" s="99" t="s">
        <v>282</v>
      </c>
      <c r="D70" s="1176">
        <v>0</v>
      </c>
      <c r="E70" s="1176">
        <v>0</v>
      </c>
      <c r="F70" s="1176">
        <v>0</v>
      </c>
      <c r="G70" s="1176">
        <v>0</v>
      </c>
      <c r="H70" s="1176">
        <v>0</v>
      </c>
      <c r="I70" s="1176">
        <v>0</v>
      </c>
      <c r="J70" s="1176">
        <v>0</v>
      </c>
      <c r="K70" s="1176">
        <v>0</v>
      </c>
    </row>
    <row r="71" spans="1:11" s="2" customFormat="1">
      <c r="A71" s="3">
        <v>19</v>
      </c>
      <c r="B71" s="1070" t="s">
        <v>287</v>
      </c>
      <c r="C71" s="99" t="s">
        <v>282</v>
      </c>
      <c r="D71" s="1176">
        <v>0</v>
      </c>
      <c r="E71" s="1176">
        <v>0</v>
      </c>
      <c r="F71" s="1176">
        <v>0</v>
      </c>
      <c r="G71" s="1176">
        <v>0</v>
      </c>
      <c r="H71" s="1176">
        <v>0</v>
      </c>
      <c r="I71" s="1176">
        <v>0</v>
      </c>
      <c r="J71" s="1176">
        <v>0</v>
      </c>
      <c r="K71" s="1176">
        <v>0</v>
      </c>
    </row>
    <row r="72" spans="1:11" s="2" customFormat="1">
      <c r="A72" s="3">
        <v>20</v>
      </c>
      <c r="B72" s="1070" t="s">
        <v>287</v>
      </c>
      <c r="C72" s="99" t="s">
        <v>282</v>
      </c>
      <c r="D72" s="1176">
        <v>0</v>
      </c>
      <c r="E72" s="1176">
        <v>0</v>
      </c>
      <c r="F72" s="1176">
        <v>0</v>
      </c>
      <c r="G72" s="1176">
        <v>0</v>
      </c>
      <c r="H72" s="1176">
        <v>0</v>
      </c>
      <c r="I72" s="1176">
        <v>0</v>
      </c>
      <c r="J72" s="1176">
        <v>0</v>
      </c>
      <c r="K72" s="1176">
        <v>0</v>
      </c>
    </row>
    <row r="73" spans="1:11" s="2" customFormat="1">
      <c r="A73" s="3">
        <v>21</v>
      </c>
      <c r="B73" s="1070" t="s">
        <v>287</v>
      </c>
      <c r="C73" s="99" t="s">
        <v>282</v>
      </c>
      <c r="D73" s="1176">
        <v>0</v>
      </c>
      <c r="E73" s="1176">
        <v>0</v>
      </c>
      <c r="F73" s="1176">
        <v>0</v>
      </c>
      <c r="G73" s="1176">
        <v>0</v>
      </c>
      <c r="H73" s="1176">
        <v>0</v>
      </c>
      <c r="I73" s="1176">
        <v>0</v>
      </c>
      <c r="J73" s="1176">
        <v>0</v>
      </c>
      <c r="K73" s="1176">
        <v>0</v>
      </c>
    </row>
    <row r="74" spans="1:11" s="2" customFormat="1">
      <c r="A74" s="3">
        <v>22</v>
      </c>
      <c r="B74" s="1070" t="s">
        <v>287</v>
      </c>
      <c r="C74" s="99" t="s">
        <v>282</v>
      </c>
      <c r="D74" s="1176">
        <v>0</v>
      </c>
      <c r="E74" s="1176">
        <v>0</v>
      </c>
      <c r="F74" s="1176">
        <v>0</v>
      </c>
      <c r="G74" s="1176">
        <v>0</v>
      </c>
      <c r="H74" s="1176">
        <v>0</v>
      </c>
      <c r="I74" s="1176">
        <v>0</v>
      </c>
      <c r="J74" s="1176">
        <v>0</v>
      </c>
      <c r="K74" s="1176">
        <v>0</v>
      </c>
    </row>
    <row r="75" spans="1:11" s="2" customFormat="1">
      <c r="A75" s="3">
        <v>23</v>
      </c>
      <c r="B75" s="1070" t="s">
        <v>287</v>
      </c>
      <c r="C75" s="99" t="s">
        <v>282</v>
      </c>
      <c r="D75" s="1176">
        <v>0</v>
      </c>
      <c r="E75" s="1176">
        <v>0</v>
      </c>
      <c r="F75" s="1176">
        <v>0</v>
      </c>
      <c r="G75" s="1176">
        <v>0</v>
      </c>
      <c r="H75" s="1176">
        <v>0</v>
      </c>
      <c r="I75" s="1176">
        <v>0</v>
      </c>
      <c r="J75" s="1176">
        <v>0</v>
      </c>
      <c r="K75" s="1176">
        <v>0</v>
      </c>
    </row>
    <row r="76" spans="1:11" s="2" customFormat="1">
      <c r="A76" s="3">
        <v>24</v>
      </c>
      <c r="B76" s="1070" t="s">
        <v>287</v>
      </c>
      <c r="C76" s="99" t="s">
        <v>282</v>
      </c>
      <c r="D76" s="1176">
        <v>0</v>
      </c>
      <c r="E76" s="1176">
        <v>0</v>
      </c>
      <c r="F76" s="1176">
        <v>0</v>
      </c>
      <c r="G76" s="1176">
        <v>0</v>
      </c>
      <c r="H76" s="1176">
        <v>0</v>
      </c>
      <c r="I76" s="1176">
        <v>0</v>
      </c>
      <c r="J76" s="1176">
        <v>0</v>
      </c>
      <c r="K76" s="1176">
        <v>0</v>
      </c>
    </row>
    <row r="77" spans="1:11" s="2" customFormat="1">
      <c r="A77" s="3">
        <v>25</v>
      </c>
      <c r="B77" s="1070" t="s">
        <v>287</v>
      </c>
      <c r="C77" s="99" t="s">
        <v>282</v>
      </c>
      <c r="D77" s="1176">
        <v>0</v>
      </c>
      <c r="E77" s="1176">
        <v>0</v>
      </c>
      <c r="F77" s="1176">
        <v>0</v>
      </c>
      <c r="G77" s="1176">
        <v>0</v>
      </c>
      <c r="H77" s="1176">
        <v>0</v>
      </c>
      <c r="I77" s="1176">
        <v>0</v>
      </c>
      <c r="J77" s="1176">
        <v>0</v>
      </c>
      <c r="K77" s="1176">
        <v>0</v>
      </c>
    </row>
    <row r="78" spans="1:11" s="2" customFormat="1">
      <c r="B78" s="5" t="s">
        <v>326</v>
      </c>
      <c r="C78" s="99" t="s">
        <v>282</v>
      </c>
      <c r="D78" s="1175">
        <f>SUM(D53:D77)</f>
        <v>15.331224957963649</v>
      </c>
      <c r="E78" s="1175">
        <f t="shared" ref="E78:K78" si="6">SUM(E53:E77)</f>
        <v>9.21815649835081</v>
      </c>
      <c r="F78" s="1175">
        <f t="shared" si="6"/>
        <v>9.2528972371211555</v>
      </c>
      <c r="G78" s="1175">
        <f t="shared" si="6"/>
        <v>13.211930853103233</v>
      </c>
      <c r="H78" s="1175">
        <f t="shared" si="6"/>
        <v>16.317885009816592</v>
      </c>
      <c r="I78" s="1175">
        <f t="shared" si="6"/>
        <v>27.231198971568432</v>
      </c>
      <c r="J78" s="1175">
        <f t="shared" si="6"/>
        <v>50.085234267097476</v>
      </c>
      <c r="K78" s="1175">
        <f t="shared" si="6"/>
        <v>58.776404424429295</v>
      </c>
    </row>
    <row r="79" spans="1:11" s="2" customFormat="1">
      <c r="C79" s="86"/>
      <c r="D79" s="30"/>
      <c r="E79" s="30"/>
      <c r="F79" s="30"/>
      <c r="G79" s="30"/>
      <c r="H79" s="30"/>
      <c r="I79" s="30"/>
      <c r="J79" s="30"/>
      <c r="K79" s="30"/>
    </row>
    <row r="80" spans="1:11" s="2" customFormat="1">
      <c r="B80" s="5" t="s">
        <v>327</v>
      </c>
      <c r="C80" s="99" t="s">
        <v>282</v>
      </c>
      <c r="D80" s="650">
        <f>D48-D78</f>
        <v>133.25183064911502</v>
      </c>
      <c r="E80" s="651">
        <f t="shared" ref="E80:K80" si="7">E48-E78</f>
        <v>135.3118370064243</v>
      </c>
      <c r="F80" s="651">
        <f t="shared" si="7"/>
        <v>139.3418995542155</v>
      </c>
      <c r="G80" s="651">
        <f t="shared" si="7"/>
        <v>162.49107562619201</v>
      </c>
      <c r="H80" s="651">
        <f t="shared" si="7"/>
        <v>180.76532240797675</v>
      </c>
      <c r="I80" s="651">
        <f t="shared" si="7"/>
        <v>219.25202251469923</v>
      </c>
      <c r="J80" s="651">
        <f t="shared" si="7"/>
        <v>217.54212802758263</v>
      </c>
      <c r="K80" s="652">
        <f t="shared" si="7"/>
        <v>211.14638610587167</v>
      </c>
    </row>
    <row r="81" spans="2:11" s="2" customFormat="1">
      <c r="B81" s="5" t="s">
        <v>328</v>
      </c>
      <c r="C81" s="99" t="s">
        <v>282</v>
      </c>
      <c r="D81" s="660">
        <f>'R4 - Totex'!D90+'R4 - Totex'!D118</f>
        <v>133.25183064911542</v>
      </c>
      <c r="E81" s="661">
        <f>'R4 - Totex'!E90+'R4 - Totex'!E118</f>
        <v>135.3118370064247</v>
      </c>
      <c r="F81" s="661">
        <f>'R4 - Totex'!F90+'R4 - Totex'!F118</f>
        <v>139.3418995542159</v>
      </c>
      <c r="G81" s="661">
        <f>'R4 - Totex'!G90+'R4 - Totex'!G118</f>
        <v>162.49107562619247</v>
      </c>
      <c r="H81" s="661">
        <f>'R4 - Totex'!H90+'R4 - Totex'!H118</f>
        <v>180.76532240797721</v>
      </c>
      <c r="I81" s="661">
        <f>'R4 - Totex'!I90+'R4 - Totex'!I118</f>
        <v>219.25202251469992</v>
      </c>
      <c r="J81" s="661">
        <f>'R4 - Totex'!J90+'R4 - Totex'!J118</f>
        <v>217.54212802758315</v>
      </c>
      <c r="K81" s="661">
        <f>'R4 - Totex'!K90+'R4 - Totex'!K118</f>
        <v>211.14609229469028</v>
      </c>
    </row>
    <row r="82" spans="2:11" s="2" customFormat="1">
      <c r="C82" s="86" t="s">
        <v>324</v>
      </c>
      <c r="D82" s="619" t="str">
        <f>IF(D$5="Actuals",IF(ABS(D80-('R4 - Totex'!D90+'R4 - Totex'!D118))&lt;'RFPR cover'!$F$14,"OK","Error"),"N/A")</f>
        <v>OK</v>
      </c>
      <c r="E82" s="619" t="str">
        <f>IF(E$5="Actuals",IF(ABS(E80-('R4 - Totex'!E90+'R4 - Totex'!E118))&lt;'RFPR cover'!$F$14,"OK","Error"),"N/A")</f>
        <v>OK</v>
      </c>
      <c r="F82" s="619" t="str">
        <f>IF(F$5="Actuals",IF(ABS(F80-('R4 - Totex'!F90+'R4 - Totex'!F118))&lt;'RFPR cover'!$F$14,"OK","Error"),"N/A")</f>
        <v>OK</v>
      </c>
      <c r="G82" s="619" t="str">
        <f>IF(G$5="Actuals",IF(ABS(G80-('R4 - Totex'!G90+'R4 - Totex'!G118))&lt;'RFPR cover'!$F$14,"OK","Error"),"N/A")</f>
        <v>OK</v>
      </c>
      <c r="H82" s="619" t="str">
        <f>IF(H$5="Actuals",IF(ABS(H80-('R4 - Totex'!H90+'R4 - Totex'!H118))&lt;'RFPR cover'!$F$14,"OK","Error"),"N/A")</f>
        <v>OK</v>
      </c>
      <c r="I82" s="619" t="str">
        <f>IF(I$5="Actuals",IF(ABS(I80-('R4 - Totex'!I90+'R4 - Totex'!I118))&lt;'RFPR cover'!$F$14,"OK","Error"),"N/A")</f>
        <v>OK</v>
      </c>
      <c r="J82" s="619" t="str">
        <f>IF(J$5="Actuals",IF(ABS(J80-('R4 - Totex'!J90+'R4 - Totex'!J118))&lt;'RFPR cover'!$F$14,"OK","Error"),"N/A")</f>
        <v>OK</v>
      </c>
      <c r="K82" s="1178" t="str">
        <f>IF(K$5="Actuals",IF(ABS(K80-('R4 - Totex'!K90+'R4 - Totex'!K118))&lt;'RFPR cover'!$F$14,"OK","Error"),"N/A")</f>
        <v>OK</v>
      </c>
    </row>
    <row r="83" spans="2:11" s="2" customFormat="1">
      <c r="C83" s="86"/>
      <c r="K83" s="1099"/>
    </row>
    <row r="84" spans="2:11">
      <c r="D84" s="132"/>
      <c r="E84" s="132"/>
      <c r="F84" s="132"/>
      <c r="G84" s="132"/>
      <c r="H84" s="132"/>
      <c r="I84" s="132"/>
      <c r="J84" s="132"/>
      <c r="K84" s="132"/>
    </row>
    <row r="85" spans="2:11">
      <c r="D85" s="132"/>
      <c r="E85" s="132"/>
      <c r="F85" s="132"/>
      <c r="G85" s="132"/>
      <c r="H85" s="132"/>
      <c r="I85" s="132"/>
      <c r="J85" s="132"/>
      <c r="K85" s="132"/>
    </row>
    <row r="86" spans="2:11">
      <c r="D86" s="132"/>
      <c r="E86" s="132"/>
      <c r="F86" s="132"/>
      <c r="G86" s="132"/>
      <c r="H86" s="132"/>
      <c r="I86" s="132"/>
      <c r="J86" s="132"/>
      <c r="K86" s="132"/>
    </row>
  </sheetData>
  <sheetProtection algorithmName="SHA-512" hashValue="XwlSaVxMfrQfTu8hVFoINqYfkGXuOruESEnQOW9FlJaTRFx4Te1jGBeuNF3RFO5x/vy//FrYxETi5sW96Z644g==" saltValue="KSviRAVq7/WsdZQXkMCojA==" spinCount="100000" sheet="1" objects="1" scenarios="1"/>
  <conditionalFormatting sqref="D6:J6">
    <cfRule type="expression" dxfId="181" priority="20">
      <formula>AND(D$5="Actuals",E$5="N/A")</formula>
    </cfRule>
  </conditionalFormatting>
  <conditionalFormatting sqref="D5:K5">
    <cfRule type="expression" dxfId="180" priority="11">
      <formula>AND(D$5="Actuals",E$5="N/A")</formula>
    </cfRule>
  </conditionalFormatting>
  <conditionalFormatting sqref="D48:K50 D80:K80 D82:K82 D18:K19 D23:K23 D9:K14 D26:K37 D53:K63 D46:K46 D78:K78">
    <cfRule type="expression" dxfId="179" priority="6">
      <formula>D$5="N/A"</formula>
    </cfRule>
  </conditionalFormatting>
  <conditionalFormatting sqref="D15:K17">
    <cfRule type="expression" dxfId="178" priority="5">
      <formula>D$5="N/A"</formula>
    </cfRule>
  </conditionalFormatting>
  <conditionalFormatting sqref="D20:K22">
    <cfRule type="expression" dxfId="177" priority="3">
      <formula>D$5="N/A"</formula>
    </cfRule>
  </conditionalFormatting>
  <conditionalFormatting sqref="D38:K45">
    <cfRule type="expression" dxfId="176" priority="2">
      <formula>D$5="N/A"</formula>
    </cfRule>
  </conditionalFormatting>
  <conditionalFormatting sqref="D64:K77">
    <cfRule type="expression" dxfId="175" priority="1">
      <formula>D$5="N/A"</formula>
    </cfRule>
  </conditionalFormatting>
  <pageMargins left="0.70866141732283472" right="0.70866141732283472" top="0.74803149606299213" bottom="0.74803149606299213" header="0.31496062992125984" footer="0.31496062992125984"/>
  <pageSetup paperSize="8" scale="65" orientation="landscape"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CC"/>
    <pageSetUpPr fitToPage="1"/>
  </sheetPr>
  <dimension ref="A1:T152"/>
  <sheetViews>
    <sheetView showGridLines="0" topLeftCell="B1" zoomScale="80" zoomScaleNormal="80" workbookViewId="0">
      <pane ySplit="6" topLeftCell="A115" activePane="bottomLeft" state="frozen"/>
      <selection activeCell="B75" sqref="A1:XFD1048576"/>
      <selection pane="bottomLeft" activeCell="K101" sqref="K101"/>
    </sheetView>
  </sheetViews>
  <sheetFormatPr defaultColWidth="9.125" defaultRowHeight="12.75"/>
  <cols>
    <col min="1" max="1" width="8.375" style="2" customWidth="1"/>
    <col min="2" max="2" width="75.5" style="82" customWidth="1"/>
    <col min="3" max="3" width="13.375" style="86" customWidth="1"/>
    <col min="4" max="11" width="11.125" style="2" customWidth="1"/>
    <col min="12" max="13" width="12.875" style="2" customWidth="1"/>
    <col min="14" max="14" width="25.5" style="2" customWidth="1"/>
    <col min="15" max="16384" width="9.125" style="2"/>
  </cols>
  <sheetData>
    <row r="1" spans="1:20" customFormat="1" ht="20.25">
      <c r="A1" s="981" t="s">
        <v>198</v>
      </c>
      <c r="B1" s="946"/>
      <c r="C1" s="172"/>
      <c r="D1" s="157"/>
      <c r="E1" s="157"/>
      <c r="F1" s="157"/>
      <c r="G1" s="157"/>
      <c r="H1" s="157"/>
      <c r="I1" s="158"/>
      <c r="J1" s="158"/>
      <c r="K1" s="159"/>
      <c r="L1" s="159"/>
      <c r="M1" s="159"/>
      <c r="N1" s="159"/>
      <c r="O1" s="992"/>
    </row>
    <row r="2" spans="1:20" customFormat="1" ht="20.25">
      <c r="A2" s="941" t="str">
        <f>'RFPR cover'!C5</f>
        <v>NGESO</v>
      </c>
      <c r="B2" s="948"/>
      <c r="C2" s="85"/>
      <c r="D2" s="16"/>
      <c r="E2" s="16"/>
      <c r="F2" s="16"/>
      <c r="G2" s="16"/>
      <c r="H2" s="16"/>
      <c r="I2" s="15"/>
      <c r="J2" s="15"/>
      <c r="K2" s="15"/>
      <c r="L2" s="15"/>
      <c r="M2" s="15"/>
      <c r="N2" s="15"/>
      <c r="O2" s="81"/>
    </row>
    <row r="3" spans="1:20" customFormat="1" ht="20.25">
      <c r="A3" s="943">
        <f>'RFPR cover'!C7</f>
        <v>2021</v>
      </c>
      <c r="B3" s="952"/>
      <c r="C3" s="171"/>
      <c r="D3" s="160"/>
      <c r="E3" s="160"/>
      <c r="F3" s="160"/>
      <c r="G3" s="160"/>
      <c r="H3" s="160"/>
      <c r="I3" s="156"/>
      <c r="J3" s="156"/>
      <c r="K3" s="156"/>
      <c r="L3" s="156"/>
      <c r="M3" s="156"/>
      <c r="N3" s="156"/>
      <c r="O3" s="161"/>
    </row>
    <row r="4" spans="1:20" ht="12.75" customHeight="1"/>
    <row r="5" spans="1:20" ht="12.75" customHeight="1">
      <c r="D5" s="352" t="str">
        <f>IF(D6&lt;='RFPR cover'!$C$7,"Actuals","Forecast")</f>
        <v>Actuals</v>
      </c>
      <c r="E5" s="353" t="str">
        <f>IF(E6&lt;='RFPR cover'!$C$7,"Actuals","Forecast")</f>
        <v>Actuals</v>
      </c>
      <c r="F5" s="353" t="str">
        <f>IF(F6&lt;='RFPR cover'!$C$7,"Actuals","Forecast")</f>
        <v>Actuals</v>
      </c>
      <c r="G5" s="353" t="str">
        <f>IF(G6&lt;='RFPR cover'!$C$7,"Actuals","Forecast")</f>
        <v>Actuals</v>
      </c>
      <c r="H5" s="353" t="str">
        <f>IF(H6&lt;='RFPR cover'!$C$7,"Actuals","Forecast")</f>
        <v>Actuals</v>
      </c>
      <c r="I5" s="353" t="str">
        <f>IF(I6&lt;='RFPR cover'!$C$7,"Actuals","Forecast")</f>
        <v>Actuals</v>
      </c>
      <c r="J5" s="353" t="str">
        <f>IF(J6&lt;='RFPR cover'!$C$7,"Actuals","Forecast")</f>
        <v>Actuals</v>
      </c>
      <c r="K5" s="354" t="str">
        <f>IF(K6&lt;='RFPR cover'!$C$7,"Actuals","Forecast")</f>
        <v>Actuals</v>
      </c>
    </row>
    <row r="6" spans="1:20" ht="27.75" customHeight="1">
      <c r="D6" s="78">
        <f>'RFPR cover'!$C$13</f>
        <v>2014</v>
      </c>
      <c r="E6" s="79">
        <f>D6+1</f>
        <v>2015</v>
      </c>
      <c r="F6" s="79">
        <f t="shared" ref="F6:K6" si="0">E6+1</f>
        <v>2016</v>
      </c>
      <c r="G6" s="79">
        <f t="shared" si="0"/>
        <v>2017</v>
      </c>
      <c r="H6" s="79">
        <f t="shared" si="0"/>
        <v>2018</v>
      </c>
      <c r="I6" s="79">
        <f t="shared" si="0"/>
        <v>2019</v>
      </c>
      <c r="J6" s="79">
        <f t="shared" si="0"/>
        <v>2020</v>
      </c>
      <c r="K6" s="79">
        <f t="shared" si="0"/>
        <v>2021</v>
      </c>
      <c r="L6" s="62" t="str">
        <f>"Cumulative to "&amp;'RFPR cover'!$C$7</f>
        <v>Cumulative to 2021</v>
      </c>
      <c r="M6" s="80" t="s">
        <v>254</v>
      </c>
      <c r="N6" s="80" t="s">
        <v>329</v>
      </c>
    </row>
    <row r="8" spans="1:20">
      <c r="B8" s="757" t="s">
        <v>330</v>
      </c>
      <c r="C8" s="184"/>
      <c r="D8" s="208"/>
      <c r="E8" s="208"/>
      <c r="F8" s="208"/>
      <c r="G8" s="208"/>
      <c r="H8" s="208"/>
      <c r="I8" s="208"/>
      <c r="J8" s="208"/>
      <c r="K8" s="208"/>
      <c r="L8" s="208"/>
      <c r="M8" s="208"/>
      <c r="N8" s="208"/>
    </row>
    <row r="10" spans="1:20">
      <c r="B10" s="754" t="str">
        <f>Data!B48</f>
        <v>Totex</v>
      </c>
      <c r="C10" s="97"/>
      <c r="D10" s="49"/>
      <c r="E10" s="49"/>
      <c r="F10" s="49"/>
      <c r="G10" s="49"/>
      <c r="H10" s="49"/>
      <c r="I10" s="49"/>
      <c r="J10" s="49"/>
      <c r="K10" s="49"/>
      <c r="L10" s="49"/>
      <c r="M10" s="49"/>
      <c r="N10" s="49"/>
    </row>
    <row r="11" spans="1:20">
      <c r="B11" s="462"/>
      <c r="D11" s="1"/>
      <c r="E11" s="1"/>
      <c r="F11" s="1"/>
      <c r="G11" s="1"/>
      <c r="H11" s="1"/>
      <c r="I11" s="1"/>
      <c r="J11" s="1"/>
      <c r="K11" s="1"/>
      <c r="L11" s="1"/>
      <c r="M11" s="1"/>
      <c r="N11" s="1"/>
    </row>
    <row r="12" spans="1:20">
      <c r="B12" s="118" t="s">
        <v>331</v>
      </c>
      <c r="C12" s="37" t="str">
        <f>'RFPR cover'!$C$14</f>
        <v>£m 09/10</v>
      </c>
      <c r="D12" s="541">
        <v>114.21366187058386</v>
      </c>
      <c r="E12" s="542">
        <v>113.74983591722052</v>
      </c>
      <c r="F12" s="542">
        <v>115.88881769518335</v>
      </c>
      <c r="G12" s="542">
        <v>132.30668063427072</v>
      </c>
      <c r="H12" s="542">
        <v>141.87725100761716</v>
      </c>
      <c r="I12" s="542">
        <v>166.98205183732637</v>
      </c>
      <c r="J12" s="542">
        <v>161.4990687448047</v>
      </c>
      <c r="K12" s="542">
        <v>154.87243265270558</v>
      </c>
      <c r="L12" s="68">
        <f>SUM(D12:INDEX(D12:K12,0,MATCH('RFPR cover'!$C$7,$D$6:$K$6,0)))</f>
        <v>1101.3898003597124</v>
      </c>
      <c r="M12" s="69">
        <f>SUM(D12:K12)</f>
        <v>1101.3898003597124</v>
      </c>
      <c r="N12" s="34"/>
      <c r="O12" s="34"/>
    </row>
    <row r="13" spans="1:20" ht="25.5">
      <c r="B13" s="535" t="s">
        <v>332</v>
      </c>
      <c r="C13" s="37" t="str">
        <f>'RFPR cover'!$C$14</f>
        <v>£m 09/10</v>
      </c>
      <c r="D13" s="543">
        <v>126.12371301265952</v>
      </c>
      <c r="E13" s="544">
        <v>114.52533526444685</v>
      </c>
      <c r="F13" s="544">
        <v>120.0850026717011</v>
      </c>
      <c r="G13" s="544">
        <v>126.23892707810136</v>
      </c>
      <c r="H13" s="544">
        <v>137.38332852692693</v>
      </c>
      <c r="I13" s="544">
        <v>161.84438325052898</v>
      </c>
      <c r="J13" s="544">
        <v>138.15589457984353</v>
      </c>
      <c r="K13" s="544">
        <v>136.41754534442893</v>
      </c>
      <c r="L13" s="66">
        <f>SUM(D13:INDEX(D13:K13,0,MATCH('RFPR cover'!$C$7,$D$6:$K$6,0)))</f>
        <v>1060.7741297286373</v>
      </c>
      <c r="M13" s="67">
        <f>SUM(D13:K13)</f>
        <v>1060.7741297286373</v>
      </c>
      <c r="N13" s="34"/>
      <c r="O13" s="34"/>
    </row>
    <row r="14" spans="1:20">
      <c r="B14" s="151" t="s">
        <v>333</v>
      </c>
      <c r="C14" s="37" t="str">
        <f>'RFPR cover'!$C$14</f>
        <v>£m 09/10</v>
      </c>
      <c r="D14" s="63">
        <f>D13-D12</f>
        <v>11.910051142075659</v>
      </c>
      <c r="E14" s="64">
        <f t="shared" ref="E14:M14" si="1">E13-E12</f>
        <v>0.77549934722632941</v>
      </c>
      <c r="F14" s="64">
        <f t="shared" si="1"/>
        <v>4.1961849765177561</v>
      </c>
      <c r="G14" s="64">
        <f t="shared" si="1"/>
        <v>-6.0677535561693645</v>
      </c>
      <c r="H14" s="64">
        <f t="shared" si="1"/>
        <v>-4.4939224806902303</v>
      </c>
      <c r="I14" s="64">
        <f t="shared" si="1"/>
        <v>-5.137668586797389</v>
      </c>
      <c r="J14" s="64">
        <f t="shared" si="1"/>
        <v>-23.343174164961169</v>
      </c>
      <c r="K14" s="64">
        <f t="shared" si="1"/>
        <v>-18.454887308276653</v>
      </c>
      <c r="L14" s="63">
        <f t="shared" si="1"/>
        <v>-40.615670631075091</v>
      </c>
      <c r="M14" s="65">
        <f t="shared" si="1"/>
        <v>-40.615670631075091</v>
      </c>
      <c r="N14" s="34"/>
      <c r="O14" s="1322"/>
      <c r="P14" s="1322"/>
      <c r="Q14" s="1322"/>
      <c r="R14"/>
      <c r="S14"/>
      <c r="T14"/>
    </row>
    <row r="15" spans="1:20">
      <c r="B15" s="151"/>
      <c r="C15" s="37"/>
      <c r="D15" s="31"/>
      <c r="E15" s="31"/>
      <c r="F15" s="31"/>
      <c r="G15" s="31"/>
      <c r="H15" s="31"/>
      <c r="I15" s="31"/>
      <c r="J15" s="31"/>
      <c r="K15" s="31"/>
      <c r="L15" s="31"/>
      <c r="M15" s="31"/>
      <c r="O15" s="35"/>
      <c r="P15" s="35"/>
      <c r="Q15" s="35"/>
      <c r="R15"/>
      <c r="S15"/>
      <c r="T15"/>
    </row>
    <row r="16" spans="1:20">
      <c r="B16" s="82" t="s">
        <v>334</v>
      </c>
      <c r="C16" s="86" t="s">
        <v>257</v>
      </c>
      <c r="D16" s="70">
        <f>1-INDEX(Data!$D$73:$D$100,MATCH('RFPR cover'!$C$5,Data!$B$73:$B$100,0),0)</f>
        <v>0.53110000000000002</v>
      </c>
      <c r="E16" s="71">
        <f>1-INDEX(Data!$D$73:$D$100,MATCH('RFPR cover'!$C$5,Data!$B$73:$B$100,0),0)</f>
        <v>0.53110000000000002</v>
      </c>
      <c r="F16" s="71">
        <f>1-INDEX(Data!$D$73:$D$100,MATCH('RFPR cover'!$C$5,Data!$B$73:$B$100,0),0)</f>
        <v>0.53110000000000002</v>
      </c>
      <c r="G16" s="71">
        <f>1-INDEX(Data!$D$73:$D$100,MATCH('RFPR cover'!$C$5,Data!$B$73:$B$100,0),0)</f>
        <v>0.53110000000000002</v>
      </c>
      <c r="H16" s="71">
        <f>1-INDEX(Data!$D$73:$D$100,MATCH('RFPR cover'!$C$5,Data!$B$73:$B$100,0),0)</f>
        <v>0.53110000000000002</v>
      </c>
      <c r="I16" s="71">
        <f>1-INDEX(Data!$D$73:$D$100,MATCH('RFPR cover'!$C$5,Data!$B$73:$B$100,0),0)</f>
        <v>0.53110000000000002</v>
      </c>
      <c r="J16" s="71">
        <f>1-INDEX(Data!$D$73:$D$100,MATCH('RFPR cover'!$C$5,Data!$B$73:$B$100,0),0)</f>
        <v>0.53110000000000002</v>
      </c>
      <c r="K16" s="72">
        <f>1-INDEX(Data!$D$73:$D$100,MATCH('RFPR cover'!$C$5,Data!$B$73:$B$100,0),0)</f>
        <v>0.53110000000000002</v>
      </c>
      <c r="L16" s="33"/>
      <c r="M16" s="33"/>
      <c r="O16"/>
      <c r="P16"/>
      <c r="Q16"/>
      <c r="R16"/>
      <c r="S16"/>
      <c r="T16"/>
    </row>
    <row r="17" spans="1:20">
      <c r="O17"/>
      <c r="P17"/>
      <c r="Q17"/>
      <c r="R17"/>
      <c r="S17"/>
      <c r="T17"/>
    </row>
    <row r="18" spans="1:20">
      <c r="B18" s="82" t="s">
        <v>335</v>
      </c>
      <c r="C18" s="37" t="str">
        <f>'RFPR cover'!$C$14</f>
        <v>£m 09/10</v>
      </c>
      <c r="D18" s="56">
        <f>D14*D16</f>
        <v>6.325428161556383</v>
      </c>
      <c r="E18" s="57">
        <f t="shared" ref="E18:K18" si="2">E14*E16</f>
        <v>0.41186770331190353</v>
      </c>
      <c r="F18" s="57">
        <f t="shared" si="2"/>
        <v>2.2285938410285802</v>
      </c>
      <c r="G18" s="57">
        <f t="shared" si="2"/>
        <v>-3.2225839136815497</v>
      </c>
      <c r="H18" s="57">
        <f t="shared" si="2"/>
        <v>-2.3867222294945813</v>
      </c>
      <c r="I18" s="57">
        <f t="shared" si="2"/>
        <v>-2.7286157864480933</v>
      </c>
      <c r="J18" s="57">
        <f t="shared" si="2"/>
        <v>-12.397559799010878</v>
      </c>
      <c r="K18" s="57">
        <f t="shared" si="2"/>
        <v>-9.8013906494257306</v>
      </c>
      <c r="L18" s="56">
        <f>SUM(D18:INDEX(D18:K18,0,MATCH('RFPR cover'!$C$7,$D$6:$K$6,0)))</f>
        <v>-21.570982672163964</v>
      </c>
      <c r="M18" s="58">
        <f>SUM(D18:K18)</f>
        <v>-21.570982672163964</v>
      </c>
      <c r="O18"/>
      <c r="P18"/>
      <c r="Q18"/>
      <c r="R18"/>
      <c r="S18"/>
      <c r="T18"/>
    </row>
    <row r="19" spans="1:20">
      <c r="B19" s="82" t="s">
        <v>336</v>
      </c>
      <c r="C19" s="37" t="str">
        <f>'RFPR cover'!$C$14</f>
        <v>£m 09/10</v>
      </c>
      <c r="D19" s="53">
        <f>D14*(1-D16)</f>
        <v>5.584622980519276</v>
      </c>
      <c r="E19" s="54">
        <f t="shared" ref="E19:K19" si="3">E14*(1-E16)</f>
        <v>0.36363164391442587</v>
      </c>
      <c r="F19" s="54">
        <f t="shared" si="3"/>
        <v>1.9675911354891757</v>
      </c>
      <c r="G19" s="54">
        <f t="shared" si="3"/>
        <v>-2.8451696424878148</v>
      </c>
      <c r="H19" s="54">
        <f t="shared" si="3"/>
        <v>-2.1072002511956489</v>
      </c>
      <c r="I19" s="54">
        <f t="shared" si="3"/>
        <v>-2.4090528003492957</v>
      </c>
      <c r="J19" s="54">
        <f t="shared" si="3"/>
        <v>-10.945614365950291</v>
      </c>
      <c r="K19" s="54">
        <f t="shared" si="3"/>
        <v>-8.6534966588509228</v>
      </c>
      <c r="L19" s="53">
        <f>SUM(D19:INDEX(D19:K19,0,MATCH('RFPR cover'!$C$7,$D$6:$K$6,0)))</f>
        <v>-19.044687958911098</v>
      </c>
      <c r="M19" s="55">
        <f>SUM(D19:K19)</f>
        <v>-19.044687958911098</v>
      </c>
      <c r="O19"/>
      <c r="P19"/>
      <c r="Q19"/>
      <c r="R19"/>
      <c r="S19"/>
      <c r="T19"/>
    </row>
    <row r="20" spans="1:20">
      <c r="O20"/>
      <c r="P20"/>
      <c r="Q20"/>
      <c r="R20"/>
      <c r="S20"/>
      <c r="T20"/>
    </row>
    <row r="21" spans="1:20">
      <c r="B21" s="462" t="s">
        <v>337</v>
      </c>
      <c r="N21" s="34"/>
      <c r="O21"/>
      <c r="P21"/>
      <c r="Q21"/>
      <c r="R21"/>
      <c r="S21"/>
      <c r="T21"/>
    </row>
    <row r="22" spans="1:20">
      <c r="A22" s="3" t="s">
        <v>338</v>
      </c>
      <c r="B22" s="1070" t="s">
        <v>926</v>
      </c>
      <c r="C22" s="37" t="str">
        <f>'RFPR cover'!$C$14</f>
        <v>£m 09/10</v>
      </c>
      <c r="D22" s="1133">
        <v>0</v>
      </c>
      <c r="E22" s="1134">
        <v>0</v>
      </c>
      <c r="F22" s="1134">
        <v>0</v>
      </c>
      <c r="G22" s="630">
        <v>-2.0595146267083919E-3</v>
      </c>
      <c r="H22" s="630">
        <v>7.0657840433341335E-4</v>
      </c>
      <c r="I22" s="630">
        <v>-1.2947827035731052E-2</v>
      </c>
      <c r="J22" s="630">
        <v>0.36697854723124124</v>
      </c>
      <c r="K22" s="630">
        <v>1.8232965472312515</v>
      </c>
      <c r="L22" s="631">
        <f>SUM(D22:INDEX(D22:K22,0,MATCH('RFPR cover'!$C$7,$D$6:$K$6,0)))</f>
        <v>2.1759743312043867</v>
      </c>
      <c r="M22" s="632">
        <f t="shared" ref="M22:M27" si="4">SUM(D22:K22)</f>
        <v>2.1759743312043867</v>
      </c>
      <c r="N22" s="620" t="s">
        <v>927</v>
      </c>
      <c r="O22"/>
      <c r="P22"/>
      <c r="Q22"/>
      <c r="R22"/>
      <c r="S22"/>
      <c r="T22"/>
    </row>
    <row r="23" spans="1:20">
      <c r="A23" s="3" t="s">
        <v>340</v>
      </c>
      <c r="B23" s="1070" t="s">
        <v>928</v>
      </c>
      <c r="C23" s="37" t="str">
        <f>'RFPR cover'!$C$14</f>
        <v>£m 09/10</v>
      </c>
      <c r="D23" s="633">
        <v>-11.21005114207566</v>
      </c>
      <c r="E23" s="634">
        <v>-5.875499347226329</v>
      </c>
      <c r="F23" s="634">
        <v>-4.4961849765177551</v>
      </c>
      <c r="G23" s="634">
        <v>8.1698130707960726</v>
      </c>
      <c r="H23" s="634">
        <v>2.0932159022858965</v>
      </c>
      <c r="I23" s="634">
        <v>-1.7493835861668803</v>
      </c>
      <c r="J23" s="634">
        <v>6.13</v>
      </c>
      <c r="K23" s="634">
        <v>6.9380900789046516</v>
      </c>
      <c r="L23" s="1135">
        <f>SUM(D23:INDEX(D23:K23,0,MATCH('RFPR cover'!$C$7,$D$6:$K$6,0)))</f>
        <v>0</v>
      </c>
      <c r="M23" s="1136">
        <f t="shared" si="4"/>
        <v>0</v>
      </c>
      <c r="N23" s="621" t="s">
        <v>929</v>
      </c>
      <c r="O23"/>
      <c r="P23"/>
      <c r="Q23"/>
      <c r="R23"/>
      <c r="S23"/>
      <c r="T23"/>
    </row>
    <row r="24" spans="1:20">
      <c r="A24" s="3" t="s">
        <v>341</v>
      </c>
      <c r="B24" s="1070" t="s">
        <v>339</v>
      </c>
      <c r="C24" s="37" t="str">
        <f>'RFPR cover'!$C$14</f>
        <v>£m 09/10</v>
      </c>
      <c r="D24" s="633"/>
      <c r="E24" s="634"/>
      <c r="F24" s="634"/>
      <c r="G24" s="634"/>
      <c r="H24" s="634"/>
      <c r="I24" s="634"/>
      <c r="J24" s="634"/>
      <c r="K24" s="634"/>
      <c r="L24" s="1135">
        <f>SUM(D24:INDEX(D24:K24,0,MATCH('RFPR cover'!$C$7,$D$6:$K$6,0)))</f>
        <v>0</v>
      </c>
      <c r="M24" s="1136">
        <f t="shared" si="4"/>
        <v>0</v>
      </c>
      <c r="N24" s="621"/>
      <c r="O24"/>
      <c r="P24"/>
      <c r="Q24"/>
      <c r="R24"/>
      <c r="S24" s="36"/>
      <c r="T24"/>
    </row>
    <row r="25" spans="1:20">
      <c r="A25" s="3" t="s">
        <v>342</v>
      </c>
      <c r="B25" s="1070" t="s">
        <v>339</v>
      </c>
      <c r="C25" s="37" t="str">
        <f>'RFPR cover'!$C$14</f>
        <v>£m 09/10</v>
      </c>
      <c r="D25" s="633"/>
      <c r="E25" s="634"/>
      <c r="F25" s="634"/>
      <c r="G25" s="634"/>
      <c r="H25" s="634"/>
      <c r="I25" s="634"/>
      <c r="J25" s="634"/>
      <c r="K25" s="634"/>
      <c r="L25" s="1135">
        <f>SUM(D25:INDEX(D25:K25,0,MATCH('RFPR cover'!$C$7,$D$6:$K$6,0)))</f>
        <v>0</v>
      </c>
      <c r="M25" s="1136">
        <f t="shared" si="4"/>
        <v>0</v>
      </c>
      <c r="N25" s="621"/>
      <c r="O25"/>
      <c r="P25"/>
      <c r="Q25"/>
      <c r="R25"/>
      <c r="S25"/>
      <c r="T25"/>
    </row>
    <row r="26" spans="1:20">
      <c r="A26" s="3" t="s">
        <v>343</v>
      </c>
      <c r="B26" s="1070" t="s">
        <v>339</v>
      </c>
      <c r="C26" s="37" t="str">
        <f>'RFPR cover'!$C$14</f>
        <v>£m 09/10</v>
      </c>
      <c r="D26" s="633"/>
      <c r="E26" s="634"/>
      <c r="F26" s="634"/>
      <c r="G26" s="634"/>
      <c r="H26" s="634"/>
      <c r="I26" s="634"/>
      <c r="J26" s="634"/>
      <c r="K26" s="634"/>
      <c r="L26" s="1135">
        <f>SUM(D26:INDEX(D26:K26,0,MATCH('RFPR cover'!$C$7,$D$6:$K$6,0)))</f>
        <v>0</v>
      </c>
      <c r="M26" s="1136">
        <f t="shared" si="4"/>
        <v>0</v>
      </c>
      <c r="N26" s="621"/>
      <c r="O26"/>
      <c r="P26"/>
      <c r="Q26"/>
      <c r="R26"/>
      <c r="S26"/>
      <c r="T26"/>
    </row>
    <row r="27" spans="1:20">
      <c r="A27" s="3" t="s">
        <v>344</v>
      </c>
      <c r="B27" s="1070" t="s">
        <v>339</v>
      </c>
      <c r="C27" s="37" t="str">
        <f>'RFPR cover'!$C$14</f>
        <v>£m 09/10</v>
      </c>
      <c r="D27" s="637"/>
      <c r="E27" s="638"/>
      <c r="F27" s="638"/>
      <c r="G27" s="638"/>
      <c r="H27" s="638"/>
      <c r="I27" s="638"/>
      <c r="J27" s="638"/>
      <c r="K27" s="638"/>
      <c r="L27" s="1179">
        <f>SUM(D27:INDEX(D27:K27,0,MATCH('RFPR cover'!$C$7,$D$6:$K$6,0)))</f>
        <v>0</v>
      </c>
      <c r="M27" s="1180">
        <f t="shared" si="4"/>
        <v>0</v>
      </c>
      <c r="N27" s="622"/>
      <c r="O27"/>
      <c r="P27"/>
      <c r="Q27"/>
      <c r="R27"/>
      <c r="S27"/>
      <c r="T27"/>
    </row>
    <row r="28" spans="1:20">
      <c r="B28" s="462" t="s">
        <v>345</v>
      </c>
      <c r="C28" s="37" t="str">
        <f>'RFPR cover'!$C$14</f>
        <v>£m 09/10</v>
      </c>
      <c r="D28" s="63">
        <f>SUM(D22:D27)</f>
        <v>-11.21005114207566</v>
      </c>
      <c r="E28" s="64">
        <f t="shared" ref="E28:K28" si="5">SUM(E22:E27)</f>
        <v>-5.875499347226329</v>
      </c>
      <c r="F28" s="64">
        <f t="shared" si="5"/>
        <v>-4.4961849765177551</v>
      </c>
      <c r="G28" s="64">
        <f t="shared" si="5"/>
        <v>8.1677535561693642</v>
      </c>
      <c r="H28" s="64">
        <f t="shared" si="5"/>
        <v>2.0939224806902299</v>
      </c>
      <c r="I28" s="64">
        <f t="shared" si="5"/>
        <v>-1.7623314132026113</v>
      </c>
      <c r="J28" s="64">
        <f t="shared" si="5"/>
        <v>6.4969785472312411</v>
      </c>
      <c r="K28" s="64">
        <f t="shared" si="5"/>
        <v>8.7613866261359021</v>
      </c>
      <c r="L28" s="63">
        <f>SUM(D28:INDEX(D28:K28,0,MATCH('RFPR cover'!$C$7,$D$6:$K$6,0)))</f>
        <v>2.1759743312043858</v>
      </c>
      <c r="M28" s="65">
        <f>SUM(D28:K28)</f>
        <v>2.1759743312043858</v>
      </c>
      <c r="N28" s="34"/>
    </row>
    <row r="29" spans="1:20">
      <c r="D29" s="1099"/>
      <c r="E29" s="1099"/>
      <c r="F29" s="1099"/>
      <c r="G29" s="1099"/>
      <c r="H29" s="1099"/>
      <c r="I29" s="1099"/>
      <c r="J29" s="1099"/>
    </row>
    <row r="30" spans="1:20">
      <c r="B30" s="82" t="s">
        <v>346</v>
      </c>
      <c r="C30" s="37" t="str">
        <f>'RFPR cover'!$C$14</f>
        <v>£m 09/10</v>
      </c>
      <c r="D30" s="56">
        <f t="shared" ref="D30:K30" si="6">D28*D16</f>
        <v>-5.9536581615563833</v>
      </c>
      <c r="E30" s="57">
        <f t="shared" si="6"/>
        <v>-3.1204777033119036</v>
      </c>
      <c r="F30" s="57">
        <f t="shared" si="6"/>
        <v>-2.3879238410285799</v>
      </c>
      <c r="G30" s="57">
        <f t="shared" si="6"/>
        <v>4.3378939136815493</v>
      </c>
      <c r="H30" s="57">
        <f t="shared" si="6"/>
        <v>1.1120822294945811</v>
      </c>
      <c r="I30" s="57">
        <f t="shared" si="6"/>
        <v>-0.93597421355190691</v>
      </c>
      <c r="J30" s="57">
        <f t="shared" si="6"/>
        <v>3.4505453064345124</v>
      </c>
      <c r="K30" s="57">
        <f t="shared" si="6"/>
        <v>4.6531724371407774</v>
      </c>
      <c r="L30" s="56">
        <f>SUM(D30:INDEX(D30:K30,0,MATCH('RFPR cover'!$C$7,$D$6:$K$6,0)))</f>
        <v>1.1556599673026469</v>
      </c>
      <c r="M30" s="58">
        <f>SUM(D30:K30)</f>
        <v>1.1556599673026469</v>
      </c>
    </row>
    <row r="31" spans="1:20">
      <c r="B31" s="82" t="s">
        <v>347</v>
      </c>
      <c r="C31" s="37" t="str">
        <f>'RFPR cover'!$C$14</f>
        <v>£m 09/10</v>
      </c>
      <c r="D31" s="53">
        <f t="shared" ref="D31:K31" si="7">D28*(1-D16)</f>
        <v>-5.2563929805192764</v>
      </c>
      <c r="E31" s="54">
        <f t="shared" si="7"/>
        <v>-2.7550216439144255</v>
      </c>
      <c r="F31" s="54">
        <f t="shared" si="7"/>
        <v>-2.1082611354891752</v>
      </c>
      <c r="G31" s="54">
        <f t="shared" si="7"/>
        <v>3.8298596424878149</v>
      </c>
      <c r="H31" s="54">
        <f t="shared" si="7"/>
        <v>0.98184025119564877</v>
      </c>
      <c r="I31" s="54">
        <f t="shared" si="7"/>
        <v>-0.82635719965070442</v>
      </c>
      <c r="J31" s="54">
        <f t="shared" si="7"/>
        <v>3.0464332407967287</v>
      </c>
      <c r="K31" s="54">
        <f t="shared" si="7"/>
        <v>4.1082141889951247</v>
      </c>
      <c r="L31" s="53">
        <f>SUM(D31:INDEX(D31:K31,0,MATCH('RFPR cover'!$C$7,$D$6:$K$6,0)))</f>
        <v>1.0203143639017354</v>
      </c>
      <c r="M31" s="55">
        <f>SUM(D31:K31)</f>
        <v>1.0203143639017354</v>
      </c>
    </row>
    <row r="33" spans="2:20">
      <c r="B33" s="462" t="s">
        <v>348</v>
      </c>
    </row>
    <row r="34" spans="2:20">
      <c r="B34" s="82" t="s">
        <v>349</v>
      </c>
      <c r="C34" s="37" t="str">
        <f>'RFPR cover'!$C$14</f>
        <v>£m 09/10</v>
      </c>
      <c r="D34" s="56">
        <f>D18+D30</f>
        <v>0.37176999999999971</v>
      </c>
      <c r="E34" s="57">
        <f t="shared" ref="E34:K34" si="8">E18+E30</f>
        <v>-2.7086100000000002</v>
      </c>
      <c r="F34" s="57">
        <f t="shared" si="8"/>
        <v>-0.15932999999999975</v>
      </c>
      <c r="G34" s="57">
        <f t="shared" si="8"/>
        <v>1.1153099999999996</v>
      </c>
      <c r="H34" s="57">
        <f t="shared" si="8"/>
        <v>-1.2746400000000002</v>
      </c>
      <c r="I34" s="57">
        <f t="shared" si="8"/>
        <v>-3.6645900000000005</v>
      </c>
      <c r="J34" s="57">
        <f t="shared" si="8"/>
        <v>-8.9470144925763648</v>
      </c>
      <c r="K34" s="57">
        <f t="shared" si="8"/>
        <v>-5.1482182122849531</v>
      </c>
      <c r="L34" s="56">
        <f>SUM(D34:INDEX(D34:K34,0,MATCH('RFPR cover'!$C$7,$D$6:$K$6,0)))</f>
        <v>-20.415322704861318</v>
      </c>
      <c r="M34" s="58">
        <f>SUM(D34:K34)</f>
        <v>-20.415322704861318</v>
      </c>
    </row>
    <row r="35" spans="2:20">
      <c r="B35" s="82" t="s">
        <v>336</v>
      </c>
      <c r="C35" s="37" t="str">
        <f>'RFPR cover'!$C$14</f>
        <v>£m 09/10</v>
      </c>
      <c r="D35" s="59">
        <f>D19+D31</f>
        <v>0.32822999999999958</v>
      </c>
      <c r="E35" s="60">
        <f t="shared" ref="E35:K35" si="9">E19+E31</f>
        <v>-2.3913899999999995</v>
      </c>
      <c r="F35" s="60">
        <f t="shared" si="9"/>
        <v>-0.14066999999999941</v>
      </c>
      <c r="G35" s="60">
        <f t="shared" si="9"/>
        <v>0.98469000000000007</v>
      </c>
      <c r="H35" s="60">
        <f t="shared" si="9"/>
        <v>-1.1253600000000001</v>
      </c>
      <c r="I35" s="60">
        <f t="shared" si="9"/>
        <v>-3.2354099999999999</v>
      </c>
      <c r="J35" s="60">
        <f t="shared" si="9"/>
        <v>-7.8991811251535626</v>
      </c>
      <c r="K35" s="60">
        <f t="shared" si="9"/>
        <v>-4.5452824698557981</v>
      </c>
      <c r="L35" s="59">
        <f>SUM(D35:INDEX(D35:K35,0,MATCH('RFPR cover'!$C$7,$D$6:$K$6,0)))</f>
        <v>-18.024373595009362</v>
      </c>
      <c r="M35" s="61">
        <f>SUM(D35:K35)</f>
        <v>-18.024373595009362</v>
      </c>
    </row>
    <row r="36" spans="2:20">
      <c r="B36" s="462" t="s">
        <v>350</v>
      </c>
      <c r="C36" s="101" t="str">
        <f>'RFPR cover'!$C$14</f>
        <v>£m 09/10</v>
      </c>
      <c r="D36" s="88">
        <f>SUM(D34:D35)</f>
        <v>0.69999999999999929</v>
      </c>
      <c r="E36" s="89">
        <f t="shared" ref="E36:K36" si="10">SUM(E34:E35)</f>
        <v>-5.0999999999999996</v>
      </c>
      <c r="F36" s="89">
        <f t="shared" si="10"/>
        <v>-0.29999999999999916</v>
      </c>
      <c r="G36" s="89">
        <f t="shared" si="10"/>
        <v>2.0999999999999996</v>
      </c>
      <c r="H36" s="89">
        <f t="shared" si="10"/>
        <v>-2.4000000000000004</v>
      </c>
      <c r="I36" s="89">
        <f t="shared" si="10"/>
        <v>-6.9</v>
      </c>
      <c r="J36" s="89">
        <f t="shared" si="10"/>
        <v>-16.846195617729926</v>
      </c>
      <c r="K36" s="89">
        <f t="shared" si="10"/>
        <v>-9.6935006821407512</v>
      </c>
      <c r="L36" s="88">
        <f>SUM(D36:INDEX(D36:K36,0,MATCH('RFPR cover'!$C$7,$D$6:$K$6,0)))</f>
        <v>-38.439696299870675</v>
      </c>
      <c r="M36" s="90">
        <f>SUM(D36:K36)</f>
        <v>-38.439696299870675</v>
      </c>
    </row>
    <row r="38" spans="2:20">
      <c r="B38" s="754" t="str">
        <f>Data!B51</f>
        <v>n/a</v>
      </c>
      <c r="C38" s="97"/>
      <c r="D38" s="49"/>
      <c r="E38" s="49"/>
      <c r="F38" s="49"/>
      <c r="G38" s="49"/>
      <c r="H38" s="49"/>
      <c r="I38" s="49"/>
      <c r="J38" s="49"/>
      <c r="K38" s="49"/>
      <c r="L38" s="49"/>
      <c r="M38" s="49"/>
      <c r="N38" s="49"/>
    </row>
    <row r="39" spans="2:20">
      <c r="D39" s="1"/>
      <c r="E39" s="1"/>
      <c r="F39" s="1"/>
      <c r="G39" s="1"/>
      <c r="H39" s="1"/>
      <c r="I39" s="1"/>
      <c r="J39" s="1"/>
      <c r="K39" s="1"/>
      <c r="L39" s="1"/>
      <c r="M39" s="1"/>
      <c r="N39" s="1"/>
    </row>
    <row r="40" spans="2:20">
      <c r="B40" s="118" t="s">
        <v>331</v>
      </c>
      <c r="C40" s="37" t="str">
        <f>'RFPR cover'!$C$14</f>
        <v>£m 09/10</v>
      </c>
      <c r="D40" s="665"/>
      <c r="E40" s="666"/>
      <c r="F40" s="666"/>
      <c r="G40" s="666"/>
      <c r="H40" s="666"/>
      <c r="I40" s="666"/>
      <c r="J40" s="666"/>
      <c r="K40" s="666"/>
      <c r="L40" s="667">
        <f>SUM(D40:INDEX(D40:K40,0,MATCH('RFPR cover'!$C$7,$D$6:$K$6,0)))</f>
        <v>0</v>
      </c>
      <c r="M40" s="668">
        <f>SUM(D40:K40)</f>
        <v>0</v>
      </c>
      <c r="N40" s="264"/>
      <c r="O40" s="34"/>
    </row>
    <row r="41" spans="2:20" ht="25.5">
      <c r="B41" s="535" t="s">
        <v>332</v>
      </c>
      <c r="C41" s="37" t="str">
        <f>'RFPR cover'!$C$14</f>
        <v>£m 09/10</v>
      </c>
      <c r="D41" s="669"/>
      <c r="E41" s="670"/>
      <c r="F41" s="670"/>
      <c r="G41" s="670"/>
      <c r="H41" s="670"/>
      <c r="I41" s="670"/>
      <c r="J41" s="670"/>
      <c r="K41" s="670"/>
      <c r="L41" s="671">
        <f>SUM(D41:INDEX(D41:K41,0,MATCH('RFPR cover'!$C$7,$D$6:$K$6,0)))</f>
        <v>0</v>
      </c>
      <c r="M41" s="672">
        <f>SUM(D41:K41)</f>
        <v>0</v>
      </c>
      <c r="N41" s="264"/>
      <c r="O41" s="34"/>
    </row>
    <row r="42" spans="2:20">
      <c r="B42" s="151" t="s">
        <v>333</v>
      </c>
      <c r="C42" s="37" t="str">
        <f>'RFPR cover'!$C$14</f>
        <v>£m 09/10</v>
      </c>
      <c r="D42" s="63">
        <f>D41-D40</f>
        <v>0</v>
      </c>
      <c r="E42" s="64">
        <f t="shared" ref="E42:M42" si="11">E41-E40</f>
        <v>0</v>
      </c>
      <c r="F42" s="64">
        <f t="shared" si="11"/>
        <v>0</v>
      </c>
      <c r="G42" s="64">
        <f t="shared" si="11"/>
        <v>0</v>
      </c>
      <c r="H42" s="64">
        <f t="shared" si="11"/>
        <v>0</v>
      </c>
      <c r="I42" s="64">
        <f t="shared" si="11"/>
        <v>0</v>
      </c>
      <c r="J42" s="64">
        <f t="shared" si="11"/>
        <v>0</v>
      </c>
      <c r="K42" s="64">
        <f t="shared" si="11"/>
        <v>0</v>
      </c>
      <c r="L42" s="1049">
        <f t="shared" si="11"/>
        <v>0</v>
      </c>
      <c r="M42" s="1050">
        <f t="shared" si="11"/>
        <v>0</v>
      </c>
      <c r="N42" s="265"/>
      <c r="O42" s="1322"/>
      <c r="P42" s="1322"/>
      <c r="Q42" s="1322"/>
      <c r="R42"/>
      <c r="S42"/>
      <c r="T42"/>
    </row>
    <row r="43" spans="2:20">
      <c r="B43" s="151"/>
      <c r="C43" s="37"/>
      <c r="D43" s="31"/>
      <c r="E43" s="31"/>
      <c r="F43" s="31"/>
      <c r="G43" s="31"/>
      <c r="H43" s="31"/>
      <c r="I43" s="31"/>
      <c r="J43" s="31"/>
      <c r="K43" s="31"/>
      <c r="L43" s="31"/>
      <c r="M43" s="31"/>
      <c r="N43" s="261"/>
      <c r="O43" s="35"/>
      <c r="P43" s="35"/>
      <c r="Q43" s="35"/>
      <c r="R43"/>
      <c r="S43"/>
      <c r="T43"/>
    </row>
    <row r="44" spans="2:20">
      <c r="B44" s="82" t="s">
        <v>334</v>
      </c>
      <c r="C44" s="86" t="s">
        <v>257</v>
      </c>
      <c r="D44" s="70">
        <f>1-INDEX(Data!$D$73:$D$100,MATCH('RFPR cover'!$C$5,Data!$B$73:$B$100,0),0)</f>
        <v>0.53110000000000002</v>
      </c>
      <c r="E44" s="71">
        <f>1-INDEX(Data!$D$73:$D$100,MATCH('RFPR cover'!$C$5,Data!$B$73:$B$100,0),0)</f>
        <v>0.53110000000000002</v>
      </c>
      <c r="F44" s="71">
        <f>1-INDEX(Data!$D$73:$D$100,MATCH('RFPR cover'!$C$5,Data!$B$73:$B$100,0),0)</f>
        <v>0.53110000000000002</v>
      </c>
      <c r="G44" s="71">
        <f>1-INDEX(Data!$D$73:$D$100,MATCH('RFPR cover'!$C$5,Data!$B$73:$B$100,0),0)</f>
        <v>0.53110000000000002</v>
      </c>
      <c r="H44" s="71">
        <f>1-INDEX(Data!$D$73:$D$100,MATCH('RFPR cover'!$C$5,Data!$B$73:$B$100,0),0)</f>
        <v>0.53110000000000002</v>
      </c>
      <c r="I44" s="71">
        <f>1-INDEX(Data!$D$73:$D$100,MATCH('RFPR cover'!$C$5,Data!$B$73:$B$100,0),0)</f>
        <v>0.53110000000000002</v>
      </c>
      <c r="J44" s="71">
        <f>1-INDEX(Data!$D$73:$D$100,MATCH('RFPR cover'!$C$5,Data!$B$73:$B$100,0),0)</f>
        <v>0.53110000000000002</v>
      </c>
      <c r="K44" s="72">
        <f>1-INDEX(Data!$D$73:$D$100,MATCH('RFPR cover'!$C$5,Data!$B$73:$B$100,0),0)</f>
        <v>0.53110000000000002</v>
      </c>
      <c r="L44" s="33"/>
      <c r="M44" s="33"/>
      <c r="N44" s="262"/>
      <c r="O44"/>
      <c r="P44"/>
      <c r="Q44"/>
      <c r="R44"/>
      <c r="S44"/>
      <c r="T44"/>
    </row>
    <row r="45" spans="2:20">
      <c r="N45" s="263"/>
      <c r="O45"/>
      <c r="P45"/>
      <c r="Q45"/>
      <c r="R45"/>
      <c r="S45"/>
      <c r="T45"/>
    </row>
    <row r="46" spans="2:20">
      <c r="B46" s="82" t="s">
        <v>335</v>
      </c>
      <c r="C46" s="37" t="str">
        <f>'RFPR cover'!$C$14</f>
        <v>£m 09/10</v>
      </c>
      <c r="D46" s="56">
        <f>D42*D44</f>
        <v>0</v>
      </c>
      <c r="E46" s="57">
        <f t="shared" ref="E46:K46" si="12">E42*E44</f>
        <v>0</v>
      </c>
      <c r="F46" s="57">
        <f t="shared" si="12"/>
        <v>0</v>
      </c>
      <c r="G46" s="57">
        <f t="shared" si="12"/>
        <v>0</v>
      </c>
      <c r="H46" s="57">
        <f t="shared" si="12"/>
        <v>0</v>
      </c>
      <c r="I46" s="57">
        <f t="shared" si="12"/>
        <v>0</v>
      </c>
      <c r="J46" s="57">
        <f t="shared" si="12"/>
        <v>0</v>
      </c>
      <c r="K46" s="57">
        <f t="shared" si="12"/>
        <v>0</v>
      </c>
      <c r="L46" s="267">
        <f>SUM(D46:INDEX(D46:K46,0,MATCH('RFPR cover'!$C$7,$D$6:$K$6,0)))</f>
        <v>0</v>
      </c>
      <c r="M46" s="623">
        <f>SUM(D46:K46)</f>
        <v>0</v>
      </c>
      <c r="N46" s="265"/>
      <c r="O46"/>
      <c r="P46"/>
      <c r="Q46"/>
      <c r="R46"/>
      <c r="S46"/>
      <c r="T46"/>
    </row>
    <row r="47" spans="2:20">
      <c r="B47" s="82" t="s">
        <v>336</v>
      </c>
      <c r="C47" s="37" t="str">
        <f>'RFPR cover'!$C$14</f>
        <v>£m 09/10</v>
      </c>
      <c r="D47" s="625">
        <f>D42*(1-D44)</f>
        <v>0</v>
      </c>
      <c r="E47" s="626">
        <f t="shared" ref="E47:K47" si="13">E42*(1-E44)</f>
        <v>0</v>
      </c>
      <c r="F47" s="626">
        <f t="shared" si="13"/>
        <v>0</v>
      </c>
      <c r="G47" s="626">
        <f t="shared" si="13"/>
        <v>0</v>
      </c>
      <c r="H47" s="626">
        <f t="shared" si="13"/>
        <v>0</v>
      </c>
      <c r="I47" s="626">
        <f t="shared" si="13"/>
        <v>0</v>
      </c>
      <c r="J47" s="626">
        <f t="shared" si="13"/>
        <v>0</v>
      </c>
      <c r="K47" s="626">
        <f t="shared" si="13"/>
        <v>0</v>
      </c>
      <c r="L47" s="627">
        <f>SUM(D47:INDEX(D47:K47,0,MATCH('RFPR cover'!$C$7,$D$6:$K$6,0)))</f>
        <v>0</v>
      </c>
      <c r="M47" s="628">
        <f>SUM(D47:K47)</f>
        <v>0</v>
      </c>
      <c r="N47" s="265"/>
      <c r="O47"/>
      <c r="P47"/>
      <c r="Q47"/>
      <c r="R47"/>
      <c r="S47"/>
      <c r="T47"/>
    </row>
    <row r="48" spans="2:20">
      <c r="N48" s="263"/>
      <c r="O48"/>
      <c r="P48"/>
      <c r="Q48"/>
      <c r="R48"/>
      <c r="S48"/>
      <c r="T48"/>
    </row>
    <row r="49" spans="1:20">
      <c r="B49" s="462" t="s">
        <v>337</v>
      </c>
      <c r="N49" s="263"/>
      <c r="O49"/>
      <c r="P49"/>
      <c r="Q49"/>
      <c r="R49"/>
      <c r="S49"/>
      <c r="T49"/>
    </row>
    <row r="50" spans="1:20">
      <c r="A50" s="3" t="s">
        <v>338</v>
      </c>
      <c r="B50" s="1070" t="s">
        <v>339</v>
      </c>
      <c r="C50" s="37" t="str">
        <f>'RFPR cover'!$C$14</f>
        <v>£m 09/10</v>
      </c>
      <c r="D50" s="629"/>
      <c r="E50" s="630"/>
      <c r="F50" s="630"/>
      <c r="G50" s="630"/>
      <c r="H50" s="630"/>
      <c r="I50" s="630"/>
      <c r="J50" s="630"/>
      <c r="K50" s="630"/>
      <c r="L50" s="673">
        <f>SUM(D50:INDEX(D50:K50,0,MATCH('RFPR cover'!$C$7,$D$6:$K$6,0)))</f>
        <v>0</v>
      </c>
      <c r="M50" s="674">
        <f t="shared" ref="M50:M56" si="14">SUM(D50:K50)</f>
        <v>0</v>
      </c>
      <c r="N50" s="620"/>
      <c r="O50"/>
      <c r="P50"/>
      <c r="Q50"/>
      <c r="R50"/>
      <c r="S50"/>
      <c r="T50"/>
    </row>
    <row r="51" spans="1:20">
      <c r="A51" s="3" t="s">
        <v>340</v>
      </c>
      <c r="B51" s="1070" t="s">
        <v>339</v>
      </c>
      <c r="C51" s="37" t="str">
        <f>'RFPR cover'!$C$14</f>
        <v>£m 09/10</v>
      </c>
      <c r="D51" s="633"/>
      <c r="E51" s="634"/>
      <c r="F51" s="634"/>
      <c r="G51" s="634"/>
      <c r="H51" s="634"/>
      <c r="I51" s="634"/>
      <c r="J51" s="634"/>
      <c r="K51" s="634"/>
      <c r="L51" s="675">
        <f>SUM(D51:INDEX(D51:K51,0,MATCH('RFPR cover'!$C$7,$D$6:$K$6,0)))</f>
        <v>0</v>
      </c>
      <c r="M51" s="676">
        <f t="shared" si="14"/>
        <v>0</v>
      </c>
      <c r="N51" s="621"/>
      <c r="O51"/>
      <c r="P51"/>
      <c r="Q51"/>
      <c r="R51"/>
      <c r="S51"/>
      <c r="T51"/>
    </row>
    <row r="52" spans="1:20">
      <c r="A52" s="3" t="s">
        <v>341</v>
      </c>
      <c r="B52" s="1070" t="s">
        <v>339</v>
      </c>
      <c r="C52" s="37" t="str">
        <f>'RFPR cover'!$C$14</f>
        <v>£m 09/10</v>
      </c>
      <c r="D52" s="633"/>
      <c r="E52" s="634"/>
      <c r="F52" s="634"/>
      <c r="G52" s="634"/>
      <c r="H52" s="634"/>
      <c r="I52" s="634"/>
      <c r="J52" s="634"/>
      <c r="K52" s="634"/>
      <c r="L52" s="675">
        <f>SUM(D52:INDEX(D52:K52,0,MATCH('RFPR cover'!$C$7,$D$6:$K$6,0)))</f>
        <v>0</v>
      </c>
      <c r="M52" s="676">
        <f t="shared" si="14"/>
        <v>0</v>
      </c>
      <c r="N52" s="621"/>
      <c r="O52"/>
      <c r="P52"/>
      <c r="Q52"/>
      <c r="R52"/>
      <c r="S52" s="36"/>
      <c r="T52"/>
    </row>
    <row r="53" spans="1:20">
      <c r="A53" s="3" t="s">
        <v>342</v>
      </c>
      <c r="B53" s="1070" t="s">
        <v>339</v>
      </c>
      <c r="C53" s="37" t="str">
        <f>'RFPR cover'!$C$14</f>
        <v>£m 09/10</v>
      </c>
      <c r="D53" s="633"/>
      <c r="E53" s="634"/>
      <c r="F53" s="634"/>
      <c r="G53" s="634"/>
      <c r="H53" s="634"/>
      <c r="I53" s="634"/>
      <c r="J53" s="634"/>
      <c r="K53" s="634"/>
      <c r="L53" s="675">
        <f>SUM(D53:INDEX(D53:K53,0,MATCH('RFPR cover'!$C$7,$D$6:$K$6,0)))</f>
        <v>0</v>
      </c>
      <c r="M53" s="676">
        <f t="shared" si="14"/>
        <v>0</v>
      </c>
      <c r="N53" s="621"/>
      <c r="O53"/>
      <c r="P53"/>
      <c r="Q53"/>
      <c r="R53"/>
      <c r="S53"/>
      <c r="T53"/>
    </row>
    <row r="54" spans="1:20">
      <c r="A54" s="3" t="s">
        <v>343</v>
      </c>
      <c r="B54" s="1070" t="s">
        <v>339</v>
      </c>
      <c r="C54" s="37" t="str">
        <f>'RFPR cover'!$C$14</f>
        <v>£m 09/10</v>
      </c>
      <c r="D54" s="633"/>
      <c r="E54" s="634"/>
      <c r="F54" s="634"/>
      <c r="G54" s="634"/>
      <c r="H54" s="634"/>
      <c r="I54" s="634"/>
      <c r="J54" s="634"/>
      <c r="K54" s="634"/>
      <c r="L54" s="675">
        <f>SUM(D54:INDEX(D54:K54,0,MATCH('RFPR cover'!$C$7,$D$6:$K$6,0)))</f>
        <v>0</v>
      </c>
      <c r="M54" s="676">
        <f t="shared" si="14"/>
        <v>0</v>
      </c>
      <c r="N54" s="621"/>
      <c r="O54"/>
      <c r="P54"/>
      <c r="Q54"/>
      <c r="R54"/>
      <c r="S54"/>
      <c r="T54"/>
    </row>
    <row r="55" spans="1:20">
      <c r="A55" s="3" t="s">
        <v>344</v>
      </c>
      <c r="B55" s="1070" t="s">
        <v>339</v>
      </c>
      <c r="C55" s="37" t="str">
        <f>'RFPR cover'!$C$14</f>
        <v>£m 09/10</v>
      </c>
      <c r="D55" s="637"/>
      <c r="E55" s="638"/>
      <c r="F55" s="638"/>
      <c r="G55" s="638"/>
      <c r="H55" s="638"/>
      <c r="I55" s="638"/>
      <c r="J55" s="638"/>
      <c r="K55" s="638"/>
      <c r="L55" s="677">
        <f>SUM(D55:INDEX(D55:K55,0,MATCH('RFPR cover'!$C$7,$D$6:$K$6,0)))</f>
        <v>0</v>
      </c>
      <c r="M55" s="678">
        <f t="shared" si="14"/>
        <v>0</v>
      </c>
      <c r="N55" s="622"/>
      <c r="O55"/>
      <c r="P55"/>
      <c r="Q55"/>
      <c r="R55"/>
      <c r="S55"/>
      <c r="T55"/>
    </row>
    <row r="56" spans="1:20">
      <c r="B56" s="462" t="s">
        <v>345</v>
      </c>
      <c r="C56" s="37" t="str">
        <f>'RFPR cover'!$C$14</f>
        <v>£m 09/10</v>
      </c>
      <c r="D56" s="63">
        <f>SUM(D50:D55)</f>
        <v>0</v>
      </c>
      <c r="E56" s="64">
        <f t="shared" ref="E56:K56" si="15">SUM(E50:E55)</f>
        <v>0</v>
      </c>
      <c r="F56" s="64">
        <f t="shared" si="15"/>
        <v>0</v>
      </c>
      <c r="G56" s="64">
        <f t="shared" si="15"/>
        <v>0</v>
      </c>
      <c r="H56" s="64">
        <f t="shared" si="15"/>
        <v>0</v>
      </c>
      <c r="I56" s="64">
        <f t="shared" si="15"/>
        <v>0</v>
      </c>
      <c r="J56" s="64">
        <f t="shared" si="15"/>
        <v>0</v>
      </c>
      <c r="K56" s="64">
        <f t="shared" si="15"/>
        <v>0</v>
      </c>
      <c r="L56" s="1049">
        <f>SUM(D56:INDEX(D56:K56,0,MATCH('RFPR cover'!$C$7,$D$6:$K$6,0)))</f>
        <v>0</v>
      </c>
      <c r="M56" s="1050">
        <f t="shared" si="14"/>
        <v>0</v>
      </c>
      <c r="N56" s="265"/>
    </row>
    <row r="57" spans="1:20">
      <c r="N57" s="263"/>
    </row>
    <row r="58" spans="1:20">
      <c r="B58" s="82" t="s">
        <v>346</v>
      </c>
      <c r="C58" s="37" t="str">
        <f>'RFPR cover'!$C$14</f>
        <v>£m 09/10</v>
      </c>
      <c r="D58" s="56">
        <f t="shared" ref="D58:K58" si="16">D56*D44</f>
        <v>0</v>
      </c>
      <c r="E58" s="57">
        <f t="shared" si="16"/>
        <v>0</v>
      </c>
      <c r="F58" s="57">
        <f t="shared" si="16"/>
        <v>0</v>
      </c>
      <c r="G58" s="57">
        <f t="shared" si="16"/>
        <v>0</v>
      </c>
      <c r="H58" s="57">
        <f t="shared" si="16"/>
        <v>0</v>
      </c>
      <c r="I58" s="57">
        <f t="shared" si="16"/>
        <v>0</v>
      </c>
      <c r="J58" s="57">
        <f t="shared" si="16"/>
        <v>0</v>
      </c>
      <c r="K58" s="57">
        <f t="shared" si="16"/>
        <v>0</v>
      </c>
      <c r="L58" s="267">
        <f>SUM(D58:INDEX(D58:K58,0,MATCH('RFPR cover'!$C$7,$D$6:$K$6,0)))</f>
        <v>0</v>
      </c>
      <c r="M58" s="623">
        <f>SUM(D58:K58)</f>
        <v>0</v>
      </c>
      <c r="N58" s="265"/>
    </row>
    <row r="59" spans="1:20">
      <c r="B59" s="82" t="s">
        <v>347</v>
      </c>
      <c r="C59" s="37" t="str">
        <f>'RFPR cover'!$C$14</f>
        <v>£m 09/10</v>
      </c>
      <c r="D59" s="53">
        <f t="shared" ref="D59:K59" si="17">D56*(1-D44)</f>
        <v>0</v>
      </c>
      <c r="E59" s="54">
        <f t="shared" si="17"/>
        <v>0</v>
      </c>
      <c r="F59" s="54">
        <f t="shared" si="17"/>
        <v>0</v>
      </c>
      <c r="G59" s="54">
        <f t="shared" si="17"/>
        <v>0</v>
      </c>
      <c r="H59" s="54">
        <f t="shared" si="17"/>
        <v>0</v>
      </c>
      <c r="I59" s="54">
        <f t="shared" si="17"/>
        <v>0</v>
      </c>
      <c r="J59" s="54">
        <f t="shared" si="17"/>
        <v>0</v>
      </c>
      <c r="K59" s="54">
        <f t="shared" si="17"/>
        <v>0</v>
      </c>
      <c r="L59" s="268">
        <f>SUM(D59:INDEX(D59:K59,0,MATCH('RFPR cover'!$C$7,$D$6:$K$6,0)))</f>
        <v>0</v>
      </c>
      <c r="M59" s="624">
        <f>SUM(D59:K59)</f>
        <v>0</v>
      </c>
      <c r="N59" s="265"/>
    </row>
    <row r="60" spans="1:20">
      <c r="N60" s="263"/>
    </row>
    <row r="61" spans="1:20">
      <c r="B61" s="462" t="s">
        <v>348</v>
      </c>
      <c r="N61" s="263"/>
    </row>
    <row r="62" spans="1:20">
      <c r="B62" s="82" t="s">
        <v>349</v>
      </c>
      <c r="C62" s="37" t="str">
        <f>'RFPR cover'!$C$14</f>
        <v>£m 09/10</v>
      </c>
      <c r="D62" s="56">
        <f>D46+D58</f>
        <v>0</v>
      </c>
      <c r="E62" s="57">
        <f t="shared" ref="E62:K62" si="18">E46+E58</f>
        <v>0</v>
      </c>
      <c r="F62" s="57">
        <f t="shared" si="18"/>
        <v>0</v>
      </c>
      <c r="G62" s="57">
        <f t="shared" si="18"/>
        <v>0</v>
      </c>
      <c r="H62" s="57">
        <f t="shared" si="18"/>
        <v>0</v>
      </c>
      <c r="I62" s="57">
        <f t="shared" si="18"/>
        <v>0</v>
      </c>
      <c r="J62" s="57">
        <f t="shared" si="18"/>
        <v>0</v>
      </c>
      <c r="K62" s="57">
        <f t="shared" si="18"/>
        <v>0</v>
      </c>
      <c r="L62" s="267">
        <f>SUM(D62:INDEX(D62:K62,0,MATCH('RFPR cover'!$C$7,$D$6:$K$6,0)))</f>
        <v>0</v>
      </c>
      <c r="M62" s="623">
        <f>SUM(D62:K62)</f>
        <v>0</v>
      </c>
      <c r="N62" s="265"/>
    </row>
    <row r="63" spans="1:20">
      <c r="B63" s="82" t="s">
        <v>336</v>
      </c>
      <c r="C63" s="37" t="str">
        <f>'RFPR cover'!$C$14</f>
        <v>£m 09/10</v>
      </c>
      <c r="D63" s="59">
        <f>D47+D59</f>
        <v>0</v>
      </c>
      <c r="E63" s="60">
        <f t="shared" ref="E63:K63" si="19">E47+E59</f>
        <v>0</v>
      </c>
      <c r="F63" s="60">
        <f t="shared" si="19"/>
        <v>0</v>
      </c>
      <c r="G63" s="60">
        <f t="shared" si="19"/>
        <v>0</v>
      </c>
      <c r="H63" s="60">
        <f t="shared" si="19"/>
        <v>0</v>
      </c>
      <c r="I63" s="60">
        <f t="shared" si="19"/>
        <v>0</v>
      </c>
      <c r="J63" s="60">
        <f t="shared" si="19"/>
        <v>0</v>
      </c>
      <c r="K63" s="60">
        <f t="shared" si="19"/>
        <v>0</v>
      </c>
      <c r="L63" s="269">
        <f>SUM(D63:INDEX(D63:K63,0,MATCH('RFPR cover'!$C$7,$D$6:$K$6,0)))</f>
        <v>0</v>
      </c>
      <c r="M63" s="624">
        <f>SUM(D63:K63)</f>
        <v>0</v>
      </c>
      <c r="N63" s="265"/>
    </row>
    <row r="64" spans="1:20">
      <c r="B64" s="462" t="s">
        <v>350</v>
      </c>
      <c r="C64" s="101" t="str">
        <f>'RFPR cover'!$C$14</f>
        <v>£m 09/10</v>
      </c>
      <c r="D64" s="88">
        <f>SUM(D62:D63)</f>
        <v>0</v>
      </c>
      <c r="E64" s="89">
        <f t="shared" ref="E64:K64" si="20">SUM(E62:E63)</f>
        <v>0</v>
      </c>
      <c r="F64" s="89">
        <f t="shared" si="20"/>
        <v>0</v>
      </c>
      <c r="G64" s="89">
        <f t="shared" si="20"/>
        <v>0</v>
      </c>
      <c r="H64" s="89">
        <f t="shared" si="20"/>
        <v>0</v>
      </c>
      <c r="I64" s="89">
        <f t="shared" si="20"/>
        <v>0</v>
      </c>
      <c r="J64" s="89">
        <f t="shared" si="20"/>
        <v>0</v>
      </c>
      <c r="K64" s="89">
        <f t="shared" si="20"/>
        <v>0</v>
      </c>
      <c r="L64" s="270">
        <f>SUM(D64:INDEX(D64:K64,0,MATCH('RFPR cover'!$C$7,$D$6:$K$6,0)))</f>
        <v>0</v>
      </c>
      <c r="M64" s="1051">
        <f>SUM(D64:K64)</f>
        <v>0</v>
      </c>
      <c r="N64" s="266"/>
    </row>
    <row r="65" spans="2:20">
      <c r="B65" s="462"/>
      <c r="C65" s="101"/>
      <c r="D65" s="101"/>
      <c r="E65" s="101"/>
      <c r="F65" s="101"/>
      <c r="G65" s="101"/>
      <c r="H65" s="101"/>
      <c r="I65" s="101"/>
      <c r="J65" s="101"/>
      <c r="K65" s="101"/>
      <c r="L65" s="101"/>
      <c r="M65" s="101"/>
    </row>
    <row r="66" spans="2:20">
      <c r="B66" s="754" t="s">
        <v>351</v>
      </c>
      <c r="C66" s="97"/>
      <c r="D66" s="49"/>
      <c r="E66" s="49"/>
      <c r="F66" s="49"/>
      <c r="G66" s="49"/>
      <c r="H66" s="49"/>
      <c r="I66" s="49"/>
      <c r="J66" s="49"/>
      <c r="K66" s="49"/>
      <c r="L66" s="49"/>
      <c r="M66" s="49"/>
      <c r="N66" s="49"/>
    </row>
    <row r="67" spans="2:20">
      <c r="O67"/>
      <c r="P67"/>
      <c r="Q67"/>
      <c r="R67"/>
      <c r="S67"/>
      <c r="T67"/>
    </row>
    <row r="68" spans="2:20">
      <c r="B68" s="462" t="s">
        <v>348</v>
      </c>
    </row>
    <row r="69" spans="2:20">
      <c r="B69" s="82" t="s">
        <v>349</v>
      </c>
      <c r="C69" s="37" t="str">
        <f>'RFPR cover'!$C$14</f>
        <v>£m 09/10</v>
      </c>
      <c r="D69" s="56">
        <f>D34+D62</f>
        <v>0.37176999999999971</v>
      </c>
      <c r="E69" s="57">
        <f t="shared" ref="E69:K69" si="21">E34+E62</f>
        <v>-2.7086100000000002</v>
      </c>
      <c r="F69" s="57">
        <f t="shared" si="21"/>
        <v>-0.15932999999999975</v>
      </c>
      <c r="G69" s="57">
        <f t="shared" si="21"/>
        <v>1.1153099999999996</v>
      </c>
      <c r="H69" s="57">
        <f t="shared" si="21"/>
        <v>-1.2746400000000002</v>
      </c>
      <c r="I69" s="57">
        <f t="shared" si="21"/>
        <v>-3.6645900000000005</v>
      </c>
      <c r="J69" s="57">
        <f t="shared" si="21"/>
        <v>-8.9470144925763648</v>
      </c>
      <c r="K69" s="57">
        <f t="shared" si="21"/>
        <v>-5.1482182122849531</v>
      </c>
      <c r="L69" s="56">
        <f>SUM(D69:INDEX(D69:K69,0,MATCH('RFPR cover'!$C$7,$D$6:$K$6,0)))</f>
        <v>-20.415322704861318</v>
      </c>
      <c r="M69" s="58">
        <f>SUM(D69:K69)</f>
        <v>-20.415322704861318</v>
      </c>
    </row>
    <row r="70" spans="2:20">
      <c r="B70" s="82" t="s">
        <v>336</v>
      </c>
      <c r="C70" s="37" t="str">
        <f>'RFPR cover'!$C$14</f>
        <v>£m 09/10</v>
      </c>
      <c r="D70" s="570">
        <f t="shared" ref="D70:K70" si="22">D35+D63</f>
        <v>0.32822999999999958</v>
      </c>
      <c r="E70" s="571">
        <f t="shared" si="22"/>
        <v>-2.3913899999999995</v>
      </c>
      <c r="F70" s="571">
        <f t="shared" si="22"/>
        <v>-0.14066999999999941</v>
      </c>
      <c r="G70" s="571">
        <f t="shared" si="22"/>
        <v>0.98469000000000007</v>
      </c>
      <c r="H70" s="571">
        <f t="shared" si="22"/>
        <v>-1.1253600000000001</v>
      </c>
      <c r="I70" s="571">
        <f t="shared" si="22"/>
        <v>-3.2354099999999999</v>
      </c>
      <c r="J70" s="571">
        <f t="shared" si="22"/>
        <v>-7.8991811251535626</v>
      </c>
      <c r="K70" s="571">
        <f t="shared" si="22"/>
        <v>-4.5452824698557981</v>
      </c>
      <c r="L70" s="570">
        <f>SUM(D70:INDEX(D70:K70,0,MATCH('RFPR cover'!$C$7,$D$6:$K$6,0)))</f>
        <v>-18.024373595009362</v>
      </c>
      <c r="M70" s="572">
        <f>SUM(D70:K70)</f>
        <v>-18.024373595009362</v>
      </c>
    </row>
    <row r="71" spans="2:20">
      <c r="B71" s="462" t="s">
        <v>350</v>
      </c>
      <c r="C71" s="101" t="str">
        <f>'RFPR cover'!$C$14</f>
        <v>£m 09/10</v>
      </c>
      <c r="D71" s="94">
        <f>SUM(D69:D70)</f>
        <v>0.69999999999999929</v>
      </c>
      <c r="E71" s="95">
        <f t="shared" ref="E71:K71" si="23">SUM(E69:E70)</f>
        <v>-5.0999999999999996</v>
      </c>
      <c r="F71" s="95">
        <f t="shared" si="23"/>
        <v>-0.29999999999999916</v>
      </c>
      <c r="G71" s="95">
        <f t="shared" si="23"/>
        <v>2.0999999999999996</v>
      </c>
      <c r="H71" s="95">
        <f t="shared" si="23"/>
        <v>-2.4000000000000004</v>
      </c>
      <c r="I71" s="95">
        <f t="shared" si="23"/>
        <v>-6.9</v>
      </c>
      <c r="J71" s="95">
        <f t="shared" si="23"/>
        <v>-16.846195617729926</v>
      </c>
      <c r="K71" s="95">
        <f t="shared" si="23"/>
        <v>-9.6935006821407512</v>
      </c>
      <c r="L71" s="94">
        <f>SUM(D71:INDEX(D71:K71,0,MATCH('RFPR cover'!$C$7,$D$6:$K$6,0)))</f>
        <v>-38.439696299870675</v>
      </c>
      <c r="M71" s="96">
        <f>SUM(D71:K71)</f>
        <v>-38.439696299870675</v>
      </c>
    </row>
    <row r="72" spans="2:20">
      <c r="B72" s="462"/>
      <c r="C72" s="101"/>
      <c r="D72" s="101"/>
      <c r="E72" s="101"/>
      <c r="F72" s="101"/>
      <c r="G72" s="101"/>
      <c r="H72" s="101"/>
      <c r="I72" s="101"/>
      <c r="J72" s="101"/>
      <c r="K72" s="101"/>
      <c r="L72" s="101"/>
      <c r="M72" s="101"/>
    </row>
    <row r="74" spans="2:20">
      <c r="B74" s="754" t="s">
        <v>113</v>
      </c>
      <c r="C74" s="97"/>
      <c r="D74" s="48"/>
      <c r="E74" s="48"/>
      <c r="F74" s="48"/>
      <c r="G74" s="48"/>
      <c r="H74" s="48"/>
      <c r="I74" s="48"/>
      <c r="J74" s="48"/>
      <c r="K74" s="48"/>
      <c r="L74" s="48"/>
      <c r="M74" s="48"/>
      <c r="N74" s="48"/>
    </row>
    <row r="75" spans="2:20">
      <c r="B75" s="273" t="s">
        <v>352</v>
      </c>
      <c r="C75" s="272"/>
      <c r="D75" s="272"/>
      <c r="E75" s="272"/>
      <c r="F75" s="272"/>
      <c r="G75" s="272"/>
      <c r="H75" s="272"/>
      <c r="I75" s="272"/>
      <c r="J75" s="272"/>
      <c r="K75" s="272"/>
      <c r="L75" s="272"/>
      <c r="M75" s="272"/>
      <c r="N75" s="272"/>
    </row>
    <row r="76" spans="2:20">
      <c r="B76" s="490"/>
      <c r="C76" s="276"/>
      <c r="D76" s="276"/>
      <c r="E76" s="276"/>
      <c r="F76" s="276"/>
      <c r="G76" s="276"/>
      <c r="H76" s="276"/>
      <c r="I76" s="276"/>
      <c r="J76" s="276"/>
      <c r="K76" s="276"/>
      <c r="L76" s="276"/>
      <c r="M76" s="276"/>
      <c r="N76" s="276"/>
    </row>
    <row r="77" spans="2:20">
      <c r="B77" s="82" t="s">
        <v>353</v>
      </c>
      <c r="C77" s="37" t="str">
        <f>'RFPR cover'!$C$14</f>
        <v>£m 09/10</v>
      </c>
      <c r="D77" s="679">
        <f>INDEX(Data!$C$119:$L$146,MATCH('RFPR cover'!$C$5,Data!$B$119:$B$146,0),MATCH('R4 - Totex'!D$6,Data!$C$118:$L$118,0))</f>
        <v>0.93219394583370063</v>
      </c>
      <c r="E77" s="680">
        <f>INDEX(Data!$C$119:$L$146,MATCH('RFPR cover'!$C$5,Data!$B$119:$B$146,0),MATCH('R4 - Totex'!E$6,Data!$C$118:$L$118,0))</f>
        <v>0.89969793099769957</v>
      </c>
      <c r="F77" s="680">
        <f>INDEX(Data!$C$119:$L$146,MATCH('RFPR cover'!$C$5,Data!$B$119:$B$146,0),MATCH('R4 - Totex'!F$6,Data!$C$118:$L$118,0))</f>
        <v>0.87783267686821997</v>
      </c>
      <c r="G77" s="680">
        <f>INDEX(Data!$C$119:$L$146,MATCH('RFPR cover'!$C$5,Data!$B$119:$B$146,0),MATCH('R4 - Totex'!G$6,Data!$C$118:$L$118,0))</f>
        <v>0.87232109317784756</v>
      </c>
      <c r="H77" s="680">
        <f>INDEX(Data!$C$119:$L$146,MATCH('RFPR cover'!$C$5,Data!$B$119:$B$146,0),MATCH('R4 - Totex'!H$6,Data!$C$118:$L$118,0))</f>
        <v>0.89875958568159287</v>
      </c>
      <c r="I77" s="680">
        <f>INDEX(Data!$C$119:$L$146,MATCH('RFPR cover'!$C$5,Data!$B$119:$B$146,0),MATCH('R4 - Totex'!I$6,Data!$C$118:$L$118,0))</f>
        <v>0.82801710222961222</v>
      </c>
      <c r="J77" s="680">
        <f>INDEX(Data!$C$119:$L$146,MATCH('RFPR cover'!$C$5,Data!$B$119:$B$146,0),MATCH('R4 - Totex'!J$6,Data!$C$118:$L$118,0))</f>
        <v>0.88417658562860901</v>
      </c>
      <c r="K77" s="681">
        <f>INDEX(Data!$C$119:$L$146,MATCH('RFPR cover'!$C$5,Data!$B$119:$B$146,0),MATCH('R4 - Totex'!K$6,Data!$C$118:$L$118,0))</f>
        <v>0.89982415652833247</v>
      </c>
      <c r="L77" s="59">
        <f>SUM(D77:INDEX(D77:K77,0,MATCH('RFPR cover'!$C$7,$D$6:$K$6,0)))</f>
        <v>7.0928230769456135</v>
      </c>
      <c r="M77" s="61">
        <f>SUM(D77:K77)</f>
        <v>7.0928230769456135</v>
      </c>
    </row>
    <row r="78" spans="2:20">
      <c r="B78" s="82" t="s">
        <v>354</v>
      </c>
      <c r="C78" s="37" t="s">
        <v>257</v>
      </c>
      <c r="D78" s="893">
        <f>IF(INDEX(Data!$J$73:$J$100,MATCH('RFPR cover'!$C$5,Data!$B$73:$B$100,0),0)="Pre",INDEX(Data!$G$18:$G$27,MATCH('R4 - Totex'!D$6,Data!$C$18:$C$27,0),0),"n/a")</f>
        <v>0.23</v>
      </c>
      <c r="E78" s="893">
        <f>IF(INDEX(Data!$J$73:$J$100,MATCH('RFPR cover'!$C$5,Data!$B$73:$B$100,0),0)="Pre",INDEX(Data!$G$18:$G$27,MATCH('R4 - Totex'!E$6,Data!$C$18:$C$27,0),0),"n/a")</f>
        <v>0.21</v>
      </c>
      <c r="F78" s="893">
        <f>IF(INDEX(Data!$J$73:$J$100,MATCH('RFPR cover'!$C$5,Data!$B$73:$B$100,0),0)="Pre",INDEX(Data!$G$18:$G$27,MATCH('R4 - Totex'!F$6,Data!$C$18:$C$27,0),0),"n/a")</f>
        <v>0.2</v>
      </c>
      <c r="G78" s="893">
        <f>IF(INDEX(Data!$J$73:$J$100,MATCH('RFPR cover'!$C$5,Data!$B$73:$B$100,0),0)="Pre",INDEX(Data!$G$18:$G$27,MATCH('R4 - Totex'!G$6,Data!$C$18:$C$27,0),0),"n/a")</f>
        <v>0.2</v>
      </c>
      <c r="H78" s="893">
        <f>IF(INDEX(Data!$J$73:$J$100,MATCH('RFPR cover'!$C$5,Data!$B$73:$B$100,0),0)="Pre",INDEX(Data!$G$18:$G$27,MATCH('R4 - Totex'!H$6,Data!$C$18:$C$27,0),0),"n/a")</f>
        <v>0.19</v>
      </c>
      <c r="I78" s="893">
        <f>IF(INDEX(Data!$J$73:$J$100,MATCH('RFPR cover'!$C$5,Data!$B$73:$B$100,0),0)="Pre",INDEX(Data!$G$18:$G$27,MATCH('R4 - Totex'!I$6,Data!$C$18:$C$27,0),0),"n/a")</f>
        <v>0.19</v>
      </c>
      <c r="J78" s="893">
        <f>IF(INDEX(Data!$J$73:$J$100,MATCH('RFPR cover'!$C$5,Data!$B$73:$B$100,0),0)="Pre",INDEX(Data!$G$18:$G$27,MATCH('R4 - Totex'!J$6,Data!$C$18:$C$27,0),0),"n/a")</f>
        <v>0.19</v>
      </c>
      <c r="K78" s="893">
        <f>IF(INDEX(Data!$J$73:$J$100,MATCH('RFPR cover'!$C$5,Data!$B$73:$B$100,0),0)="Pre",INDEX(Data!$G$18:$G$27,MATCH('R4 - Totex'!K$6,Data!$C$18:$C$27,0),0),"n/a")</f>
        <v>0.19</v>
      </c>
      <c r="L78" s="891"/>
      <c r="M78" s="892"/>
    </row>
    <row r="79" spans="2:20">
      <c r="B79" s="82" t="s">
        <v>355</v>
      </c>
      <c r="C79" s="37" t="str">
        <f>'RFPR cover'!$C$14</f>
        <v>£m 09/10</v>
      </c>
      <c r="D79" s="650">
        <f>IF(ISNUMBER(D78),D77*(1-D78),D77)</f>
        <v>0.71778933829194946</v>
      </c>
      <c r="E79" s="651">
        <f t="shared" ref="E79:K79" si="24">IF(ISNUMBER(E78),E77*(1-E78),E77)</f>
        <v>0.71076136548818269</v>
      </c>
      <c r="F79" s="651">
        <f t="shared" si="24"/>
        <v>0.702266141494576</v>
      </c>
      <c r="G79" s="651">
        <f t="shared" si="24"/>
        <v>0.69785687454227807</v>
      </c>
      <c r="H79" s="651">
        <f t="shared" si="24"/>
        <v>0.72799526440209028</v>
      </c>
      <c r="I79" s="651">
        <f t="shared" si="24"/>
        <v>0.67069385280598592</v>
      </c>
      <c r="J79" s="651">
        <f t="shared" si="24"/>
        <v>0.7161830343591733</v>
      </c>
      <c r="K79" s="652">
        <f t="shared" si="24"/>
        <v>0.72885756678794933</v>
      </c>
      <c r="L79" s="685">
        <f>SUM(D79:INDEX(D79:K79,0,MATCH('RFPR cover'!$C$7,$D$6:$K$6,0)))</f>
        <v>5.6724034381721857</v>
      </c>
      <c r="M79" s="686">
        <f>SUM(D79:K79)</f>
        <v>5.6724034381721857</v>
      </c>
    </row>
    <row r="80" spans="2:20">
      <c r="C80" s="37"/>
      <c r="D80" s="176"/>
      <c r="E80" s="176"/>
      <c r="F80" s="176"/>
      <c r="G80" s="176"/>
      <c r="H80" s="176"/>
      <c r="I80" s="176"/>
      <c r="J80" s="176"/>
      <c r="K80" s="176"/>
      <c r="L80" s="177"/>
      <c r="M80" s="177"/>
    </row>
    <row r="81" spans="2:20">
      <c r="C81" s="37"/>
      <c r="D81" s="176"/>
      <c r="E81" s="176"/>
      <c r="F81" s="176"/>
      <c r="G81" s="176"/>
      <c r="H81" s="176"/>
      <c r="I81" s="176"/>
      <c r="J81" s="176"/>
      <c r="K81" s="176"/>
      <c r="L81" s="177"/>
      <c r="M81" s="177"/>
    </row>
    <row r="82" spans="2:20">
      <c r="C82" s="37"/>
      <c r="D82" s="176"/>
      <c r="E82" s="176"/>
      <c r="F82" s="176"/>
      <c r="G82" s="176"/>
      <c r="H82" s="176"/>
      <c r="I82" s="176"/>
      <c r="J82" s="176"/>
      <c r="K82" s="176"/>
      <c r="L82" s="177"/>
      <c r="M82" s="177"/>
    </row>
    <row r="84" spans="2:20">
      <c r="B84" s="757" t="s">
        <v>356</v>
      </c>
      <c r="C84" s="184"/>
      <c r="D84" s="186"/>
      <c r="E84" s="186"/>
      <c r="F84" s="186"/>
      <c r="G84" s="186"/>
      <c r="H84" s="186"/>
      <c r="I84" s="186"/>
      <c r="J84" s="186"/>
      <c r="K84" s="186"/>
      <c r="L84" s="186"/>
      <c r="M84" s="186"/>
      <c r="N84" s="186"/>
    </row>
    <row r="85" spans="2:20">
      <c r="B85" s="462"/>
    </row>
    <row r="86" spans="2:20">
      <c r="B86" s="82" t="str">
        <f>Data!B34</f>
        <v>Financial Year Average RPI (RPIt)</v>
      </c>
      <c r="C86" s="86" t="s">
        <v>280</v>
      </c>
      <c r="D86" s="73">
        <f>Data!C$34</f>
        <v>1.1666890673736021</v>
      </c>
      <c r="E86" s="74">
        <f>Data!D$34</f>
        <v>1.1895563269638081</v>
      </c>
      <c r="F86" s="74">
        <f>Data!E$34</f>
        <v>1.2023757108362261</v>
      </c>
      <c r="G86" s="74">
        <f>Data!F$34</f>
        <v>1.2281396135646323</v>
      </c>
      <c r="H86" s="74">
        <f>Data!G$34</f>
        <v>1.2740965949380583</v>
      </c>
      <c r="I86" s="74">
        <f>Data!H$34</f>
        <v>1.3130274787154661</v>
      </c>
      <c r="J86" s="74">
        <f>Data!I$34</f>
        <v>1.3470178479563604</v>
      </c>
      <c r="K86" s="75">
        <f>Data!J$34</f>
        <v>1.3633549152558082</v>
      </c>
    </row>
    <row r="87" spans="2:20">
      <c r="D87" s="86"/>
      <c r="E87" s="86"/>
      <c r="F87" s="86"/>
      <c r="G87" s="86"/>
      <c r="H87" s="86"/>
      <c r="I87" s="86"/>
      <c r="J87" s="86"/>
      <c r="K87" s="86"/>
    </row>
    <row r="88" spans="2:20">
      <c r="B88" s="754" t="str">
        <f>B10</f>
        <v>Totex</v>
      </c>
      <c r="C88" s="97"/>
      <c r="D88" s="49"/>
      <c r="E88" s="49"/>
      <c r="F88" s="49"/>
      <c r="G88" s="49"/>
      <c r="H88" s="49"/>
      <c r="I88" s="49"/>
      <c r="J88" s="49"/>
      <c r="K88" s="49"/>
      <c r="L88" s="49"/>
      <c r="M88" s="49"/>
      <c r="N88" s="49"/>
    </row>
    <row r="89" spans="2:20">
      <c r="B89" s="462"/>
      <c r="D89" s="1"/>
      <c r="E89" s="1"/>
      <c r="F89" s="1"/>
      <c r="G89" s="1"/>
      <c r="H89" s="1"/>
      <c r="I89" s="1"/>
      <c r="J89" s="1"/>
      <c r="K89" s="1"/>
      <c r="L89" s="1"/>
      <c r="M89" s="1"/>
      <c r="N89" s="1"/>
    </row>
    <row r="90" spans="2:20">
      <c r="B90" s="118" t="s">
        <v>331</v>
      </c>
      <c r="C90" s="37" t="s">
        <v>282</v>
      </c>
      <c r="D90" s="688">
        <f t="shared" ref="D90:K91" si="25">D12*D$86</f>
        <v>133.25183064911542</v>
      </c>
      <c r="E90" s="688">
        <f t="shared" si="25"/>
        <v>135.3118370064247</v>
      </c>
      <c r="F90" s="688">
        <f t="shared" si="25"/>
        <v>139.3418995542159</v>
      </c>
      <c r="G90" s="688">
        <f t="shared" si="25"/>
        <v>162.49107562619247</v>
      </c>
      <c r="H90" s="688">
        <f t="shared" si="25"/>
        <v>180.76532240797721</v>
      </c>
      <c r="I90" s="688">
        <f t="shared" si="25"/>
        <v>219.25202251469992</v>
      </c>
      <c r="J90" s="688">
        <f t="shared" si="25"/>
        <v>217.54212802758315</v>
      </c>
      <c r="K90" s="688">
        <f t="shared" si="25"/>
        <v>211.14609229469028</v>
      </c>
      <c r="L90" s="687">
        <f>SUM(D90:INDEX(D90:K90,0,MATCH('RFPR cover'!$C$7,$D$6:$K$6,0)))</f>
        <v>1399.1022080808991</v>
      </c>
      <c r="M90" s="688">
        <f>SUM(D90:K90)</f>
        <v>1399.1022080808991</v>
      </c>
      <c r="N90" s="34"/>
      <c r="O90" s="34"/>
    </row>
    <row r="91" spans="2:20" ht="25.5">
      <c r="B91" s="535" t="s">
        <v>357</v>
      </c>
      <c r="C91" s="37" t="s">
        <v>282</v>
      </c>
      <c r="D91" s="688">
        <f t="shared" si="25"/>
        <v>147.14715710843558</v>
      </c>
      <c r="E91" s="688">
        <f t="shared" si="25"/>
        <v>136.23433716147409</v>
      </c>
      <c r="F91" s="688">
        <f t="shared" si="25"/>
        <v>144.38729044815673</v>
      </c>
      <c r="G91" s="688">
        <f t="shared" si="25"/>
        <v>155.03902711851319</v>
      </c>
      <c r="H91" s="688">
        <f t="shared" si="25"/>
        <v>175.03963107741421</v>
      </c>
      <c r="I91" s="688">
        <f t="shared" si="25"/>
        <v>212.50612248370169</v>
      </c>
      <c r="J91" s="688">
        <f t="shared" si="25"/>
        <v>186.09845579942663</v>
      </c>
      <c r="K91" s="688">
        <f t="shared" si="25"/>
        <v>185.98553097245929</v>
      </c>
      <c r="L91" s="689">
        <f>SUM(D91:INDEX(D91:K91,0,MATCH('RFPR cover'!$C$7,$D$6:$K$6,0)))</f>
        <v>1342.4375521695815</v>
      </c>
      <c r="M91" s="690">
        <f>SUM(D91:K91)</f>
        <v>1342.4375521695815</v>
      </c>
      <c r="N91" s="34"/>
      <c r="O91" s="34"/>
    </row>
    <row r="92" spans="2:20">
      <c r="B92" s="151" t="s">
        <v>333</v>
      </c>
      <c r="C92" s="37" t="s">
        <v>282</v>
      </c>
      <c r="D92" s="63">
        <f>D91-D90</f>
        <v>13.89532645932016</v>
      </c>
      <c r="E92" s="64">
        <f t="shared" ref="E92:M92" si="26">E91-E90</f>
        <v>0.92250015504939142</v>
      </c>
      <c r="F92" s="64">
        <f t="shared" si="26"/>
        <v>5.0453908939408336</v>
      </c>
      <c r="G92" s="64">
        <f t="shared" si="26"/>
        <v>-7.4520485076792795</v>
      </c>
      <c r="H92" s="64">
        <f t="shared" si="26"/>
        <v>-5.7256913305629951</v>
      </c>
      <c r="I92" s="64">
        <f t="shared" si="26"/>
        <v>-6.7459000309982287</v>
      </c>
      <c r="J92" s="64">
        <f t="shared" si="26"/>
        <v>-31.443672228156515</v>
      </c>
      <c r="K92" s="65">
        <f t="shared" si="26"/>
        <v>-25.16056132223099</v>
      </c>
      <c r="L92" s="63">
        <f t="shared" si="26"/>
        <v>-56.664655911317595</v>
      </c>
      <c r="M92" s="65">
        <f t="shared" si="26"/>
        <v>-56.664655911317595</v>
      </c>
      <c r="N92" s="34"/>
      <c r="O92" s="1322"/>
      <c r="P92" s="1322"/>
      <c r="Q92" s="1322"/>
      <c r="R92"/>
      <c r="S92"/>
      <c r="T92"/>
    </row>
    <row r="93" spans="2:20">
      <c r="B93" s="151"/>
      <c r="C93" s="37"/>
      <c r="D93" s="31"/>
      <c r="E93" s="31"/>
      <c r="F93" s="31"/>
      <c r="G93" s="31"/>
      <c r="H93" s="31"/>
      <c r="I93" s="31"/>
      <c r="J93" s="31"/>
      <c r="K93" s="31"/>
      <c r="L93" s="31"/>
      <c r="M93" s="31"/>
      <c r="O93" s="35"/>
      <c r="P93" s="35"/>
      <c r="Q93" s="35"/>
      <c r="R93"/>
      <c r="S93"/>
      <c r="T93"/>
    </row>
    <row r="94" spans="2:20">
      <c r="B94" s="82" t="s">
        <v>334</v>
      </c>
      <c r="C94" s="86" t="s">
        <v>257</v>
      </c>
      <c r="D94" s="70">
        <f>1-INDEX(Data!$D$73:$D$100,MATCH('RFPR cover'!$C$5,Data!$B$73:$B$100,0),0)</f>
        <v>0.53110000000000002</v>
      </c>
      <c r="E94" s="71">
        <f>1-INDEX(Data!$D$73:$D$100,MATCH('RFPR cover'!$C$5,Data!$B$73:$B$100,0),0)</f>
        <v>0.53110000000000002</v>
      </c>
      <c r="F94" s="71">
        <f>1-INDEX(Data!$D$73:$D$100,MATCH('RFPR cover'!$C$5,Data!$B$73:$B$100,0),0)</f>
        <v>0.53110000000000002</v>
      </c>
      <c r="G94" s="71">
        <f>1-INDEX(Data!$D$73:$D$100,MATCH('RFPR cover'!$C$5,Data!$B$73:$B$100,0),0)</f>
        <v>0.53110000000000002</v>
      </c>
      <c r="H94" s="71">
        <f>1-INDEX(Data!$D$73:$D$100,MATCH('RFPR cover'!$C$5,Data!$B$73:$B$100,0),0)</f>
        <v>0.53110000000000002</v>
      </c>
      <c r="I94" s="71">
        <f>1-INDEX(Data!$D$73:$D$100,MATCH('RFPR cover'!$C$5,Data!$B$73:$B$100,0),0)</f>
        <v>0.53110000000000002</v>
      </c>
      <c r="J94" s="71">
        <f>1-INDEX(Data!$D$73:$D$100,MATCH('RFPR cover'!$C$5,Data!$B$73:$B$100,0),0)</f>
        <v>0.53110000000000002</v>
      </c>
      <c r="K94" s="72">
        <f>1-INDEX(Data!$D$73:$D$100,MATCH('RFPR cover'!$C$5,Data!$B$73:$B$100,0),0)</f>
        <v>0.53110000000000002</v>
      </c>
      <c r="L94" s="33"/>
      <c r="M94" s="33"/>
      <c r="O94"/>
      <c r="P94"/>
      <c r="Q94"/>
      <c r="R94"/>
      <c r="S94"/>
      <c r="T94"/>
    </row>
    <row r="95" spans="2:20">
      <c r="O95"/>
      <c r="P95"/>
      <c r="Q95"/>
      <c r="R95"/>
      <c r="S95"/>
      <c r="T95"/>
    </row>
    <row r="96" spans="2:20">
      <c r="B96" s="82" t="s">
        <v>335</v>
      </c>
      <c r="C96" s="37" t="s">
        <v>282</v>
      </c>
      <c r="D96" s="56">
        <f>D92*D94</f>
        <v>7.3798078825449371</v>
      </c>
      <c r="E96" s="57">
        <f t="shared" ref="E96:K96" si="27">E92*E94</f>
        <v>0.48993983234673177</v>
      </c>
      <c r="F96" s="57">
        <f t="shared" si="27"/>
        <v>2.6796071037719766</v>
      </c>
      <c r="G96" s="57">
        <f t="shared" si="27"/>
        <v>-3.9577829624284653</v>
      </c>
      <c r="H96" s="57">
        <f t="shared" si="27"/>
        <v>-3.0409146656620067</v>
      </c>
      <c r="I96" s="57">
        <f t="shared" si="27"/>
        <v>-3.5827475064631593</v>
      </c>
      <c r="J96" s="57">
        <f t="shared" si="27"/>
        <v>-16.699734320373924</v>
      </c>
      <c r="K96" s="57">
        <f t="shared" si="27"/>
        <v>-13.36277411823688</v>
      </c>
      <c r="L96" s="56">
        <f>SUM(D96:INDEX(D96:K96,0,MATCH('RFPR cover'!$C$7,$D$6:$K$6,0)))</f>
        <v>-30.094598754500794</v>
      </c>
      <c r="M96" s="58">
        <f>SUM(D96:K96)</f>
        <v>-30.094598754500794</v>
      </c>
      <c r="O96"/>
      <c r="P96"/>
      <c r="Q96"/>
      <c r="R96"/>
      <c r="S96"/>
      <c r="T96"/>
    </row>
    <row r="97" spans="1:20">
      <c r="B97" s="82" t="s">
        <v>336</v>
      </c>
      <c r="C97" s="37" t="s">
        <v>282</v>
      </c>
      <c r="D97" s="53">
        <f>D92*(1-D94)</f>
        <v>6.5155185767752224</v>
      </c>
      <c r="E97" s="54">
        <f t="shared" ref="E97:K97" si="28">E92*(1-E94)</f>
        <v>0.43256032270265965</v>
      </c>
      <c r="F97" s="54">
        <f t="shared" si="28"/>
        <v>2.365783790168857</v>
      </c>
      <c r="G97" s="54">
        <f t="shared" si="28"/>
        <v>-3.4942655452508142</v>
      </c>
      <c r="H97" s="54">
        <f t="shared" si="28"/>
        <v>-2.6847766649009883</v>
      </c>
      <c r="I97" s="54">
        <f t="shared" si="28"/>
        <v>-3.1631525245350693</v>
      </c>
      <c r="J97" s="54">
        <f t="shared" si="28"/>
        <v>-14.743937907782589</v>
      </c>
      <c r="K97" s="54">
        <f t="shared" si="28"/>
        <v>-11.79778720399411</v>
      </c>
      <c r="L97" s="53">
        <f>SUM(D97:INDEX(D97:K97,0,MATCH('RFPR cover'!$C$7,$D$6:$K$6,0)))</f>
        <v>-26.57005715681683</v>
      </c>
      <c r="M97" s="55">
        <f>SUM(D97:K97)</f>
        <v>-26.57005715681683</v>
      </c>
      <c r="O97"/>
      <c r="P97"/>
      <c r="Q97"/>
      <c r="R97"/>
      <c r="S97"/>
      <c r="T97"/>
    </row>
    <row r="98" spans="1:20">
      <c r="O98"/>
      <c r="P98"/>
      <c r="Q98"/>
      <c r="R98"/>
      <c r="S98"/>
      <c r="T98"/>
    </row>
    <row r="99" spans="1:20">
      <c r="B99" s="462" t="s">
        <v>337</v>
      </c>
      <c r="N99" s="34"/>
      <c r="O99"/>
      <c r="P99"/>
      <c r="Q99"/>
      <c r="R99"/>
      <c r="S99"/>
      <c r="T99"/>
    </row>
    <row r="100" spans="1:20">
      <c r="A100" s="3" t="s">
        <v>338</v>
      </c>
      <c r="B100" s="82" t="str">
        <f t="shared" ref="B100:B105" si="29">B22</f>
        <v>Allowances in RRP</v>
      </c>
      <c r="C100" s="37" t="s">
        <v>282</v>
      </c>
      <c r="D100" s="1181">
        <f t="shared" ref="D100:K105" si="30">D22*D$86</f>
        <v>0</v>
      </c>
      <c r="E100" s="1181">
        <f t="shared" si="30"/>
        <v>0</v>
      </c>
      <c r="F100" s="1181">
        <f t="shared" si="30"/>
        <v>0</v>
      </c>
      <c r="G100" s="1181">
        <f t="shared" si="30"/>
        <v>-2.5293714977763526E-3</v>
      </c>
      <c r="H100" s="1181">
        <f t="shared" si="30"/>
        <v>9.0024913901796846E-4</v>
      </c>
      <c r="I100" s="1181">
        <f t="shared" si="30"/>
        <v>-1.700085268756989E-2</v>
      </c>
      <c r="J100" s="1181">
        <f t="shared" si="30"/>
        <v>0.4943266529375781</v>
      </c>
      <c r="K100" s="1181">
        <f t="shared" si="30"/>
        <v>2.4858003096366703</v>
      </c>
      <c r="L100" s="1181">
        <f>SUM(D100:INDEX(D100:K100,0,MATCH('RFPR cover'!$C$7,$D$6:$K$6,0)))</f>
        <v>2.9614969875279202</v>
      </c>
      <c r="M100" s="1182">
        <f t="shared" ref="M100:M106" si="31">SUM(D100:K100)</f>
        <v>2.9614969875279202</v>
      </c>
      <c r="N100" s="34"/>
      <c r="O100"/>
      <c r="P100"/>
      <c r="Q100"/>
      <c r="R100"/>
      <c r="S100"/>
      <c r="T100"/>
    </row>
    <row r="101" spans="1:20">
      <c r="A101" s="3" t="s">
        <v>340</v>
      </c>
      <c r="B101" s="82" t="str">
        <f t="shared" si="29"/>
        <v>Allowance Rephasing Adjustment</v>
      </c>
      <c r="C101" s="37" t="s">
        <v>282</v>
      </c>
      <c r="D101" s="1181">
        <f t="shared" si="30"/>
        <v>-13.078644112158635</v>
      </c>
      <c r="E101" s="1181">
        <f t="shared" si="30"/>
        <v>-6.9892374225648037</v>
      </c>
      <c r="F101" s="1181">
        <f t="shared" si="30"/>
        <v>-5.4061036071916959</v>
      </c>
      <c r="G101" s="1181">
        <f t="shared" si="30"/>
        <v>10.033671067662771</v>
      </c>
      <c r="H101" s="1181">
        <f t="shared" si="30"/>
        <v>2.6669592535726561</v>
      </c>
      <c r="I101" s="1181">
        <f t="shared" si="30"/>
        <v>-2.2969887194509191</v>
      </c>
      <c r="J101" s="1181">
        <f t="shared" si="30"/>
        <v>8.2572194079724888</v>
      </c>
      <c r="K101" s="1181">
        <f t="shared" si="30"/>
        <v>9.4590792115622158</v>
      </c>
      <c r="L101" s="1181">
        <f>SUM(D101:INDEX(D101:K101,0,MATCH('RFPR cover'!$C$7,$D$6:$K$6,0)))</f>
        <v>2.6459550794040769</v>
      </c>
      <c r="M101" s="1182">
        <f t="shared" si="31"/>
        <v>2.6459550794040769</v>
      </c>
      <c r="N101" s="34"/>
      <c r="O101"/>
      <c r="P101"/>
      <c r="Q101"/>
      <c r="R101"/>
      <c r="S101"/>
      <c r="T101"/>
    </row>
    <row r="102" spans="1:20">
      <c r="A102" s="3" t="s">
        <v>341</v>
      </c>
      <c r="B102" s="82" t="str">
        <f t="shared" si="29"/>
        <v>[Enduring Value adjustment]</v>
      </c>
      <c r="C102" s="37" t="s">
        <v>282</v>
      </c>
      <c r="D102" s="1181">
        <f t="shared" si="30"/>
        <v>0</v>
      </c>
      <c r="E102" s="1181">
        <f t="shared" si="30"/>
        <v>0</v>
      </c>
      <c r="F102" s="1181">
        <f t="shared" si="30"/>
        <v>0</v>
      </c>
      <c r="G102" s="1181">
        <f t="shared" si="30"/>
        <v>0</v>
      </c>
      <c r="H102" s="1181">
        <f t="shared" si="30"/>
        <v>0</v>
      </c>
      <c r="I102" s="1181">
        <f t="shared" si="30"/>
        <v>0</v>
      </c>
      <c r="J102" s="1181">
        <f t="shared" si="30"/>
        <v>0</v>
      </c>
      <c r="K102" s="1181">
        <f t="shared" si="30"/>
        <v>0</v>
      </c>
      <c r="L102" s="1181">
        <f>SUM(D102:INDEX(D102:K102,0,MATCH('RFPR cover'!$C$7,$D$6:$K$6,0)))</f>
        <v>0</v>
      </c>
      <c r="M102" s="1181">
        <f t="shared" si="31"/>
        <v>0</v>
      </c>
      <c r="N102" s="34"/>
      <c r="O102"/>
      <c r="P102"/>
      <c r="Q102"/>
      <c r="R102"/>
      <c r="S102" s="36"/>
      <c r="T102"/>
    </row>
    <row r="103" spans="1:20">
      <c r="A103" s="3" t="s">
        <v>342</v>
      </c>
      <c r="B103" s="82" t="str">
        <f t="shared" si="29"/>
        <v>[Enduring Value adjustment]</v>
      </c>
      <c r="C103" s="37" t="s">
        <v>282</v>
      </c>
      <c r="D103" s="1181">
        <f t="shared" si="30"/>
        <v>0</v>
      </c>
      <c r="E103" s="1181">
        <f t="shared" si="30"/>
        <v>0</v>
      </c>
      <c r="F103" s="1181">
        <f t="shared" si="30"/>
        <v>0</v>
      </c>
      <c r="G103" s="1181">
        <f t="shared" si="30"/>
        <v>0</v>
      </c>
      <c r="H103" s="1181">
        <f t="shared" si="30"/>
        <v>0</v>
      </c>
      <c r="I103" s="1181">
        <f t="shared" si="30"/>
        <v>0</v>
      </c>
      <c r="J103" s="1181">
        <f t="shared" si="30"/>
        <v>0</v>
      </c>
      <c r="K103" s="1181">
        <f t="shared" si="30"/>
        <v>0</v>
      </c>
      <c r="L103" s="1181">
        <f>SUM(D103:INDEX(D103:K103,0,MATCH('RFPR cover'!$C$7,$D$6:$K$6,0)))</f>
        <v>0</v>
      </c>
      <c r="M103" s="1181">
        <f t="shared" si="31"/>
        <v>0</v>
      </c>
      <c r="N103" s="34"/>
      <c r="O103"/>
      <c r="P103"/>
      <c r="Q103"/>
      <c r="R103"/>
      <c r="S103"/>
      <c r="T103"/>
    </row>
    <row r="104" spans="1:20">
      <c r="A104" s="3" t="s">
        <v>343</v>
      </c>
      <c r="B104" s="82" t="str">
        <f t="shared" si="29"/>
        <v>[Enduring Value adjustment]</v>
      </c>
      <c r="C104" s="37" t="s">
        <v>282</v>
      </c>
      <c r="D104" s="1181">
        <f t="shared" si="30"/>
        <v>0</v>
      </c>
      <c r="E104" s="1181">
        <f t="shared" si="30"/>
        <v>0</v>
      </c>
      <c r="F104" s="1181">
        <f t="shared" si="30"/>
        <v>0</v>
      </c>
      <c r="G104" s="1181">
        <f t="shared" si="30"/>
        <v>0</v>
      </c>
      <c r="H104" s="1181">
        <f t="shared" si="30"/>
        <v>0</v>
      </c>
      <c r="I104" s="1181">
        <f t="shared" si="30"/>
        <v>0</v>
      </c>
      <c r="J104" s="1181">
        <f t="shared" si="30"/>
        <v>0</v>
      </c>
      <c r="K104" s="1181">
        <f t="shared" si="30"/>
        <v>0</v>
      </c>
      <c r="L104" s="1181">
        <f>SUM(D104:INDEX(D104:K104,0,MATCH('RFPR cover'!$C$7,$D$6:$K$6,0)))</f>
        <v>0</v>
      </c>
      <c r="M104" s="1181">
        <f t="shared" si="31"/>
        <v>0</v>
      </c>
      <c r="N104" s="34"/>
      <c r="O104"/>
      <c r="P104"/>
      <c r="Q104"/>
      <c r="R104"/>
      <c r="S104"/>
      <c r="T104"/>
    </row>
    <row r="105" spans="1:20">
      <c r="A105" s="3" t="s">
        <v>344</v>
      </c>
      <c r="B105" s="82" t="str">
        <f t="shared" si="29"/>
        <v>[Enduring Value adjustment]</v>
      </c>
      <c r="C105" s="37" t="s">
        <v>282</v>
      </c>
      <c r="D105" s="1181">
        <f t="shared" si="30"/>
        <v>0</v>
      </c>
      <c r="E105" s="1181">
        <f t="shared" si="30"/>
        <v>0</v>
      </c>
      <c r="F105" s="1181">
        <f t="shared" si="30"/>
        <v>0</v>
      </c>
      <c r="G105" s="1181">
        <f t="shared" si="30"/>
        <v>0</v>
      </c>
      <c r="H105" s="1181">
        <f t="shared" si="30"/>
        <v>0</v>
      </c>
      <c r="I105" s="1181">
        <f t="shared" si="30"/>
        <v>0</v>
      </c>
      <c r="J105" s="1181">
        <f t="shared" si="30"/>
        <v>0</v>
      </c>
      <c r="K105" s="1181">
        <f t="shared" si="30"/>
        <v>0</v>
      </c>
      <c r="L105" s="1181">
        <f>SUM(D105:INDEX(D105:K105,0,MATCH('RFPR cover'!$C$7,$D$6:$K$6,0)))</f>
        <v>0</v>
      </c>
      <c r="M105" s="1181">
        <f t="shared" si="31"/>
        <v>0</v>
      </c>
      <c r="N105" s="34"/>
      <c r="O105"/>
      <c r="P105"/>
      <c r="Q105"/>
      <c r="R105"/>
      <c r="S105"/>
      <c r="T105"/>
    </row>
    <row r="106" spans="1:20">
      <c r="B106" s="462" t="s">
        <v>345</v>
      </c>
      <c r="C106" s="37" t="s">
        <v>282</v>
      </c>
      <c r="D106" s="1183">
        <f>SUM(D100:D105)</f>
        <v>-13.078644112158635</v>
      </c>
      <c r="E106" s="1183">
        <f t="shared" ref="E106:K106" si="32">SUM(E100:E105)</f>
        <v>-6.9892374225648037</v>
      </c>
      <c r="F106" s="1183">
        <f t="shared" si="32"/>
        <v>-5.4061036071916959</v>
      </c>
      <c r="G106" s="1183">
        <f t="shared" si="32"/>
        <v>10.031141696164996</v>
      </c>
      <c r="H106" s="1183">
        <f t="shared" si="32"/>
        <v>2.667859502711674</v>
      </c>
      <c r="I106" s="1183">
        <f t="shared" si="32"/>
        <v>-2.3139895721384889</v>
      </c>
      <c r="J106" s="1183">
        <f t="shared" si="32"/>
        <v>8.7515460609100675</v>
      </c>
      <c r="K106" s="1183">
        <f t="shared" si="32"/>
        <v>11.944879521198885</v>
      </c>
      <c r="L106" s="1183">
        <f>SUM(D106:INDEX(D106:K106,0,MATCH('RFPR cover'!$C$7,$D$6:$K$6,0)))</f>
        <v>5.6074520669319963</v>
      </c>
      <c r="M106" s="1050">
        <f t="shared" si="31"/>
        <v>5.6074520669319963</v>
      </c>
      <c r="N106" s="34"/>
    </row>
    <row r="108" spans="1:20">
      <c r="B108" s="82" t="s">
        <v>346</v>
      </c>
      <c r="C108" s="37" t="s">
        <v>282</v>
      </c>
      <c r="D108" s="56">
        <f t="shared" ref="D108:K108" si="33">D106*D94</f>
        <v>-6.9460678879674509</v>
      </c>
      <c r="E108" s="57">
        <f t="shared" si="33"/>
        <v>-3.7119839951241675</v>
      </c>
      <c r="F108" s="57">
        <f t="shared" si="33"/>
        <v>-2.87118162577951</v>
      </c>
      <c r="G108" s="57">
        <f t="shared" si="33"/>
        <v>5.3275393548332293</v>
      </c>
      <c r="H108" s="57">
        <f t="shared" si="33"/>
        <v>1.4169001818901701</v>
      </c>
      <c r="I108" s="57">
        <f t="shared" si="33"/>
        <v>-1.2289598617627515</v>
      </c>
      <c r="J108" s="57">
        <f t="shared" si="33"/>
        <v>4.6479461129493371</v>
      </c>
      <c r="K108" s="57">
        <f t="shared" si="33"/>
        <v>6.3439255137087285</v>
      </c>
      <c r="L108" s="56">
        <f>SUM(D108:INDEX(D108:K108,0,MATCH('RFPR cover'!$C$7,$D$6:$K$6,0)))</f>
        <v>2.9781177927475859</v>
      </c>
      <c r="M108" s="58">
        <f>SUM(D108:K108)</f>
        <v>2.9781177927475859</v>
      </c>
    </row>
    <row r="109" spans="1:20">
      <c r="B109" s="82" t="s">
        <v>347</v>
      </c>
      <c r="C109" s="37" t="s">
        <v>282</v>
      </c>
      <c r="D109" s="53">
        <f t="shared" ref="D109:K109" si="34">D106*(1-D94)</f>
        <v>-6.1325762241911841</v>
      </c>
      <c r="E109" s="54">
        <f t="shared" si="34"/>
        <v>-3.2772534274406362</v>
      </c>
      <c r="F109" s="54">
        <f t="shared" si="34"/>
        <v>-2.5349219814121859</v>
      </c>
      <c r="G109" s="54">
        <f t="shared" si="34"/>
        <v>4.7036023413317665</v>
      </c>
      <c r="H109" s="54">
        <f t="shared" si="34"/>
        <v>1.250959320821504</v>
      </c>
      <c r="I109" s="54">
        <f t="shared" si="34"/>
        <v>-1.0850297103757374</v>
      </c>
      <c r="J109" s="54">
        <f t="shared" si="34"/>
        <v>4.1035999479607304</v>
      </c>
      <c r="K109" s="54">
        <f t="shared" si="34"/>
        <v>5.6009540074901567</v>
      </c>
      <c r="L109" s="53">
        <f>SUM(D109:INDEX(D109:K109,0,MATCH('RFPR cover'!$C$7,$D$6:$K$6,0)))</f>
        <v>2.6293342741844139</v>
      </c>
      <c r="M109" s="55">
        <f>SUM(D109:K109)</f>
        <v>2.6293342741844139</v>
      </c>
    </row>
    <row r="111" spans="1:20">
      <c r="B111" s="462" t="s">
        <v>348</v>
      </c>
    </row>
    <row r="112" spans="1:20">
      <c r="B112" s="82" t="s">
        <v>349</v>
      </c>
      <c r="C112" s="37" t="s">
        <v>282</v>
      </c>
      <c r="D112" s="56">
        <f>D96+D108</f>
        <v>0.43373999457748624</v>
      </c>
      <c r="E112" s="57">
        <f t="shared" ref="E112:K112" si="35">E96+E108</f>
        <v>-3.2220441627774359</v>
      </c>
      <c r="F112" s="57">
        <f t="shared" si="35"/>
        <v>-0.19157452200753333</v>
      </c>
      <c r="G112" s="57">
        <f t="shared" si="35"/>
        <v>1.369756392404764</v>
      </c>
      <c r="H112" s="57">
        <f t="shared" si="35"/>
        <v>-1.6240144837718367</v>
      </c>
      <c r="I112" s="57">
        <f t="shared" si="35"/>
        <v>-4.8117073682259104</v>
      </c>
      <c r="J112" s="57">
        <f t="shared" si="35"/>
        <v>-12.051788207424586</v>
      </c>
      <c r="K112" s="57">
        <f t="shared" si="35"/>
        <v>-7.0188486045281513</v>
      </c>
      <c r="L112" s="56">
        <f>SUM(D112:INDEX(D112:K112,0,MATCH('RFPR cover'!$C$7,$D$6:$K$6,0)))</f>
        <v>-27.116480961753204</v>
      </c>
      <c r="M112" s="58">
        <f>SUM(D112:K112)</f>
        <v>-27.116480961753204</v>
      </c>
    </row>
    <row r="113" spans="1:20">
      <c r="B113" s="82" t="s">
        <v>336</v>
      </c>
      <c r="C113" s="37" t="s">
        <v>282</v>
      </c>
      <c r="D113" s="570">
        <f>D97+D109</f>
        <v>0.3829423525840383</v>
      </c>
      <c r="E113" s="571">
        <f t="shared" ref="E113:K113" si="36">E97+E109</f>
        <v>-2.8446931047379764</v>
      </c>
      <c r="F113" s="571">
        <f t="shared" si="36"/>
        <v>-0.16913819124332896</v>
      </c>
      <c r="G113" s="571">
        <f t="shared" si="36"/>
        <v>1.2093367960809522</v>
      </c>
      <c r="H113" s="571">
        <f t="shared" si="36"/>
        <v>-1.4338173440794844</v>
      </c>
      <c r="I113" s="571">
        <f t="shared" si="36"/>
        <v>-4.2481822349108072</v>
      </c>
      <c r="J113" s="571">
        <f t="shared" si="36"/>
        <v>-10.64033795982186</v>
      </c>
      <c r="K113" s="571">
        <f t="shared" si="36"/>
        <v>-6.1968331965039534</v>
      </c>
      <c r="L113" s="570">
        <f>SUM(D113:INDEX(D113:K113,0,MATCH('RFPR cover'!$C$7,$D$6:$K$6,0)))</f>
        <v>-23.940722882632418</v>
      </c>
      <c r="M113" s="572">
        <f>SUM(D113:K113)</f>
        <v>-23.940722882632418</v>
      </c>
    </row>
    <row r="114" spans="1:20">
      <c r="B114" s="462" t="s">
        <v>350</v>
      </c>
      <c r="C114" s="101" t="s">
        <v>282</v>
      </c>
      <c r="D114" s="94">
        <f>SUM(D112:D113)</f>
        <v>0.81668234716152455</v>
      </c>
      <c r="E114" s="95">
        <f t="shared" ref="E114:K114" si="37">SUM(E112:E113)</f>
        <v>-6.0667372675154123</v>
      </c>
      <c r="F114" s="95">
        <f t="shared" si="37"/>
        <v>-0.36071271325086229</v>
      </c>
      <c r="G114" s="95">
        <f t="shared" si="37"/>
        <v>2.5790931884857162</v>
      </c>
      <c r="H114" s="95">
        <f t="shared" si="37"/>
        <v>-3.057831827851321</v>
      </c>
      <c r="I114" s="95">
        <f t="shared" si="37"/>
        <v>-9.0598896031367175</v>
      </c>
      <c r="J114" s="95">
        <f t="shared" si="37"/>
        <v>-22.692126167246446</v>
      </c>
      <c r="K114" s="95">
        <f t="shared" si="37"/>
        <v>-13.215681801032105</v>
      </c>
      <c r="L114" s="94">
        <f>SUM(D114:INDEX(D114:K114,0,MATCH('RFPR cover'!$C$7,$D$6:$K$6,0)))</f>
        <v>-51.057203844385626</v>
      </c>
      <c r="M114" s="96">
        <f>SUM(D114:K114)</f>
        <v>-51.057203844385626</v>
      </c>
    </row>
    <row r="116" spans="1:20">
      <c r="B116" s="754" t="str">
        <f>B38</f>
        <v>n/a</v>
      </c>
      <c r="C116" s="97"/>
      <c r="D116" s="49"/>
      <c r="E116" s="49"/>
      <c r="F116" s="49"/>
      <c r="G116" s="49"/>
      <c r="H116" s="49"/>
      <c r="I116" s="49"/>
      <c r="J116" s="49"/>
      <c r="K116" s="49"/>
      <c r="L116" s="49"/>
      <c r="M116" s="49"/>
      <c r="N116" s="49"/>
    </row>
    <row r="117" spans="1:20">
      <c r="D117" s="1"/>
      <c r="E117" s="1"/>
      <c r="F117" s="1"/>
      <c r="G117" s="1"/>
      <c r="H117" s="1"/>
      <c r="I117" s="1"/>
      <c r="J117" s="1"/>
      <c r="K117" s="1"/>
      <c r="L117" s="1"/>
      <c r="M117" s="1"/>
      <c r="N117" s="1"/>
    </row>
    <row r="118" spans="1:20">
      <c r="B118" s="118" t="s">
        <v>331</v>
      </c>
      <c r="C118" s="37" t="s">
        <v>282</v>
      </c>
      <c r="D118" s="687">
        <f t="shared" ref="D118:K119" si="38">D40*D$86</f>
        <v>0</v>
      </c>
      <c r="E118" s="687">
        <f t="shared" si="38"/>
        <v>0</v>
      </c>
      <c r="F118" s="687">
        <f t="shared" si="38"/>
        <v>0</v>
      </c>
      <c r="G118" s="687">
        <f t="shared" si="38"/>
        <v>0</v>
      </c>
      <c r="H118" s="687">
        <f t="shared" si="38"/>
        <v>0</v>
      </c>
      <c r="I118" s="687">
        <f t="shared" si="38"/>
        <v>0</v>
      </c>
      <c r="J118" s="687">
        <f t="shared" si="38"/>
        <v>0</v>
      </c>
      <c r="K118" s="687">
        <f t="shared" si="38"/>
        <v>0</v>
      </c>
      <c r="L118" s="687">
        <f>SUM(D118:INDEX(D118:K118,0,MATCH('RFPR cover'!$C$7,$D$6:$K$6,0)))</f>
        <v>0</v>
      </c>
      <c r="M118" s="688">
        <f>SUM(D118:K118)</f>
        <v>0</v>
      </c>
      <c r="N118" s="34"/>
      <c r="O118" s="34"/>
    </row>
    <row r="119" spans="1:20" ht="25.5">
      <c r="B119" s="535" t="s">
        <v>357</v>
      </c>
      <c r="C119" s="37" t="s">
        <v>282</v>
      </c>
      <c r="D119" s="687">
        <f t="shared" si="38"/>
        <v>0</v>
      </c>
      <c r="E119" s="687">
        <f t="shared" si="38"/>
        <v>0</v>
      </c>
      <c r="F119" s="687">
        <f t="shared" si="38"/>
        <v>0</v>
      </c>
      <c r="G119" s="687">
        <f t="shared" si="38"/>
        <v>0</v>
      </c>
      <c r="H119" s="687">
        <f t="shared" si="38"/>
        <v>0</v>
      </c>
      <c r="I119" s="687">
        <f t="shared" si="38"/>
        <v>0</v>
      </c>
      <c r="J119" s="687">
        <f t="shared" si="38"/>
        <v>0</v>
      </c>
      <c r="K119" s="687">
        <f t="shared" si="38"/>
        <v>0</v>
      </c>
      <c r="L119" s="689">
        <f>SUM(D119:INDEX(D119:K119,0,MATCH('RFPR cover'!$C$7,$D$6:$K$6,0)))</f>
        <v>0</v>
      </c>
      <c r="M119" s="690">
        <f>SUM(D119:K119)</f>
        <v>0</v>
      </c>
      <c r="N119" s="34"/>
      <c r="O119" s="34"/>
    </row>
    <row r="120" spans="1:20">
      <c r="B120" s="151" t="s">
        <v>333</v>
      </c>
      <c r="C120" s="37" t="s">
        <v>282</v>
      </c>
      <c r="D120" s="63">
        <f>D119-D118</f>
        <v>0</v>
      </c>
      <c r="E120" s="64">
        <f t="shared" ref="E120:M120" si="39">E119-E118</f>
        <v>0</v>
      </c>
      <c r="F120" s="64">
        <f t="shared" si="39"/>
        <v>0</v>
      </c>
      <c r="G120" s="64">
        <f t="shared" si="39"/>
        <v>0</v>
      </c>
      <c r="H120" s="64">
        <f t="shared" si="39"/>
        <v>0</v>
      </c>
      <c r="I120" s="64">
        <f t="shared" si="39"/>
        <v>0</v>
      </c>
      <c r="J120" s="64">
        <f t="shared" si="39"/>
        <v>0</v>
      </c>
      <c r="K120" s="64">
        <f t="shared" si="39"/>
        <v>0</v>
      </c>
      <c r="L120" s="63">
        <f t="shared" si="39"/>
        <v>0</v>
      </c>
      <c r="M120" s="65">
        <f t="shared" si="39"/>
        <v>0</v>
      </c>
      <c r="N120" s="34"/>
      <c r="O120" s="1322"/>
      <c r="P120" s="1322"/>
      <c r="Q120" s="1322"/>
      <c r="R120"/>
      <c r="S120"/>
      <c r="T120"/>
    </row>
    <row r="121" spans="1:20">
      <c r="B121" s="151"/>
      <c r="C121" s="37"/>
      <c r="D121" s="31"/>
      <c r="E121" s="31"/>
      <c r="F121" s="31"/>
      <c r="G121" s="31"/>
      <c r="H121" s="31"/>
      <c r="I121" s="31"/>
      <c r="J121" s="31"/>
      <c r="K121" s="31"/>
      <c r="L121" s="31"/>
      <c r="M121" s="31"/>
      <c r="O121" s="35"/>
      <c r="P121" s="35"/>
      <c r="Q121" s="35"/>
      <c r="R121"/>
      <c r="S121"/>
      <c r="T121"/>
    </row>
    <row r="122" spans="1:20">
      <c r="B122" s="82" t="s">
        <v>334</v>
      </c>
      <c r="C122" s="86" t="s">
        <v>257</v>
      </c>
      <c r="D122" s="70">
        <f>1-INDEX(Data!$D$73:$D$100,MATCH('RFPR cover'!$C$5,Data!$B$73:$B$100,0),0)</f>
        <v>0.53110000000000002</v>
      </c>
      <c r="E122" s="71">
        <f>1-INDEX(Data!$D$73:$D$100,MATCH('RFPR cover'!$C$5,Data!$B$73:$B$100,0),0)</f>
        <v>0.53110000000000002</v>
      </c>
      <c r="F122" s="71">
        <f>1-INDEX(Data!$D$73:$D$100,MATCH('RFPR cover'!$C$5,Data!$B$73:$B$100,0),0)</f>
        <v>0.53110000000000002</v>
      </c>
      <c r="G122" s="71">
        <f>1-INDEX(Data!$D$73:$D$100,MATCH('RFPR cover'!$C$5,Data!$B$73:$B$100,0),0)</f>
        <v>0.53110000000000002</v>
      </c>
      <c r="H122" s="71">
        <f>1-INDEX(Data!$D$73:$D$100,MATCH('RFPR cover'!$C$5,Data!$B$73:$B$100,0),0)</f>
        <v>0.53110000000000002</v>
      </c>
      <c r="I122" s="71">
        <f>1-INDEX(Data!$D$73:$D$100,MATCH('RFPR cover'!$C$5,Data!$B$73:$B$100,0),0)</f>
        <v>0.53110000000000002</v>
      </c>
      <c r="J122" s="71">
        <f>1-INDEX(Data!$D$73:$D$100,MATCH('RFPR cover'!$C$5,Data!$B$73:$B$100,0),0)</f>
        <v>0.53110000000000002</v>
      </c>
      <c r="K122" s="72">
        <f>1-INDEX(Data!$D$73:$D$100,MATCH('RFPR cover'!$C$5,Data!$B$73:$B$100,0),0)</f>
        <v>0.53110000000000002</v>
      </c>
      <c r="L122" s="33"/>
      <c r="M122" s="33"/>
      <c r="O122"/>
      <c r="P122"/>
      <c r="Q122"/>
      <c r="R122"/>
      <c r="S122"/>
      <c r="T122"/>
    </row>
    <row r="123" spans="1:20">
      <c r="O123"/>
      <c r="P123"/>
      <c r="Q123"/>
      <c r="R123"/>
      <c r="S123"/>
      <c r="T123"/>
    </row>
    <row r="124" spans="1:20">
      <c r="B124" s="82" t="s">
        <v>335</v>
      </c>
      <c r="C124" s="37" t="s">
        <v>282</v>
      </c>
      <c r="D124" s="56">
        <f>D120*D122</f>
        <v>0</v>
      </c>
      <c r="E124" s="57">
        <f t="shared" ref="E124:K124" si="40">E120*E122</f>
        <v>0</v>
      </c>
      <c r="F124" s="57">
        <f t="shared" si="40"/>
        <v>0</v>
      </c>
      <c r="G124" s="57">
        <f t="shared" si="40"/>
        <v>0</v>
      </c>
      <c r="H124" s="57">
        <f t="shared" si="40"/>
        <v>0</v>
      </c>
      <c r="I124" s="57">
        <f t="shared" si="40"/>
        <v>0</v>
      </c>
      <c r="J124" s="57">
        <f t="shared" si="40"/>
        <v>0</v>
      </c>
      <c r="K124" s="57">
        <f t="shared" si="40"/>
        <v>0</v>
      </c>
      <c r="L124" s="56">
        <f>SUM(D124:INDEX(D124:K124,0,MATCH('RFPR cover'!$C$7,$D$6:$K$6,0)))</f>
        <v>0</v>
      </c>
      <c r="M124" s="58">
        <f>SUM(D124:K124)</f>
        <v>0</v>
      </c>
      <c r="O124"/>
      <c r="P124"/>
      <c r="Q124"/>
      <c r="R124"/>
      <c r="S124"/>
      <c r="T124"/>
    </row>
    <row r="125" spans="1:20">
      <c r="B125" s="82" t="s">
        <v>358</v>
      </c>
      <c r="C125" s="37" t="s">
        <v>282</v>
      </c>
      <c r="D125" s="53">
        <f>D120*(1-D122)</f>
        <v>0</v>
      </c>
      <c r="E125" s="54">
        <f t="shared" ref="E125:K125" si="41">E120*(1-E122)</f>
        <v>0</v>
      </c>
      <c r="F125" s="54">
        <f t="shared" si="41"/>
        <v>0</v>
      </c>
      <c r="G125" s="54">
        <f t="shared" si="41"/>
        <v>0</v>
      </c>
      <c r="H125" s="54">
        <f t="shared" si="41"/>
        <v>0</v>
      </c>
      <c r="I125" s="54">
        <f t="shared" si="41"/>
        <v>0</v>
      </c>
      <c r="J125" s="54">
        <f t="shared" si="41"/>
        <v>0</v>
      </c>
      <c r="K125" s="54">
        <f t="shared" si="41"/>
        <v>0</v>
      </c>
      <c r="L125" s="53">
        <f>SUM(D125:INDEX(D125:K125,0,MATCH('RFPR cover'!$C$7,$D$6:$K$6,0)))</f>
        <v>0</v>
      </c>
      <c r="M125" s="55">
        <f>SUM(D125:K125)</f>
        <v>0</v>
      </c>
      <c r="O125"/>
      <c r="P125"/>
      <c r="Q125"/>
      <c r="R125"/>
      <c r="S125"/>
      <c r="T125"/>
    </row>
    <row r="126" spans="1:20">
      <c r="O126"/>
      <c r="P126"/>
      <c r="Q126"/>
      <c r="R126"/>
      <c r="S126"/>
      <c r="T126"/>
    </row>
    <row r="127" spans="1:20">
      <c r="B127" s="462" t="s">
        <v>337</v>
      </c>
      <c r="N127" s="34"/>
      <c r="O127"/>
      <c r="P127"/>
      <c r="Q127"/>
      <c r="R127"/>
      <c r="S127"/>
      <c r="T127"/>
    </row>
    <row r="128" spans="1:20">
      <c r="A128" s="3" t="s">
        <v>338</v>
      </c>
      <c r="B128" s="82" t="str">
        <f t="shared" ref="B128:B133" si="42">B50</f>
        <v>[Enduring Value adjustment]</v>
      </c>
      <c r="C128" s="37" t="s">
        <v>282</v>
      </c>
      <c r="D128" s="631">
        <f t="shared" ref="D128:K133" si="43">D50*D$86</f>
        <v>0</v>
      </c>
      <c r="E128" s="631">
        <f t="shared" si="43"/>
        <v>0</v>
      </c>
      <c r="F128" s="631">
        <f t="shared" si="43"/>
        <v>0</v>
      </c>
      <c r="G128" s="631">
        <f t="shared" si="43"/>
        <v>0</v>
      </c>
      <c r="H128" s="631">
        <f t="shared" si="43"/>
        <v>0</v>
      </c>
      <c r="I128" s="631">
        <f t="shared" si="43"/>
        <v>0</v>
      </c>
      <c r="J128" s="631">
        <f t="shared" si="43"/>
        <v>0</v>
      </c>
      <c r="K128" s="631">
        <f t="shared" si="43"/>
        <v>0</v>
      </c>
      <c r="L128" s="631">
        <f>SUM(D128:INDEX(D128:K128,0,MATCH('RFPR cover'!$C$7,$D$6:$K$6,0)))</f>
        <v>0</v>
      </c>
      <c r="M128" s="632">
        <f t="shared" ref="M128:M134" si="44">SUM(D128:K128)</f>
        <v>0</v>
      </c>
      <c r="N128" s="34"/>
      <c r="O128"/>
      <c r="P128"/>
      <c r="Q128"/>
      <c r="R128"/>
      <c r="S128"/>
      <c r="T128"/>
    </row>
    <row r="129" spans="1:20">
      <c r="A129" s="3" t="s">
        <v>340</v>
      </c>
      <c r="B129" s="82" t="str">
        <f t="shared" si="42"/>
        <v>[Enduring Value adjustment]</v>
      </c>
      <c r="C129" s="37" t="s">
        <v>282</v>
      </c>
      <c r="D129" s="631">
        <f t="shared" si="43"/>
        <v>0</v>
      </c>
      <c r="E129" s="631">
        <f t="shared" si="43"/>
        <v>0</v>
      </c>
      <c r="F129" s="631">
        <f t="shared" si="43"/>
        <v>0</v>
      </c>
      <c r="G129" s="631">
        <f t="shared" si="43"/>
        <v>0</v>
      </c>
      <c r="H129" s="631">
        <f t="shared" si="43"/>
        <v>0</v>
      </c>
      <c r="I129" s="631">
        <f t="shared" si="43"/>
        <v>0</v>
      </c>
      <c r="J129" s="631">
        <f t="shared" si="43"/>
        <v>0</v>
      </c>
      <c r="K129" s="631">
        <f t="shared" si="43"/>
        <v>0</v>
      </c>
      <c r="L129" s="635">
        <f>SUM(D129:INDEX(D129:K129,0,MATCH('RFPR cover'!$C$7,$D$6:$K$6,0)))</f>
        <v>0</v>
      </c>
      <c r="M129" s="636">
        <f t="shared" si="44"/>
        <v>0</v>
      </c>
      <c r="N129" s="34"/>
      <c r="O129"/>
      <c r="P129"/>
      <c r="Q129"/>
      <c r="R129"/>
      <c r="S129"/>
      <c r="T129"/>
    </row>
    <row r="130" spans="1:20">
      <c r="A130" s="3" t="s">
        <v>341</v>
      </c>
      <c r="B130" s="82" t="str">
        <f t="shared" si="42"/>
        <v>[Enduring Value adjustment]</v>
      </c>
      <c r="C130" s="37" t="s">
        <v>282</v>
      </c>
      <c r="D130" s="631">
        <f t="shared" si="43"/>
        <v>0</v>
      </c>
      <c r="E130" s="631">
        <f t="shared" si="43"/>
        <v>0</v>
      </c>
      <c r="F130" s="631">
        <f t="shared" si="43"/>
        <v>0</v>
      </c>
      <c r="G130" s="631">
        <f t="shared" si="43"/>
        <v>0</v>
      </c>
      <c r="H130" s="631">
        <f t="shared" si="43"/>
        <v>0</v>
      </c>
      <c r="I130" s="631">
        <f t="shared" si="43"/>
        <v>0</v>
      </c>
      <c r="J130" s="631">
        <f t="shared" si="43"/>
        <v>0</v>
      </c>
      <c r="K130" s="631">
        <f t="shared" si="43"/>
        <v>0</v>
      </c>
      <c r="L130" s="635">
        <f>SUM(D130:INDEX(D130:K130,0,MATCH('RFPR cover'!$C$7,$D$6:$K$6,0)))</f>
        <v>0</v>
      </c>
      <c r="M130" s="636">
        <f t="shared" si="44"/>
        <v>0</v>
      </c>
      <c r="N130" s="34"/>
      <c r="O130"/>
      <c r="P130"/>
      <c r="Q130"/>
      <c r="R130"/>
      <c r="S130" s="36"/>
      <c r="T130"/>
    </row>
    <row r="131" spans="1:20">
      <c r="A131" s="3" t="s">
        <v>342</v>
      </c>
      <c r="B131" s="82" t="str">
        <f t="shared" si="42"/>
        <v>[Enduring Value adjustment]</v>
      </c>
      <c r="C131" s="37" t="s">
        <v>282</v>
      </c>
      <c r="D131" s="631">
        <f t="shared" si="43"/>
        <v>0</v>
      </c>
      <c r="E131" s="631">
        <f t="shared" si="43"/>
        <v>0</v>
      </c>
      <c r="F131" s="631">
        <f t="shared" si="43"/>
        <v>0</v>
      </c>
      <c r="G131" s="631">
        <f t="shared" si="43"/>
        <v>0</v>
      </c>
      <c r="H131" s="631">
        <f t="shared" si="43"/>
        <v>0</v>
      </c>
      <c r="I131" s="631">
        <f t="shared" si="43"/>
        <v>0</v>
      </c>
      <c r="J131" s="631">
        <f t="shared" si="43"/>
        <v>0</v>
      </c>
      <c r="K131" s="631">
        <f t="shared" si="43"/>
        <v>0</v>
      </c>
      <c r="L131" s="635">
        <f>SUM(D131:INDEX(D131:K131,0,MATCH('RFPR cover'!$C$7,$D$6:$K$6,0)))</f>
        <v>0</v>
      </c>
      <c r="M131" s="636">
        <f t="shared" si="44"/>
        <v>0</v>
      </c>
      <c r="N131" s="34"/>
      <c r="O131"/>
      <c r="P131"/>
      <c r="Q131"/>
      <c r="R131"/>
      <c r="S131"/>
      <c r="T131"/>
    </row>
    <row r="132" spans="1:20">
      <c r="A132" s="3" t="s">
        <v>343</v>
      </c>
      <c r="B132" s="82" t="str">
        <f t="shared" si="42"/>
        <v>[Enduring Value adjustment]</v>
      </c>
      <c r="C132" s="37" t="s">
        <v>282</v>
      </c>
      <c r="D132" s="631">
        <f t="shared" si="43"/>
        <v>0</v>
      </c>
      <c r="E132" s="631">
        <f t="shared" si="43"/>
        <v>0</v>
      </c>
      <c r="F132" s="631">
        <f t="shared" si="43"/>
        <v>0</v>
      </c>
      <c r="G132" s="631">
        <f t="shared" si="43"/>
        <v>0</v>
      </c>
      <c r="H132" s="631">
        <f t="shared" si="43"/>
        <v>0</v>
      </c>
      <c r="I132" s="631">
        <f t="shared" si="43"/>
        <v>0</v>
      </c>
      <c r="J132" s="631">
        <f t="shared" si="43"/>
        <v>0</v>
      </c>
      <c r="K132" s="631">
        <f t="shared" si="43"/>
        <v>0</v>
      </c>
      <c r="L132" s="635">
        <f>SUM(D132:INDEX(D132:K132,0,MATCH('RFPR cover'!$C$7,$D$6:$K$6,0)))</f>
        <v>0</v>
      </c>
      <c r="M132" s="636">
        <f t="shared" si="44"/>
        <v>0</v>
      </c>
      <c r="N132" s="34"/>
      <c r="O132"/>
      <c r="P132"/>
      <c r="Q132"/>
      <c r="R132"/>
      <c r="S132"/>
      <c r="T132"/>
    </row>
    <row r="133" spans="1:20">
      <c r="A133" s="3" t="s">
        <v>344</v>
      </c>
      <c r="B133" s="82" t="str">
        <f t="shared" si="42"/>
        <v>[Enduring Value adjustment]</v>
      </c>
      <c r="C133" s="37" t="s">
        <v>282</v>
      </c>
      <c r="D133" s="631">
        <f t="shared" si="43"/>
        <v>0</v>
      </c>
      <c r="E133" s="631">
        <f t="shared" si="43"/>
        <v>0</v>
      </c>
      <c r="F133" s="631">
        <f t="shared" si="43"/>
        <v>0</v>
      </c>
      <c r="G133" s="631">
        <f t="shared" si="43"/>
        <v>0</v>
      </c>
      <c r="H133" s="631">
        <f t="shared" si="43"/>
        <v>0</v>
      </c>
      <c r="I133" s="631">
        <f t="shared" si="43"/>
        <v>0</v>
      </c>
      <c r="J133" s="631">
        <f t="shared" si="43"/>
        <v>0</v>
      </c>
      <c r="K133" s="631">
        <f t="shared" si="43"/>
        <v>0</v>
      </c>
      <c r="L133" s="639">
        <f>SUM(D133:INDEX(D133:K133,0,MATCH('RFPR cover'!$C$7,$D$6:$K$6,0)))</f>
        <v>0</v>
      </c>
      <c r="M133" s="640">
        <f t="shared" si="44"/>
        <v>0</v>
      </c>
      <c r="N133" s="34"/>
      <c r="O133"/>
      <c r="P133"/>
      <c r="Q133"/>
      <c r="R133"/>
      <c r="S133"/>
      <c r="T133"/>
    </row>
    <row r="134" spans="1:20">
      <c r="B134" s="462" t="s">
        <v>345</v>
      </c>
      <c r="C134" s="37" t="s">
        <v>282</v>
      </c>
      <c r="D134" s="63">
        <f>SUM(D128:D133)</f>
        <v>0</v>
      </c>
      <c r="E134" s="64">
        <f t="shared" ref="E134:K134" si="45">SUM(E128:E133)</f>
        <v>0</v>
      </c>
      <c r="F134" s="64">
        <f t="shared" si="45"/>
        <v>0</v>
      </c>
      <c r="G134" s="64">
        <f t="shared" si="45"/>
        <v>0</v>
      </c>
      <c r="H134" s="64">
        <f t="shared" si="45"/>
        <v>0</v>
      </c>
      <c r="I134" s="64">
        <f t="shared" si="45"/>
        <v>0</v>
      </c>
      <c r="J134" s="64">
        <f t="shared" si="45"/>
        <v>0</v>
      </c>
      <c r="K134" s="64">
        <f t="shared" si="45"/>
        <v>0</v>
      </c>
      <c r="L134" s="63">
        <f>SUM(D134:INDEX(D134:K134,0,MATCH('RFPR cover'!$C$7,$D$6:$K$6,0)))</f>
        <v>0</v>
      </c>
      <c r="M134" s="65">
        <f t="shared" si="44"/>
        <v>0</v>
      </c>
      <c r="N134" s="34"/>
    </row>
    <row r="136" spans="1:20">
      <c r="B136" s="82" t="s">
        <v>346</v>
      </c>
      <c r="C136" s="37" t="s">
        <v>282</v>
      </c>
      <c r="D136" s="56">
        <f t="shared" ref="D136:K136" si="46">D134*D122</f>
        <v>0</v>
      </c>
      <c r="E136" s="57">
        <f t="shared" si="46"/>
        <v>0</v>
      </c>
      <c r="F136" s="57">
        <f t="shared" si="46"/>
        <v>0</v>
      </c>
      <c r="G136" s="57">
        <f t="shared" si="46"/>
        <v>0</v>
      </c>
      <c r="H136" s="57">
        <f t="shared" si="46"/>
        <v>0</v>
      </c>
      <c r="I136" s="57">
        <f t="shared" si="46"/>
        <v>0</v>
      </c>
      <c r="J136" s="57">
        <f t="shared" si="46"/>
        <v>0</v>
      </c>
      <c r="K136" s="57">
        <f t="shared" si="46"/>
        <v>0</v>
      </c>
      <c r="L136" s="56">
        <f>SUM(D136:INDEX(D136:K136,0,MATCH('RFPR cover'!$C$7,$D$6:$K$6,0)))</f>
        <v>0</v>
      </c>
      <c r="M136" s="58">
        <f>SUM(D136:K136)</f>
        <v>0</v>
      </c>
    </row>
    <row r="137" spans="1:20">
      <c r="B137" s="82" t="s">
        <v>347</v>
      </c>
      <c r="C137" s="37" t="s">
        <v>282</v>
      </c>
      <c r="D137" s="53">
        <f t="shared" ref="D137:K137" si="47">D134*(1-D122)</f>
        <v>0</v>
      </c>
      <c r="E137" s="54">
        <f t="shared" si="47"/>
        <v>0</v>
      </c>
      <c r="F137" s="54">
        <f t="shared" si="47"/>
        <v>0</v>
      </c>
      <c r="G137" s="54">
        <f t="shared" si="47"/>
        <v>0</v>
      </c>
      <c r="H137" s="54">
        <f t="shared" si="47"/>
        <v>0</v>
      </c>
      <c r="I137" s="54">
        <f t="shared" si="47"/>
        <v>0</v>
      </c>
      <c r="J137" s="54">
        <f t="shared" si="47"/>
        <v>0</v>
      </c>
      <c r="K137" s="54">
        <f t="shared" si="47"/>
        <v>0</v>
      </c>
      <c r="L137" s="53">
        <f>SUM(D137:INDEX(D137:K137,0,MATCH('RFPR cover'!$C$7,$D$6:$K$6,0)))</f>
        <v>0</v>
      </c>
      <c r="M137" s="55">
        <f>SUM(D137:K137)</f>
        <v>0</v>
      </c>
    </row>
    <row r="139" spans="1:20">
      <c r="B139" s="462" t="s">
        <v>348</v>
      </c>
    </row>
    <row r="140" spans="1:20">
      <c r="B140" s="82" t="s">
        <v>349</v>
      </c>
      <c r="C140" s="37" t="s">
        <v>282</v>
      </c>
      <c r="D140" s="56">
        <f>D124+D136</f>
        <v>0</v>
      </c>
      <c r="E140" s="57">
        <f t="shared" ref="E140:K140" si="48">E124+E136</f>
        <v>0</v>
      </c>
      <c r="F140" s="57">
        <f t="shared" si="48"/>
        <v>0</v>
      </c>
      <c r="G140" s="57">
        <f t="shared" si="48"/>
        <v>0</v>
      </c>
      <c r="H140" s="57">
        <f t="shared" si="48"/>
        <v>0</v>
      </c>
      <c r="I140" s="57">
        <f t="shared" si="48"/>
        <v>0</v>
      </c>
      <c r="J140" s="57">
        <f t="shared" si="48"/>
        <v>0</v>
      </c>
      <c r="K140" s="57">
        <f t="shared" si="48"/>
        <v>0</v>
      </c>
      <c r="L140" s="56">
        <f>SUM(D140:INDEX(D140:K140,0,MATCH('RFPR cover'!$C$7,$D$6:$K$6,0)))</f>
        <v>0</v>
      </c>
      <c r="M140" s="58">
        <f>SUM(D140:K140)</f>
        <v>0</v>
      </c>
    </row>
    <row r="141" spans="1:20">
      <c r="B141" s="82" t="s">
        <v>336</v>
      </c>
      <c r="C141" s="37" t="s">
        <v>282</v>
      </c>
      <c r="D141" s="59">
        <f>D125+D137</f>
        <v>0</v>
      </c>
      <c r="E141" s="60">
        <f t="shared" ref="E141:K141" si="49">E125+E137</f>
        <v>0</v>
      </c>
      <c r="F141" s="60">
        <f t="shared" si="49"/>
        <v>0</v>
      </c>
      <c r="G141" s="60">
        <f t="shared" si="49"/>
        <v>0</v>
      </c>
      <c r="H141" s="60">
        <f t="shared" si="49"/>
        <v>0</v>
      </c>
      <c r="I141" s="60">
        <f t="shared" si="49"/>
        <v>0</v>
      </c>
      <c r="J141" s="60">
        <f t="shared" si="49"/>
        <v>0</v>
      </c>
      <c r="K141" s="60">
        <f t="shared" si="49"/>
        <v>0</v>
      </c>
      <c r="L141" s="59">
        <f>SUM(D141:INDEX(D141:K141,0,MATCH('RFPR cover'!$C$7,$D$6:$K$6,0)))</f>
        <v>0</v>
      </c>
      <c r="M141" s="61">
        <f>SUM(D141:K141)</f>
        <v>0</v>
      </c>
    </row>
    <row r="142" spans="1:20">
      <c r="B142" s="462" t="s">
        <v>350</v>
      </c>
      <c r="C142" s="101" t="s">
        <v>282</v>
      </c>
      <c r="D142" s="88">
        <f>SUM(D140:D141)</f>
        <v>0</v>
      </c>
      <c r="E142" s="89">
        <f t="shared" ref="E142:K142" si="50">SUM(E140:E141)</f>
        <v>0</v>
      </c>
      <c r="F142" s="89">
        <f t="shared" si="50"/>
        <v>0</v>
      </c>
      <c r="G142" s="89">
        <f t="shared" si="50"/>
        <v>0</v>
      </c>
      <c r="H142" s="89">
        <f t="shared" si="50"/>
        <v>0</v>
      </c>
      <c r="I142" s="89">
        <f t="shared" si="50"/>
        <v>0</v>
      </c>
      <c r="J142" s="89">
        <f t="shared" si="50"/>
        <v>0</v>
      </c>
      <c r="K142" s="89">
        <f t="shared" si="50"/>
        <v>0</v>
      </c>
      <c r="L142" s="88">
        <f>SUM(D142:INDEX(D142:K142,0,MATCH('RFPR cover'!$C$7,$D$6:$K$6,0)))</f>
        <v>0</v>
      </c>
      <c r="M142" s="90">
        <f>SUM(D142:K142)</f>
        <v>0</v>
      </c>
    </row>
    <row r="143" spans="1:20">
      <c r="B143" s="462"/>
      <c r="C143" s="101"/>
      <c r="D143" s="101"/>
      <c r="E143" s="101"/>
      <c r="F143" s="101"/>
      <c r="G143" s="101"/>
      <c r="H143" s="101"/>
      <c r="I143" s="101"/>
      <c r="J143" s="101"/>
      <c r="K143" s="101"/>
      <c r="L143" s="101"/>
      <c r="M143" s="101"/>
    </row>
    <row r="144" spans="1:20">
      <c r="B144" s="754" t="s">
        <v>351</v>
      </c>
      <c r="C144" s="97"/>
      <c r="D144" s="49"/>
      <c r="E144" s="49"/>
      <c r="F144" s="49"/>
      <c r="G144" s="49"/>
      <c r="H144" s="49"/>
      <c r="I144" s="49"/>
      <c r="J144" s="49"/>
      <c r="K144" s="49"/>
      <c r="L144" s="49"/>
      <c r="M144" s="49"/>
      <c r="N144" s="49"/>
    </row>
    <row r="145" spans="1:20">
      <c r="O145"/>
      <c r="P145"/>
      <c r="Q145"/>
      <c r="R145"/>
      <c r="S145"/>
      <c r="T145"/>
    </row>
    <row r="146" spans="1:20">
      <c r="B146" s="462" t="s">
        <v>348</v>
      </c>
    </row>
    <row r="147" spans="1:20">
      <c r="B147" s="82" t="s">
        <v>349</v>
      </c>
      <c r="C147" s="37" t="s">
        <v>282</v>
      </c>
      <c r="D147" s="56">
        <f>D112+D140</f>
        <v>0.43373999457748624</v>
      </c>
      <c r="E147" s="57">
        <f t="shared" ref="E147:K147" si="51">E112+E140</f>
        <v>-3.2220441627774359</v>
      </c>
      <c r="F147" s="57">
        <f t="shared" si="51"/>
        <v>-0.19157452200753333</v>
      </c>
      <c r="G147" s="57">
        <f t="shared" si="51"/>
        <v>1.369756392404764</v>
      </c>
      <c r="H147" s="57">
        <f t="shared" si="51"/>
        <v>-1.6240144837718367</v>
      </c>
      <c r="I147" s="57">
        <f t="shared" si="51"/>
        <v>-4.8117073682259104</v>
      </c>
      <c r="J147" s="57">
        <f t="shared" si="51"/>
        <v>-12.051788207424586</v>
      </c>
      <c r="K147" s="57">
        <f t="shared" si="51"/>
        <v>-7.0188486045281513</v>
      </c>
      <c r="L147" s="56">
        <f>SUM(D147:INDEX(D147:K147,0,MATCH('RFPR cover'!$C$7,$D$6:$K$6,0)))</f>
        <v>-27.116480961753204</v>
      </c>
      <c r="M147" s="58">
        <f>SUM(D147:K147)</f>
        <v>-27.116480961753204</v>
      </c>
    </row>
    <row r="148" spans="1:20">
      <c r="B148" s="82" t="s">
        <v>336</v>
      </c>
      <c r="C148" s="37" t="s">
        <v>282</v>
      </c>
      <c r="D148" s="59">
        <f t="shared" ref="D148:K148" si="52">D113+D141</f>
        <v>0.3829423525840383</v>
      </c>
      <c r="E148" s="60">
        <f t="shared" si="52"/>
        <v>-2.8446931047379764</v>
      </c>
      <c r="F148" s="60">
        <f t="shared" si="52"/>
        <v>-0.16913819124332896</v>
      </c>
      <c r="G148" s="60">
        <f t="shared" si="52"/>
        <v>1.2093367960809522</v>
      </c>
      <c r="H148" s="60">
        <f t="shared" si="52"/>
        <v>-1.4338173440794844</v>
      </c>
      <c r="I148" s="60">
        <f t="shared" si="52"/>
        <v>-4.2481822349108072</v>
      </c>
      <c r="J148" s="60">
        <f t="shared" si="52"/>
        <v>-10.64033795982186</v>
      </c>
      <c r="K148" s="60">
        <f t="shared" si="52"/>
        <v>-6.1968331965039534</v>
      </c>
      <c r="L148" s="59">
        <f>SUM(D148:INDEX(D148:K148,0,MATCH('RFPR cover'!$C$7,$D$6:$K$6,0)))</f>
        <v>-23.940722882632418</v>
      </c>
      <c r="M148" s="61">
        <f>SUM(D148:K148)</f>
        <v>-23.940722882632418</v>
      </c>
    </row>
    <row r="149" spans="1:20">
      <c r="B149" s="462" t="s">
        <v>350</v>
      </c>
      <c r="C149" s="101" t="s">
        <v>282</v>
      </c>
      <c r="D149" s="88">
        <f>SUM(D147:D148)</f>
        <v>0.81668234716152455</v>
      </c>
      <c r="E149" s="89">
        <f t="shared" ref="E149:K149" si="53">SUM(E147:E148)</f>
        <v>-6.0667372675154123</v>
      </c>
      <c r="F149" s="89">
        <f t="shared" si="53"/>
        <v>-0.36071271325086229</v>
      </c>
      <c r="G149" s="89">
        <f t="shared" si="53"/>
        <v>2.5790931884857162</v>
      </c>
      <c r="H149" s="89">
        <f t="shared" si="53"/>
        <v>-3.057831827851321</v>
      </c>
      <c r="I149" s="89">
        <f t="shared" si="53"/>
        <v>-9.0598896031367175</v>
      </c>
      <c r="J149" s="89">
        <f t="shared" si="53"/>
        <v>-22.692126167246446</v>
      </c>
      <c r="K149" s="89">
        <f t="shared" si="53"/>
        <v>-13.215681801032105</v>
      </c>
      <c r="L149" s="88">
        <f>SUM(D149:INDEX(D149:K149,0,MATCH('RFPR cover'!$C$7,$D$6:$K$6,0)))</f>
        <v>-51.057203844385626</v>
      </c>
      <c r="M149" s="90">
        <f>SUM(D149:K149)</f>
        <v>-51.057203844385626</v>
      </c>
    </row>
    <row r="150" spans="1:20">
      <c r="D150" s="86"/>
      <c r="E150" s="86"/>
      <c r="F150" s="86"/>
      <c r="G150" s="86"/>
      <c r="H150" s="86"/>
      <c r="I150" s="86"/>
      <c r="J150" s="86"/>
      <c r="K150" s="86"/>
    </row>
    <row r="152" spans="1:20">
      <c r="A152" s="49"/>
      <c r="B152" s="756"/>
      <c r="C152" s="97"/>
      <c r="D152" s="49"/>
      <c r="E152" s="49"/>
      <c r="F152" s="49"/>
      <c r="G152" s="49"/>
      <c r="H152" s="49"/>
      <c r="I152" s="49"/>
      <c r="J152" s="49"/>
      <c r="K152" s="49"/>
      <c r="L152" s="49"/>
      <c r="M152" s="49"/>
      <c r="N152" s="49"/>
    </row>
  </sheetData>
  <sheetProtection algorithmName="SHA-512" hashValue="vRtSsxcPvN/K/O7MmvEIb3Lml86Uw4JebmYrorFoC8hkD3rhmBorOzJll9RmDGP6zzzF0v1iI0gkmJtovm6RVA==" saltValue="K+KnU5vKCEoCmCLh9M5YnA==" spinCount="100000" sheet="1" objects="1" scenarios="1"/>
  <mergeCells count="4">
    <mergeCell ref="O14:Q14"/>
    <mergeCell ref="O42:Q42"/>
    <mergeCell ref="O92:Q92"/>
    <mergeCell ref="O120:Q120"/>
  </mergeCells>
  <conditionalFormatting sqref="D6:K6">
    <cfRule type="expression" dxfId="174" priority="7">
      <formula>AND(D$5="Actuals",E$5="Forecast")</formula>
    </cfRule>
  </conditionalFormatting>
  <conditionalFormatting sqref="B118:M142">
    <cfRule type="expression" dxfId="173" priority="3">
      <formula>$B$38="n/a"</formula>
    </cfRule>
  </conditionalFormatting>
  <conditionalFormatting sqref="D5:K5">
    <cfRule type="expression" dxfId="172" priority="2">
      <formula>AND(D$5="Actuals",E$5="Forecast")</formula>
    </cfRule>
  </conditionalFormatting>
  <conditionalFormatting sqref="B38:N64">
    <cfRule type="expression" dxfId="171" priority="1">
      <formula>$B$38="n/a"</formula>
    </cfRule>
  </conditionalFormatting>
  <pageMargins left="0.70866141732283472" right="0.70866141732283472" top="0.74803149606299213" bottom="0.74803149606299213" header="0.31496062992125984" footer="0.31496062992125984"/>
  <pageSetup paperSize="8" scale="32" orientation="landscape"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CC"/>
    <pageSetUpPr fitToPage="1"/>
  </sheetPr>
  <dimension ref="A1:N114"/>
  <sheetViews>
    <sheetView showGridLines="0" zoomScale="80" zoomScaleNormal="80" workbookViewId="0">
      <pane ySplit="6" topLeftCell="A79" activePane="bottomLeft" state="frozen"/>
      <selection activeCell="B75" sqref="A1:XFD1048576"/>
      <selection pane="bottomLeft" activeCell="K102" sqref="K102"/>
    </sheetView>
  </sheetViews>
  <sheetFormatPr defaultRowHeight="12.75"/>
  <cols>
    <col min="1" max="1" width="8.375" customWidth="1"/>
    <col min="2" max="2" width="71.375" bestFit="1" customWidth="1"/>
    <col min="3" max="3" width="13.375" style="86" customWidth="1"/>
    <col min="4" max="11" width="11.125" customWidth="1"/>
    <col min="12" max="12" width="12.875" customWidth="1"/>
    <col min="13" max="13" width="12.75" customWidth="1"/>
    <col min="14" max="14" width="5" customWidth="1"/>
  </cols>
  <sheetData>
    <row r="1" spans="1:14" ht="20.25">
      <c r="A1" s="995" t="s">
        <v>199</v>
      </c>
      <c r="B1" s="996"/>
      <c r="C1" s="997"/>
      <c r="D1" s="998"/>
      <c r="E1" s="998"/>
      <c r="F1" s="998"/>
      <c r="G1" s="998"/>
      <c r="H1" s="998"/>
      <c r="I1" s="159"/>
      <c r="J1" s="159"/>
      <c r="K1" s="159"/>
      <c r="L1" s="159"/>
      <c r="M1" s="159"/>
      <c r="N1" s="992"/>
    </row>
    <row r="2" spans="1:14" ht="20.25">
      <c r="A2" s="953" t="str">
        <f>'RFPR cover'!C5</f>
        <v>NGESO</v>
      </c>
      <c r="B2" s="954"/>
      <c r="C2" s="100"/>
      <c r="D2" s="20"/>
      <c r="E2" s="20"/>
      <c r="F2" s="20"/>
      <c r="G2" s="20"/>
      <c r="H2" s="20"/>
      <c r="I2" s="15"/>
      <c r="J2" s="15"/>
      <c r="K2" s="15"/>
      <c r="L2" s="15"/>
      <c r="M2" s="15"/>
      <c r="N2" s="81"/>
    </row>
    <row r="3" spans="1:14" ht="20.25">
      <c r="A3" s="999">
        <f>'RFPR cover'!C7</f>
        <v>2021</v>
      </c>
      <c r="B3" s="1000"/>
      <c r="C3" s="174"/>
      <c r="D3" s="173"/>
      <c r="E3" s="173"/>
      <c r="F3" s="173"/>
      <c r="G3" s="173"/>
      <c r="H3" s="173"/>
      <c r="I3" s="156"/>
      <c r="J3" s="156"/>
      <c r="K3" s="156"/>
      <c r="L3" s="156"/>
      <c r="M3" s="156"/>
      <c r="N3" s="161"/>
    </row>
    <row r="4" spans="1:14" s="2" customFormat="1" ht="12.75" customHeight="1">
      <c r="B4" s="3"/>
      <c r="C4" s="86"/>
    </row>
    <row r="5" spans="1:14" s="2" customFormat="1" ht="12.75" customHeight="1">
      <c r="B5" s="3"/>
      <c r="C5" s="86"/>
      <c r="D5" s="352" t="str">
        <f>IF(D6&lt;='RFPR cover'!$C$7,"Actuals","Forecast")</f>
        <v>Actuals</v>
      </c>
      <c r="E5" s="353" t="str">
        <f>IF(E6&lt;='RFPR cover'!$C$7,"Actuals","Forecast")</f>
        <v>Actuals</v>
      </c>
      <c r="F5" s="353" t="str">
        <f>IF(F6&lt;='RFPR cover'!$C$7,"Actuals","Forecast")</f>
        <v>Actuals</v>
      </c>
      <c r="G5" s="353" t="str">
        <f>IF(G6&lt;='RFPR cover'!$C$7,"Actuals","Forecast")</f>
        <v>Actuals</v>
      </c>
      <c r="H5" s="353" t="str">
        <f>IF(H6&lt;='RFPR cover'!$C$7,"Actuals","Forecast")</f>
        <v>Actuals</v>
      </c>
      <c r="I5" s="353" t="str">
        <f>IF(I6&lt;='RFPR cover'!$C$7,"Actuals","Forecast")</f>
        <v>Actuals</v>
      </c>
      <c r="J5" s="353" t="str">
        <f>IF(J6&lt;='RFPR cover'!$C$7,"Actuals","Forecast")</f>
        <v>Actuals</v>
      </c>
      <c r="K5" s="354" t="str">
        <f>IF(K6&lt;='RFPR cover'!$C$7,"Actuals","Forecast")</f>
        <v>Actuals</v>
      </c>
    </row>
    <row r="6" spans="1:14" s="2" customFormat="1" ht="29.25" customHeight="1">
      <c r="C6" s="86"/>
      <c r="D6" s="78">
        <f>'RFPR cover'!$C$13</f>
        <v>2014</v>
      </c>
      <c r="E6" s="79">
        <f>D6+1</f>
        <v>2015</v>
      </c>
      <c r="F6" s="79">
        <f t="shared" ref="F6:K6" si="0">E6+1</f>
        <v>2016</v>
      </c>
      <c r="G6" s="79">
        <f t="shared" si="0"/>
        <v>2017</v>
      </c>
      <c r="H6" s="79">
        <f t="shared" si="0"/>
        <v>2018</v>
      </c>
      <c r="I6" s="79">
        <f t="shared" si="0"/>
        <v>2019</v>
      </c>
      <c r="J6" s="79">
        <f t="shared" si="0"/>
        <v>2020</v>
      </c>
      <c r="K6" s="79">
        <f t="shared" si="0"/>
        <v>2021</v>
      </c>
      <c r="L6" s="62" t="str">
        <f>"Cumulative to "&amp;'RFPR cover'!$C$7</f>
        <v>Cumulative to 2021</v>
      </c>
      <c r="M6" s="80" t="s">
        <v>254</v>
      </c>
    </row>
    <row r="7" spans="1:14" s="2" customFormat="1">
      <c r="C7" s="86"/>
    </row>
    <row r="8" spans="1:14" s="2" customFormat="1">
      <c r="B8" s="77" t="s">
        <v>359</v>
      </c>
      <c r="C8" s="97"/>
      <c r="D8" s="48"/>
      <c r="E8" s="48"/>
      <c r="F8" s="48"/>
      <c r="G8" s="48"/>
      <c r="H8" s="48"/>
      <c r="I8" s="48"/>
      <c r="J8" s="48"/>
      <c r="K8" s="48"/>
      <c r="L8" s="48"/>
      <c r="M8" s="48"/>
      <c r="N8" s="48"/>
    </row>
    <row r="9" spans="1:14" s="2" customFormat="1">
      <c r="B9" s="272" t="s">
        <v>360</v>
      </c>
      <c r="C9" s="272"/>
      <c r="D9" s="272"/>
      <c r="E9" s="272"/>
      <c r="F9" s="272"/>
      <c r="G9" s="272"/>
      <c r="H9" s="272"/>
      <c r="I9" s="272"/>
      <c r="J9" s="272"/>
      <c r="K9" s="272"/>
      <c r="L9" s="272"/>
      <c r="M9" s="272"/>
      <c r="N9" s="272"/>
    </row>
    <row r="10" spans="1:14" s="2" customFormat="1">
      <c r="B10" s="5"/>
      <c r="C10" s="86"/>
    </row>
    <row r="11" spans="1:14" s="2" customFormat="1">
      <c r="A11" s="102" t="s">
        <v>338</v>
      </c>
      <c r="B11" s="2" t="str">
        <f>Data!B153</f>
        <v>Electricity Market Reform incentive revenue</v>
      </c>
      <c r="C11" s="37" t="str">
        <f>'RFPR cover'!$C$14</f>
        <v>£m 09/10</v>
      </c>
      <c r="D11" s="1176">
        <v>0</v>
      </c>
      <c r="E11" s="1176">
        <v>-0.125</v>
      </c>
      <c r="F11" s="1176">
        <v>-7.4999999999999997E-2</v>
      </c>
      <c r="G11" s="1176">
        <v>-5.4545454545454612E-2</v>
      </c>
      <c r="H11" s="1176">
        <v>1.0775414465294226</v>
      </c>
      <c r="I11" s="1176">
        <v>-1.0061009278117219</v>
      </c>
      <c r="J11" s="1176">
        <v>1.0986852248289403</v>
      </c>
      <c r="K11" s="1176">
        <v>-0.6</v>
      </c>
      <c r="L11" s="1262">
        <f>SUM(D11:INDEX(D11:K11,0,MATCH('RFPR cover'!$C$7,$D$6:$K$6,0)))</f>
        <v>0.3155802890011864</v>
      </c>
      <c r="M11" s="1263">
        <f t="shared" ref="M11:M17" si="1">SUM(D11:K11)</f>
        <v>0.3155802890011864</v>
      </c>
    </row>
    <row r="12" spans="1:14" s="2" customFormat="1">
      <c r="A12" s="102" t="s">
        <v>340</v>
      </c>
      <c r="B12" s="2" t="str">
        <f>Data!B154</f>
        <v>Balancing Services Incentive Scheme / ESO Incentive Scheme 18/19</v>
      </c>
      <c r="C12" s="37" t="str">
        <f>'RFPR cover'!$C$14</f>
        <v>£m 09/10</v>
      </c>
      <c r="D12" s="1176">
        <v>18.902931062553563</v>
      </c>
      <c r="E12" s="1176">
        <v>21.008403361344538</v>
      </c>
      <c r="F12" s="1176">
        <v>24.958402662229616</v>
      </c>
      <c r="G12" s="1176">
        <v>3.3986535830618965</v>
      </c>
      <c r="H12" s="1176">
        <v>7.8492935635792778</v>
      </c>
      <c r="I12" s="1176">
        <v>0</v>
      </c>
      <c r="J12" s="1176">
        <v>0</v>
      </c>
      <c r="K12" s="1176">
        <v>0</v>
      </c>
      <c r="L12" s="1264">
        <f>SUM(D12:INDEX(D12:K12,0,MATCH('RFPR cover'!$C$7,$D$6:$K$6,0)))</f>
        <v>76.117684232768895</v>
      </c>
      <c r="M12" s="1265">
        <f t="shared" si="1"/>
        <v>76.117684232768895</v>
      </c>
    </row>
    <row r="13" spans="1:14" s="2" customFormat="1">
      <c r="A13" s="102" t="s">
        <v>341</v>
      </c>
      <c r="B13" s="2" t="str">
        <f>Data!B155</f>
        <v>Renewable wind forecasting incentive</v>
      </c>
      <c r="C13" s="37" t="str">
        <f>'RFPR cover'!$C$14</f>
        <v>£m 09/10</v>
      </c>
      <c r="D13" s="1176">
        <v>0.42673521850899743</v>
      </c>
      <c r="E13" s="1176">
        <v>0.69062172521008403</v>
      </c>
      <c r="F13" s="1176">
        <v>-0.22027620632279535</v>
      </c>
      <c r="G13" s="1176">
        <v>-5.4234527687296426E-2</v>
      </c>
      <c r="H13" s="1176">
        <v>-0.20730800684451747</v>
      </c>
      <c r="I13" s="1176">
        <v>0</v>
      </c>
      <c r="J13" s="1176">
        <v>0</v>
      </c>
      <c r="K13" s="1176">
        <v>0</v>
      </c>
      <c r="L13" s="1264">
        <f>SUM(D13:INDEX(D13:K13,0,MATCH('RFPR cover'!$C$7,$D$6:$K$6,0)))</f>
        <v>0.63553820286447238</v>
      </c>
      <c r="M13" s="1265">
        <f t="shared" si="1"/>
        <v>0.63553820286447238</v>
      </c>
    </row>
    <row r="14" spans="1:14" s="2" customFormat="1">
      <c r="A14" s="102" t="s">
        <v>342</v>
      </c>
      <c r="B14" s="2" t="str">
        <f>Data!B156</f>
        <v xml:space="preserve">ESO Reporting and Incentive (ESORI) </v>
      </c>
      <c r="C14" s="37" t="str">
        <f>'RFPR cover'!$C$14</f>
        <v>£m 09/10</v>
      </c>
      <c r="D14" s="1176">
        <v>0</v>
      </c>
      <c r="E14" s="1176">
        <v>0</v>
      </c>
      <c r="F14" s="1176">
        <v>0</v>
      </c>
      <c r="G14" s="1176">
        <v>0</v>
      </c>
      <c r="H14" s="1176">
        <v>0</v>
      </c>
      <c r="I14" s="1176">
        <v>0.65498857578065506</v>
      </c>
      <c r="J14" s="1176">
        <v>0.74239049740163332</v>
      </c>
      <c r="K14" s="1176">
        <v>3.6683785766691122</v>
      </c>
      <c r="L14" s="1264">
        <f>SUM(D14:INDEX(D14:K14,0,MATCH('RFPR cover'!$C$7,$D$6:$K$6,0)))</f>
        <v>5.0657576498514008</v>
      </c>
      <c r="M14" s="1265">
        <f t="shared" si="1"/>
        <v>5.0657576498514008</v>
      </c>
    </row>
    <row r="15" spans="1:14" s="2" customFormat="1">
      <c r="A15" s="102" t="s">
        <v>343</v>
      </c>
      <c r="B15" s="2" t="str">
        <f>Data!B157</f>
        <v/>
      </c>
      <c r="C15" s="37" t="str">
        <f>'RFPR cover'!$C$14</f>
        <v>£m 09/10</v>
      </c>
      <c r="D15" s="1173"/>
      <c r="E15" s="1173"/>
      <c r="F15" s="1173"/>
      <c r="G15" s="1173"/>
      <c r="H15" s="1173"/>
      <c r="I15" s="1173"/>
      <c r="J15" s="1173"/>
      <c r="K15" s="1173"/>
      <c r="L15" s="1264">
        <f>SUM(D15:INDEX(D15:K15,0,MATCH('RFPR cover'!$C$7,$D$6:$K$6,0)))</f>
        <v>0</v>
      </c>
      <c r="M15" s="1265">
        <f t="shared" si="1"/>
        <v>0</v>
      </c>
    </row>
    <row r="16" spans="1:14" s="2" customFormat="1">
      <c r="A16" s="102" t="s">
        <v>344</v>
      </c>
      <c r="B16" s="2" t="str">
        <f>Data!B158</f>
        <v/>
      </c>
      <c r="C16" s="37" t="str">
        <f>'RFPR cover'!$C$14</f>
        <v>£m 09/10</v>
      </c>
      <c r="D16" s="1173"/>
      <c r="E16" s="1173"/>
      <c r="F16" s="1173"/>
      <c r="G16" s="1173"/>
      <c r="H16" s="1173"/>
      <c r="I16" s="1173"/>
      <c r="J16" s="1173"/>
      <c r="K16" s="1173"/>
      <c r="L16" s="1264">
        <f>SUM(D16:INDEX(D16:K16,0,MATCH('RFPR cover'!$C$7,$D$6:$K$6,0)))</f>
        <v>0</v>
      </c>
      <c r="M16" s="1265">
        <f t="shared" si="1"/>
        <v>0</v>
      </c>
    </row>
    <row r="17" spans="1:14" s="2" customFormat="1">
      <c r="A17" s="102" t="s">
        <v>361</v>
      </c>
      <c r="B17" s="2" t="str">
        <f>Data!B159</f>
        <v/>
      </c>
      <c r="C17" s="37" t="str">
        <f>'RFPR cover'!$C$14</f>
        <v>£m 09/10</v>
      </c>
      <c r="D17" s="1173"/>
      <c r="E17" s="1173"/>
      <c r="F17" s="1173"/>
      <c r="G17" s="1173"/>
      <c r="H17" s="1173"/>
      <c r="I17" s="1173"/>
      <c r="J17" s="1173"/>
      <c r="K17" s="1173"/>
      <c r="L17" s="1264">
        <f>SUM(D17:INDEX(D17:K17,0,MATCH('RFPR cover'!$C$7,$D$6:$K$6,0)))</f>
        <v>0</v>
      </c>
      <c r="M17" s="1265">
        <f t="shared" si="1"/>
        <v>0</v>
      </c>
    </row>
    <row r="18" spans="1:14" s="2" customFormat="1">
      <c r="B18" s="5" t="s">
        <v>362</v>
      </c>
      <c r="C18" s="101" t="str">
        <f>'RFPR cover'!$C$14</f>
        <v>£m 09/10</v>
      </c>
      <c r="D18" s="650">
        <f>SUM(D11:D17)</f>
        <v>19.329666281062561</v>
      </c>
      <c r="E18" s="650">
        <f t="shared" ref="E18:K18" si="2">SUM(E11:E17)</f>
        <v>21.57402508655462</v>
      </c>
      <c r="F18" s="650">
        <f t="shared" si="2"/>
        <v>24.663126455906824</v>
      </c>
      <c r="G18" s="650">
        <f t="shared" si="2"/>
        <v>3.2898736008291452</v>
      </c>
      <c r="H18" s="650">
        <f t="shared" si="2"/>
        <v>8.719527003264183</v>
      </c>
      <c r="I18" s="650">
        <f t="shared" si="2"/>
        <v>-0.35111235203106683</v>
      </c>
      <c r="J18" s="650">
        <f t="shared" si="2"/>
        <v>1.8410757222305736</v>
      </c>
      <c r="K18" s="650">
        <f t="shared" si="2"/>
        <v>3.0683785766691121</v>
      </c>
      <c r="L18" s="650">
        <f>SUM(L11:L17)</f>
        <v>82.134560374485957</v>
      </c>
      <c r="M18" s="650">
        <f>SUM(M11:M17)</f>
        <v>82.134560374485957</v>
      </c>
    </row>
    <row r="19" spans="1:14" s="2" customFormat="1">
      <c r="B19" s="5"/>
      <c r="C19" s="101"/>
      <c r="D19" s="101"/>
      <c r="E19" s="101"/>
      <c r="F19" s="101"/>
      <c r="G19" s="101"/>
      <c r="H19" s="101"/>
      <c r="I19" s="101"/>
      <c r="J19" s="101"/>
      <c r="K19" s="101"/>
      <c r="L19" s="101"/>
      <c r="M19" s="101"/>
    </row>
    <row r="20" spans="1:14" s="2" customFormat="1">
      <c r="B20" s="5" t="s">
        <v>363</v>
      </c>
      <c r="C20" s="101"/>
      <c r="D20" s="101"/>
      <c r="E20" s="101"/>
      <c r="F20" s="101"/>
      <c r="G20" s="101"/>
      <c r="H20" s="101"/>
      <c r="I20" s="101"/>
      <c r="J20" s="101"/>
      <c r="K20" s="101"/>
      <c r="L20" s="101"/>
      <c r="M20" s="101"/>
    </row>
    <row r="21" spans="1:14" s="2" customFormat="1">
      <c r="A21" s="3" t="str">
        <f>A11</f>
        <v>a</v>
      </c>
      <c r="B21" s="1324" t="s">
        <v>876</v>
      </c>
      <c r="C21" s="1324"/>
      <c r="D21" s="1324"/>
      <c r="E21" s="1324"/>
      <c r="F21" s="1324"/>
      <c r="G21" s="1324"/>
      <c r="H21" s="1324"/>
      <c r="I21" s="1324"/>
      <c r="J21" s="1324"/>
      <c r="K21" s="1324"/>
      <c r="L21" s="1324"/>
      <c r="M21" s="1324"/>
    </row>
    <row r="22" spans="1:14" s="2" customFormat="1">
      <c r="A22" s="3" t="str">
        <f>A12</f>
        <v>b</v>
      </c>
      <c r="B22" s="1323" t="s">
        <v>877</v>
      </c>
      <c r="C22" s="1323"/>
      <c r="D22" s="1323"/>
      <c r="E22" s="1323"/>
      <c r="F22" s="1323"/>
      <c r="G22" s="1323"/>
      <c r="H22" s="1323"/>
      <c r="I22" s="1323"/>
      <c r="J22" s="1323"/>
      <c r="K22" s="1323"/>
      <c r="L22" s="1323"/>
      <c r="M22" s="1323"/>
    </row>
    <row r="23" spans="1:14" s="2" customFormat="1">
      <c r="A23" s="3" t="str">
        <f>A13</f>
        <v>c</v>
      </c>
      <c r="B23" s="1323" t="s">
        <v>877</v>
      </c>
      <c r="C23" s="1323"/>
      <c r="D23" s="1323"/>
      <c r="E23" s="1323"/>
      <c r="F23" s="1323"/>
      <c r="G23" s="1323"/>
      <c r="H23" s="1323"/>
      <c r="I23" s="1323"/>
      <c r="J23" s="1323"/>
      <c r="K23" s="1323"/>
      <c r="L23" s="1323"/>
      <c r="M23" s="1323"/>
    </row>
    <row r="24" spans="1:14" s="2" customFormat="1">
      <c r="A24" s="3" t="str">
        <f>A14</f>
        <v>d</v>
      </c>
      <c r="B24" s="1323" t="s">
        <v>878</v>
      </c>
      <c r="C24" s="1323"/>
      <c r="D24" s="1323"/>
      <c r="E24" s="1323"/>
      <c r="F24" s="1323"/>
      <c r="G24" s="1323"/>
      <c r="H24" s="1323"/>
      <c r="I24" s="1323"/>
      <c r="J24" s="1323"/>
      <c r="K24" s="1323"/>
      <c r="L24" s="1323"/>
      <c r="M24" s="1323"/>
    </row>
    <row r="25" spans="1:14" s="2" customFormat="1">
      <c r="A25" s="3" t="str">
        <f>A15</f>
        <v>e</v>
      </c>
      <c r="B25" s="1323"/>
      <c r="C25" s="1323"/>
      <c r="D25" s="1323"/>
      <c r="E25" s="1323"/>
      <c r="F25" s="1323"/>
      <c r="G25" s="1323"/>
      <c r="H25" s="1323"/>
      <c r="I25" s="1323"/>
      <c r="J25" s="1323"/>
      <c r="K25" s="1323"/>
      <c r="L25" s="1323"/>
      <c r="M25" s="1323"/>
    </row>
    <row r="26" spans="1:14" s="2" customFormat="1">
      <c r="A26" s="3" t="s">
        <v>344</v>
      </c>
      <c r="B26" s="1070"/>
      <c r="C26" s="1070"/>
      <c r="D26" s="1070"/>
      <c r="E26" s="1070"/>
      <c r="F26" s="1070"/>
      <c r="G26" s="1070"/>
      <c r="H26" s="1070"/>
      <c r="I26" s="1070"/>
      <c r="J26" s="1070"/>
      <c r="K26" s="1070"/>
      <c r="L26" s="1070"/>
      <c r="M26" s="1070"/>
    </row>
    <row r="27" spans="1:14" s="2" customFormat="1">
      <c r="A27" s="3" t="s">
        <v>361</v>
      </c>
      <c r="B27" s="1070"/>
      <c r="C27" s="1070"/>
      <c r="D27" s="1070"/>
      <c r="E27" s="1070"/>
      <c r="F27" s="1070"/>
      <c r="G27" s="1070"/>
      <c r="H27" s="1070"/>
      <c r="I27" s="1070"/>
      <c r="J27" s="1070"/>
      <c r="K27" s="1070"/>
      <c r="L27" s="1070"/>
      <c r="M27" s="1070"/>
    </row>
    <row r="28" spans="1:14" s="263" customFormat="1">
      <c r="A28" s="21"/>
      <c r="B28" s="589"/>
      <c r="C28" s="589"/>
      <c r="D28" s="589"/>
      <c r="E28" s="589"/>
      <c r="F28" s="589"/>
      <c r="G28" s="589"/>
      <c r="H28" s="589"/>
      <c r="I28" s="589"/>
      <c r="J28" s="589"/>
      <c r="K28" s="589"/>
      <c r="L28" s="589"/>
      <c r="M28" s="589"/>
    </row>
    <row r="29" spans="1:14" s="2" customFormat="1">
      <c r="B29" s="5"/>
      <c r="C29" s="86"/>
      <c r="D29" s="30"/>
      <c r="E29" s="30"/>
      <c r="F29" s="30"/>
      <c r="G29" s="30"/>
      <c r="H29" s="30"/>
      <c r="I29" s="30"/>
      <c r="J29" s="30"/>
      <c r="K29" s="30"/>
    </row>
    <row r="30" spans="1:14" s="2" customFormat="1">
      <c r="B30" s="77" t="s">
        <v>364</v>
      </c>
      <c r="C30" s="97"/>
      <c r="D30" s="48"/>
      <c r="E30" s="48"/>
      <c r="F30" s="48"/>
      <c r="G30" s="48"/>
      <c r="H30" s="48"/>
      <c r="I30" s="48"/>
      <c r="J30" s="48"/>
      <c r="K30" s="48"/>
      <c r="L30" s="48"/>
      <c r="M30" s="48"/>
      <c r="N30" s="48"/>
    </row>
    <row r="31" spans="1:14" s="2" customFormat="1"/>
    <row r="32" spans="1:14" s="2" customFormat="1">
      <c r="B32" s="272" t="s">
        <v>365</v>
      </c>
      <c r="C32" s="184"/>
      <c r="D32" s="186"/>
      <c r="E32" s="186"/>
      <c r="F32" s="186"/>
      <c r="G32" s="186"/>
      <c r="H32" s="186"/>
      <c r="I32" s="186"/>
      <c r="J32" s="186"/>
      <c r="K32" s="186"/>
      <c r="L32" s="186"/>
      <c r="M32" s="186"/>
      <c r="N32" s="186"/>
    </row>
    <row r="33" spans="1:14" s="2" customFormat="1">
      <c r="B33" s="273" t="s">
        <v>366</v>
      </c>
      <c r="C33" s="184"/>
      <c r="D33" s="186"/>
      <c r="E33" s="186"/>
      <c r="F33" s="186"/>
      <c r="G33" s="186"/>
      <c r="H33" s="186"/>
      <c r="I33" s="186"/>
      <c r="J33" s="186"/>
      <c r="K33" s="186"/>
      <c r="L33" s="186"/>
      <c r="M33" s="186"/>
      <c r="N33" s="186"/>
    </row>
    <row r="34" spans="1:14" s="2" customFormat="1">
      <c r="B34" s="273" t="s">
        <v>367</v>
      </c>
      <c r="C34" s="184"/>
      <c r="D34" s="186"/>
      <c r="E34" s="186"/>
      <c r="F34" s="186"/>
      <c r="G34" s="186"/>
      <c r="H34" s="186"/>
      <c r="I34" s="186"/>
      <c r="J34" s="186"/>
      <c r="K34" s="186"/>
      <c r="L34" s="186"/>
      <c r="M34" s="186"/>
      <c r="N34" s="186"/>
    </row>
    <row r="35" spans="1:14" s="2" customFormat="1">
      <c r="B35" s="273" t="s">
        <v>147</v>
      </c>
      <c r="C35" s="184"/>
      <c r="D35" s="186"/>
      <c r="E35" s="186"/>
      <c r="F35" s="186"/>
      <c r="G35" s="186"/>
      <c r="H35" s="186"/>
      <c r="I35" s="186"/>
      <c r="J35" s="186"/>
      <c r="K35" s="186"/>
      <c r="L35" s="186"/>
      <c r="M35" s="186"/>
      <c r="N35" s="186"/>
    </row>
    <row r="36" spans="1:14" s="2" customFormat="1">
      <c r="B36" s="273" t="s">
        <v>368</v>
      </c>
      <c r="C36" s="184"/>
      <c r="D36" s="186"/>
      <c r="E36" s="186"/>
      <c r="F36" s="186"/>
      <c r="G36" s="186"/>
      <c r="H36" s="186"/>
      <c r="I36" s="186"/>
      <c r="J36" s="186"/>
      <c r="K36" s="186"/>
      <c r="L36" s="186"/>
      <c r="M36" s="186"/>
      <c r="N36" s="186"/>
    </row>
    <row r="37" spans="1:14" s="2" customFormat="1">
      <c r="B37" s="273" t="s">
        <v>145</v>
      </c>
      <c r="C37" s="184"/>
      <c r="D37" s="186"/>
      <c r="E37" s="186"/>
      <c r="F37" s="186"/>
      <c r="G37" s="186"/>
      <c r="H37" s="186"/>
      <c r="I37" s="186"/>
      <c r="J37" s="186"/>
      <c r="K37" s="186"/>
      <c r="L37" s="186"/>
      <c r="M37" s="186"/>
      <c r="N37" s="186"/>
    </row>
    <row r="38" spans="1:14" s="2" customFormat="1">
      <c r="B38" s="5"/>
      <c r="C38" s="86"/>
    </row>
    <row r="39" spans="1:14" s="2" customFormat="1">
      <c r="A39" s="102" t="str">
        <f t="shared" ref="A39:A45" si="3">A11</f>
        <v>a</v>
      </c>
      <c r="B39" s="2" t="str">
        <f>$B$11&amp;""</f>
        <v>Electricity Market Reform incentive revenue</v>
      </c>
      <c r="C39" s="37" t="str">
        <f>'RFPR cover'!$C$14</f>
        <v>£m 09/10</v>
      </c>
      <c r="D39" s="1262">
        <f>D51</f>
        <v>0</v>
      </c>
      <c r="E39" s="1262">
        <f t="shared" ref="E39:K39" si="4">E51</f>
        <v>-0.1</v>
      </c>
      <c r="F39" s="1262">
        <f t="shared" si="4"/>
        <v>-6.0749999999999998E-2</v>
      </c>
      <c r="G39" s="1262">
        <f t="shared" si="4"/>
        <v>-4.4181818181818239E-2</v>
      </c>
      <c r="H39" s="1262">
        <f t="shared" si="4"/>
        <v>0.87280857168883241</v>
      </c>
      <c r="I39" s="1262">
        <f t="shared" si="4"/>
        <v>-0.81494175152749482</v>
      </c>
      <c r="J39" s="1262">
        <f t="shared" si="4"/>
        <v>0.88993503211144165</v>
      </c>
      <c r="K39" s="1262">
        <f t="shared" si="4"/>
        <v>-0.48599999999999999</v>
      </c>
      <c r="L39" s="1262">
        <f>SUM(D39:INDEX(D39:K39,0,MATCH('RFPR cover'!$C$7,$D$6:$K$6,0)))</f>
        <v>0.25687003409096099</v>
      </c>
      <c r="M39" s="1263">
        <f t="shared" ref="M39:M45" si="5">SUM(D39:K39)</f>
        <v>0.25687003409096099</v>
      </c>
    </row>
    <row r="40" spans="1:14" s="2" customFormat="1">
      <c r="A40" s="102" t="str">
        <f t="shared" si="3"/>
        <v>b</v>
      </c>
      <c r="B40" s="2" t="str">
        <f>$B$12&amp;""</f>
        <v>Balancing Services Incentive Scheme / ESO Incentive Scheme 18/19</v>
      </c>
      <c r="C40" s="37" t="str">
        <f>'RFPR cover'!$C$14</f>
        <v>£m 09/10</v>
      </c>
      <c r="D40" s="1262">
        <f>D55</f>
        <v>14.555256918166243</v>
      </c>
      <c r="E40" s="1262">
        <f t="shared" ref="E40:K40" si="6">E55</f>
        <v>16.596638655462186</v>
      </c>
      <c r="F40" s="1262">
        <f t="shared" si="6"/>
        <v>19.966722129783694</v>
      </c>
      <c r="G40" s="1262">
        <f t="shared" si="6"/>
        <v>2.7189228664495175</v>
      </c>
      <c r="H40" s="1262">
        <f t="shared" si="6"/>
        <v>6.3579277864992152</v>
      </c>
      <c r="I40" s="1262">
        <f t="shared" si="6"/>
        <v>0</v>
      </c>
      <c r="J40" s="1262">
        <f t="shared" si="6"/>
        <v>0</v>
      </c>
      <c r="K40" s="1262">
        <f t="shared" si="6"/>
        <v>0</v>
      </c>
      <c r="L40" s="1264">
        <f>SUM(D40:INDEX(D40:K40,0,MATCH('RFPR cover'!$C$7,$D$6:$K$6,0)))</f>
        <v>60.195468356360863</v>
      </c>
      <c r="M40" s="1265">
        <f t="shared" si="5"/>
        <v>60.195468356360863</v>
      </c>
    </row>
    <row r="41" spans="1:14" s="2" customFormat="1">
      <c r="A41" s="102" t="str">
        <f t="shared" si="3"/>
        <v>c</v>
      </c>
      <c r="B41" s="2" t="str">
        <f>$B$13&amp;""</f>
        <v>Renewable wind forecasting incentive</v>
      </c>
      <c r="C41" s="37" t="str">
        <f>'RFPR cover'!$C$14</f>
        <v>£m 09/10</v>
      </c>
      <c r="D41" s="1262">
        <f>D59</f>
        <v>0.32858611825192802</v>
      </c>
      <c r="E41" s="1262">
        <f t="shared" ref="E41:K41" si="7">E59</f>
        <v>0.54559116291596643</v>
      </c>
      <c r="F41" s="1262">
        <f t="shared" si="7"/>
        <v>-0.17622096505823628</v>
      </c>
      <c r="G41" s="1262">
        <f t="shared" si="7"/>
        <v>-4.3387622149837143E-2</v>
      </c>
      <c r="H41" s="1262">
        <f t="shared" si="7"/>
        <v>-0.16791948554405917</v>
      </c>
      <c r="I41" s="1262">
        <f t="shared" si="7"/>
        <v>0</v>
      </c>
      <c r="J41" s="1262">
        <f t="shared" si="7"/>
        <v>0</v>
      </c>
      <c r="K41" s="1262">
        <f t="shared" si="7"/>
        <v>0</v>
      </c>
      <c r="L41" s="1264">
        <f>SUM(D41:INDEX(D41:K41,0,MATCH('RFPR cover'!$C$7,$D$6:$K$6,0)))</f>
        <v>0.48664920841576192</v>
      </c>
      <c r="M41" s="1265">
        <f t="shared" si="5"/>
        <v>0.48664920841576192</v>
      </c>
    </row>
    <row r="42" spans="1:14" s="2" customFormat="1">
      <c r="A42" s="102" t="str">
        <f t="shared" si="3"/>
        <v>d</v>
      </c>
      <c r="B42" s="2" t="str">
        <f>$B$14&amp;""</f>
        <v xml:space="preserve">ESO Reporting and Incentive (ESORI) </v>
      </c>
      <c r="C42" s="37" t="str">
        <f>'RFPR cover'!$C$14</f>
        <v>£m 09/10</v>
      </c>
      <c r="D42" s="1262">
        <f>D63</f>
        <v>0</v>
      </c>
      <c r="E42" s="1262">
        <f t="shared" ref="E42:K42" si="8">E63</f>
        <v>0</v>
      </c>
      <c r="F42" s="1262">
        <f t="shared" si="8"/>
        <v>0</v>
      </c>
      <c r="G42" s="1262">
        <f t="shared" si="8"/>
        <v>0</v>
      </c>
      <c r="H42" s="1262">
        <f t="shared" si="8"/>
        <v>0</v>
      </c>
      <c r="I42" s="1262">
        <f t="shared" si="8"/>
        <v>0.53054074638233062</v>
      </c>
      <c r="J42" s="1262">
        <f t="shared" si="8"/>
        <v>0.60133630289532303</v>
      </c>
      <c r="K42" s="1262">
        <f t="shared" si="8"/>
        <v>2.9713866471019812</v>
      </c>
      <c r="L42" s="1264">
        <f>SUM(D42:INDEX(D42:K42,0,MATCH('RFPR cover'!$C$7,$D$6:$K$6,0)))</f>
        <v>4.103263696379635</v>
      </c>
      <c r="M42" s="1265">
        <f t="shared" si="5"/>
        <v>4.103263696379635</v>
      </c>
    </row>
    <row r="43" spans="1:14" s="2" customFormat="1">
      <c r="A43" s="102" t="str">
        <f t="shared" si="3"/>
        <v>e</v>
      </c>
      <c r="B43" s="2" t="str">
        <f>$B$15&amp;""</f>
        <v/>
      </c>
      <c r="C43" s="37" t="str">
        <f>'RFPR cover'!$C$14</f>
        <v>£m 09/10</v>
      </c>
      <c r="D43" s="1262">
        <f>D67</f>
        <v>0</v>
      </c>
      <c r="E43" s="1262">
        <f t="shared" ref="E43:K43" si="9">E67</f>
        <v>0</v>
      </c>
      <c r="F43" s="1262">
        <f t="shared" si="9"/>
        <v>0</v>
      </c>
      <c r="G43" s="1262">
        <f t="shared" si="9"/>
        <v>0</v>
      </c>
      <c r="H43" s="1262">
        <f t="shared" si="9"/>
        <v>0</v>
      </c>
      <c r="I43" s="1262">
        <f t="shared" si="9"/>
        <v>0</v>
      </c>
      <c r="J43" s="1262">
        <f t="shared" si="9"/>
        <v>0</v>
      </c>
      <c r="K43" s="1262">
        <f t="shared" si="9"/>
        <v>0</v>
      </c>
      <c r="L43" s="1264">
        <f>SUM(D43:INDEX(D43:K43,0,MATCH('RFPR cover'!$C$7,$D$6:$K$6,0)))</f>
        <v>0</v>
      </c>
      <c r="M43" s="1265">
        <f t="shared" si="5"/>
        <v>0</v>
      </c>
    </row>
    <row r="44" spans="1:14" s="2" customFormat="1">
      <c r="A44" s="102" t="str">
        <f t="shared" si="3"/>
        <v>f</v>
      </c>
      <c r="B44" s="2" t="str">
        <f>$B$16&amp;""</f>
        <v/>
      </c>
      <c r="C44" s="37" t="str">
        <f>'RFPR cover'!$C$14</f>
        <v>£m 09/10</v>
      </c>
      <c r="D44" s="1262">
        <f>D71</f>
        <v>0</v>
      </c>
      <c r="E44" s="1262">
        <f t="shared" ref="E44:K44" si="10">E71</f>
        <v>0</v>
      </c>
      <c r="F44" s="1262">
        <f t="shared" si="10"/>
        <v>0</v>
      </c>
      <c r="G44" s="1262">
        <f t="shared" si="10"/>
        <v>0</v>
      </c>
      <c r="H44" s="1262">
        <f t="shared" si="10"/>
        <v>0</v>
      </c>
      <c r="I44" s="1262">
        <f t="shared" si="10"/>
        <v>0</v>
      </c>
      <c r="J44" s="1262">
        <f t="shared" si="10"/>
        <v>0</v>
      </c>
      <c r="K44" s="1262">
        <f t="shared" si="10"/>
        <v>0</v>
      </c>
      <c r="L44" s="1264">
        <f>SUM(D44:INDEX(D44:K44,0,MATCH('RFPR cover'!$C$7,$D$6:$K$6,0)))</f>
        <v>0</v>
      </c>
      <c r="M44" s="1265">
        <f t="shared" si="5"/>
        <v>0</v>
      </c>
    </row>
    <row r="45" spans="1:14" s="2" customFormat="1">
      <c r="A45" s="102" t="str">
        <f t="shared" si="3"/>
        <v>g</v>
      </c>
      <c r="B45" s="2" t="str">
        <f>$B$17&amp;""</f>
        <v/>
      </c>
      <c r="C45" s="37" t="str">
        <f>'RFPR cover'!$C$14</f>
        <v>£m 09/10</v>
      </c>
      <c r="D45" s="1262">
        <f>D75</f>
        <v>0</v>
      </c>
      <c r="E45" s="1262">
        <f t="shared" ref="E45:K45" si="11">E75</f>
        <v>0</v>
      </c>
      <c r="F45" s="1262">
        <f t="shared" si="11"/>
        <v>0</v>
      </c>
      <c r="G45" s="1262">
        <f t="shared" si="11"/>
        <v>0</v>
      </c>
      <c r="H45" s="1262">
        <f t="shared" si="11"/>
        <v>0</v>
      </c>
      <c r="I45" s="1262">
        <f t="shared" si="11"/>
        <v>0</v>
      </c>
      <c r="J45" s="1262">
        <f t="shared" si="11"/>
        <v>0</v>
      </c>
      <c r="K45" s="1262">
        <f t="shared" si="11"/>
        <v>0</v>
      </c>
      <c r="L45" s="1264">
        <f>SUM(D45:INDEX(D45:K45,0,MATCH('RFPR cover'!$C$7,$D$6:$K$6,0)))</f>
        <v>0</v>
      </c>
      <c r="M45" s="1265">
        <f t="shared" si="5"/>
        <v>0</v>
      </c>
    </row>
    <row r="46" spans="1:14" s="2" customFormat="1">
      <c r="B46" s="5" t="s">
        <v>369</v>
      </c>
      <c r="C46" s="101" t="str">
        <f>'RFPR cover'!$C$14</f>
        <v>£m 09/10</v>
      </c>
      <c r="D46" s="1248">
        <f>SUM(D39:D45)</f>
        <v>14.883843036418172</v>
      </c>
      <c r="E46" s="1248">
        <f t="shared" ref="E46:M46" si="12">SUM(E39:E45)</f>
        <v>17.04222981837815</v>
      </c>
      <c r="F46" s="1248">
        <f t="shared" si="12"/>
        <v>19.72975116472546</v>
      </c>
      <c r="G46" s="1248">
        <f t="shared" si="12"/>
        <v>2.6313534261178622</v>
      </c>
      <c r="H46" s="1249">
        <f t="shared" si="12"/>
        <v>7.0628168726439879</v>
      </c>
      <c r="I46" s="1249">
        <f t="shared" si="12"/>
        <v>-0.2844010051451642</v>
      </c>
      <c r="J46" s="1249">
        <f t="shared" si="12"/>
        <v>1.4912713350067648</v>
      </c>
      <c r="K46" s="1249">
        <f t="shared" si="12"/>
        <v>2.485386647101981</v>
      </c>
      <c r="L46" s="1248">
        <f t="shared" si="12"/>
        <v>65.042251295247212</v>
      </c>
      <c r="M46" s="1248">
        <f t="shared" si="12"/>
        <v>65.042251295247212</v>
      </c>
    </row>
    <row r="47" spans="1:14" s="2" customFormat="1">
      <c r="B47" s="5"/>
      <c r="C47" s="101"/>
      <c r="D47" s="101"/>
      <c r="E47" s="101"/>
      <c r="F47" s="101"/>
      <c r="G47" s="101"/>
      <c r="H47" s="101"/>
      <c r="I47" s="101"/>
      <c r="J47" s="101"/>
      <c r="K47" s="101"/>
      <c r="L47" s="101"/>
      <c r="M47" s="101"/>
    </row>
    <row r="48" spans="1:14" s="2" customFormat="1">
      <c r="B48" s="5"/>
      <c r="C48" s="101"/>
      <c r="D48" s="103"/>
      <c r="E48" s="101"/>
      <c r="F48" s="101"/>
      <c r="G48" s="101"/>
      <c r="H48" s="101"/>
      <c r="I48" s="101"/>
      <c r="J48" s="101"/>
      <c r="K48" s="101"/>
      <c r="L48" s="101"/>
      <c r="M48" s="101"/>
    </row>
    <row r="49" spans="1:13" s="2" customFormat="1">
      <c r="A49" s="102" t="str">
        <f>$A$11</f>
        <v>a</v>
      </c>
      <c r="B49" s="2" t="str">
        <f>INDEX($B$11:$B$15,MATCH($A49,$A$11:$A$15,0),0)&amp;""</f>
        <v>Electricity Market Reform incentive revenue</v>
      </c>
      <c r="C49" s="37" t="str">
        <f>'RFPR cover'!$C$14</f>
        <v>£m 09/10</v>
      </c>
      <c r="D49" s="1266">
        <f>INDEX($D$11:$K$17,MATCH($A49,$A$11:$A$17,0),0)</f>
        <v>0</v>
      </c>
      <c r="E49" s="1001">
        <f t="shared" ref="E49:K49" si="13">INDEX($D$11:$K$17,MATCH($A49,$A$11:$A$17,0),0)</f>
        <v>-0.125</v>
      </c>
      <c r="F49" s="1001">
        <f t="shared" si="13"/>
        <v>-7.4999999999999997E-2</v>
      </c>
      <c r="G49" s="1001">
        <f t="shared" si="13"/>
        <v>-5.4545454545454612E-2</v>
      </c>
      <c r="H49" s="1001">
        <f t="shared" si="13"/>
        <v>1.0775414465294226</v>
      </c>
      <c r="I49" s="1001">
        <f t="shared" si="13"/>
        <v>-1.0061009278117219</v>
      </c>
      <c r="J49" s="1001">
        <f t="shared" si="13"/>
        <v>1.0986852248289403</v>
      </c>
      <c r="K49" s="1001">
        <f t="shared" si="13"/>
        <v>-0.6</v>
      </c>
      <c r="L49" s="1001">
        <f>SUM(D49:INDEX(D49:K49,0,MATCH('RFPR cover'!$C$7,$D$6:$K$6,0)))</f>
        <v>0.3155802890011864</v>
      </c>
      <c r="M49" s="1002">
        <f>SUM(D49:K49)</f>
        <v>0.3155802890011864</v>
      </c>
    </row>
    <row r="50" spans="1:13" s="2" customFormat="1">
      <c r="A50" s="102"/>
      <c r="B50" s="2" t="s">
        <v>354</v>
      </c>
      <c r="C50" s="1052" t="s">
        <v>368</v>
      </c>
      <c r="D50" s="894">
        <f>IF($C50=$B$33,$B$33,INDEX(Data!$G$14:$G$30,MATCH('R5 - Output Incentives'!D$6+RIGHT('R5 - Output Incentives'!$C50,2),Data!$C$14:$C$30,0),0))</f>
        <v>0.2</v>
      </c>
      <c r="E50" s="895">
        <f>IF($C50=$B$33,$B$33,INDEX(Data!$G$14:$G$30,MATCH('R5 - Output Incentives'!E$6+RIGHT('R5 - Output Incentives'!$C50,2),Data!$C$14:$C$30,0),0))</f>
        <v>0.2</v>
      </c>
      <c r="F50" s="895">
        <f>IF($C50=$B$33,$B$33,INDEX(Data!$G$14:$G$30,MATCH('R5 - Output Incentives'!F$6+RIGHT('R5 - Output Incentives'!$C50,2),Data!$C$14:$C$30,0),0))</f>
        <v>0.19</v>
      </c>
      <c r="G50" s="895">
        <f>IF($C50=$B$33,$B$33,INDEX(Data!$G$14:$G$30,MATCH('R5 - Output Incentives'!G$6+RIGHT('R5 - Output Incentives'!$C50,2),Data!$C$14:$C$30,0),0))</f>
        <v>0.19</v>
      </c>
      <c r="H50" s="895">
        <f>IF($C50=$B$33,$B$33,INDEX(Data!$G$14:$G$30,MATCH('R5 - Output Incentives'!H$6+RIGHT('R5 - Output Incentives'!$C50,2),Data!$C$14:$C$30,0),0))</f>
        <v>0.19</v>
      </c>
      <c r="I50" s="895">
        <f>IF($C50=$B$33,$B$33,INDEX(Data!$G$14:$G$30,MATCH('R5 - Output Incentives'!I$6+RIGHT('R5 - Output Incentives'!$C50,2),Data!$C$14:$C$30,0),0))</f>
        <v>0.19</v>
      </c>
      <c r="J50" s="895">
        <f>IF($C50=$B$33,$B$33,INDEX(Data!$G$14:$G$30,MATCH('R5 - Output Incentives'!J$6+RIGHT('R5 - Output Incentives'!$C50,2),Data!$C$14:$C$30,0),0))</f>
        <v>0.19</v>
      </c>
      <c r="K50" s="896">
        <f>IF($C50=$B$33,$B$33,INDEX(Data!$G$14:$G$30,MATCH('R5 - Output Incentives'!K$6+RIGHT('R5 - Output Incentives'!$C50,2),Data!$C$14:$C$30,0),0))</f>
        <v>0.19</v>
      </c>
      <c r="L50" s="1053"/>
      <c r="M50" s="1003"/>
    </row>
    <row r="51" spans="1:13" s="2" customFormat="1">
      <c r="A51" s="102"/>
      <c r="B51" s="2" t="s">
        <v>355</v>
      </c>
      <c r="C51" s="37"/>
      <c r="D51" s="1267">
        <f>IFERROR(D49*(1-D50),0)</f>
        <v>0</v>
      </c>
      <c r="E51" s="651">
        <f t="shared" ref="E51:K51" si="14">IFERROR(E49*(1-E50),0)</f>
        <v>-0.1</v>
      </c>
      <c r="F51" s="651">
        <f t="shared" si="14"/>
        <v>-6.0749999999999998E-2</v>
      </c>
      <c r="G51" s="651">
        <f t="shared" si="14"/>
        <v>-4.4181818181818239E-2</v>
      </c>
      <c r="H51" s="651">
        <f t="shared" si="14"/>
        <v>0.87280857168883241</v>
      </c>
      <c r="I51" s="651">
        <f t="shared" si="14"/>
        <v>-0.81494175152749482</v>
      </c>
      <c r="J51" s="651">
        <f t="shared" si="14"/>
        <v>0.88993503211144165</v>
      </c>
      <c r="K51" s="651">
        <f t="shared" si="14"/>
        <v>-0.48599999999999999</v>
      </c>
      <c r="L51" s="685">
        <f>SUM(D51:INDEX(D51:K51,0,MATCH('RFPR cover'!$C$7,$D$6:$K$6,0)))</f>
        <v>0.25687003409096099</v>
      </c>
      <c r="M51" s="686">
        <f>SUM(D51:K51)</f>
        <v>0.25687003409096099</v>
      </c>
    </row>
    <row r="52" spans="1:13" s="2" customFormat="1">
      <c r="A52" s="102"/>
      <c r="B52" s="5"/>
      <c r="C52" s="101"/>
      <c r="D52" s="101"/>
      <c r="E52" s="101"/>
      <c r="F52" s="101"/>
      <c r="G52" s="101"/>
      <c r="H52" s="101"/>
      <c r="I52" s="101"/>
      <c r="J52" s="101"/>
      <c r="K52" s="101"/>
      <c r="L52" s="101"/>
      <c r="M52" s="101"/>
    </row>
    <row r="53" spans="1:13" s="2" customFormat="1">
      <c r="A53" s="102" t="str">
        <f>$A$12</f>
        <v>b</v>
      </c>
      <c r="B53" s="2" t="str">
        <f>INDEX($B$11:$B$15,MATCH($A53,$A$11:$A$15,0),0)&amp;""</f>
        <v>Balancing Services Incentive Scheme / ESO Incentive Scheme 18/19</v>
      </c>
      <c r="C53" s="37" t="str">
        <f>'RFPR cover'!$C$14</f>
        <v>£m 09/10</v>
      </c>
      <c r="D53" s="1001">
        <f>INDEX($D$11:$K$17,MATCH($A53,$A$11:$A$17,0),0)</f>
        <v>18.902931062553563</v>
      </c>
      <c r="E53" s="1001">
        <f t="shared" ref="E53:K53" si="15">INDEX($D$11:$K$17,MATCH($A53,$A$11:$A$17,0),0)</f>
        <v>21.008403361344538</v>
      </c>
      <c r="F53" s="1001">
        <f t="shared" si="15"/>
        <v>24.958402662229616</v>
      </c>
      <c r="G53" s="1001">
        <f t="shared" si="15"/>
        <v>3.3986535830618965</v>
      </c>
      <c r="H53" s="1001">
        <f t="shared" si="15"/>
        <v>7.8492935635792778</v>
      </c>
      <c r="I53" s="1266">
        <f t="shared" si="15"/>
        <v>0</v>
      </c>
      <c r="J53" s="1266">
        <f t="shared" si="15"/>
        <v>0</v>
      </c>
      <c r="K53" s="1266">
        <f t="shared" si="15"/>
        <v>0</v>
      </c>
      <c r="L53" s="687">
        <f>SUM(D53:INDEX(D53:K53,0,MATCH('RFPR cover'!$C$7,$D$6:$K$6,0)))</f>
        <v>76.117684232768895</v>
      </c>
      <c r="M53" s="688">
        <f>SUM(D53:K53)</f>
        <v>76.117684232768895</v>
      </c>
    </row>
    <row r="54" spans="1:13" s="2" customFormat="1">
      <c r="A54" s="102"/>
      <c r="B54" s="2" t="s">
        <v>354</v>
      </c>
      <c r="C54" s="1052" t="s">
        <v>367</v>
      </c>
      <c r="D54" s="894">
        <f>IF($C54=$B$33,$B$33,INDEX(Data!$G$14:$G$30,MATCH('R5 - Output Incentives'!D$6+RIGHT('R5 - Output Incentives'!$C54,2),Data!$C$14:$C$30,0),0))</f>
        <v>0.23</v>
      </c>
      <c r="E54" s="895">
        <f>IF($C54=$B$33,$B$33,INDEX(Data!$G$14:$G$30,MATCH('R5 - Output Incentives'!E$6+RIGHT('R5 - Output Incentives'!$C54,2),Data!$C$14:$C$30,0),0))</f>
        <v>0.21</v>
      </c>
      <c r="F54" s="895">
        <f>IF($C54=$B$33,$B$33,INDEX(Data!$G$14:$G$30,MATCH('R5 - Output Incentives'!F$6+RIGHT('R5 - Output Incentives'!$C54,2),Data!$C$14:$C$30,0),0))</f>
        <v>0.2</v>
      </c>
      <c r="G54" s="895">
        <f>IF($C54=$B$33,$B$33,INDEX(Data!$G$14:$G$30,MATCH('R5 - Output Incentives'!G$6+RIGHT('R5 - Output Incentives'!$C54,2),Data!$C$14:$C$30,0),0))</f>
        <v>0.2</v>
      </c>
      <c r="H54" s="895">
        <f>IF($C54=$B$33,$B$33,INDEX(Data!$G$14:$G$30,MATCH('R5 - Output Incentives'!H$6+RIGHT('R5 - Output Incentives'!$C54,2),Data!$C$14:$C$30,0),0))</f>
        <v>0.19</v>
      </c>
      <c r="I54" s="895">
        <f>IF($C54=$B$33,$B$33,INDEX(Data!$G$14:$G$30,MATCH('R5 - Output Incentives'!I$6+RIGHT('R5 - Output Incentives'!$C54,2),Data!$C$14:$C$30,0),0))</f>
        <v>0.19</v>
      </c>
      <c r="J54" s="895">
        <f>IF($C54=$B$33,$B$33,INDEX(Data!$G$14:$G$30,MATCH('R5 - Output Incentives'!J$6+RIGHT('R5 - Output Incentives'!$C54,2),Data!$C$14:$C$30,0),0))</f>
        <v>0.19</v>
      </c>
      <c r="K54" s="896">
        <f>IF($C54=$B$33,$B$33,INDEX(Data!$G$14:$G$30,MATCH('R5 - Output Incentives'!K$6+RIGHT('R5 - Output Incentives'!$C54,2),Data!$C$14:$C$30,0),0))</f>
        <v>0.19</v>
      </c>
      <c r="L54" s="1053"/>
      <c r="M54" s="1003"/>
    </row>
    <row r="55" spans="1:13" s="2" customFormat="1">
      <c r="A55" s="102"/>
      <c r="B55" s="2" t="s">
        <v>355</v>
      </c>
      <c r="C55" s="37"/>
      <c r="D55" s="650">
        <f>IFERROR(D53*(1-D54),0)</f>
        <v>14.555256918166243</v>
      </c>
      <c r="E55" s="651">
        <f t="shared" ref="E55:K55" si="16">IFERROR(E53*(1-E54),0)</f>
        <v>16.596638655462186</v>
      </c>
      <c r="F55" s="651">
        <f t="shared" si="16"/>
        <v>19.966722129783694</v>
      </c>
      <c r="G55" s="651">
        <f t="shared" si="16"/>
        <v>2.7189228664495175</v>
      </c>
      <c r="H55" s="651">
        <f t="shared" si="16"/>
        <v>6.3579277864992152</v>
      </c>
      <c r="I55" s="1268">
        <f t="shared" si="16"/>
        <v>0</v>
      </c>
      <c r="J55" s="1268">
        <f t="shared" si="16"/>
        <v>0</v>
      </c>
      <c r="K55" s="1268">
        <f t="shared" si="16"/>
        <v>0</v>
      </c>
      <c r="L55" s="685">
        <f>SUM(D55:INDEX(D55:K55,0,MATCH('RFPR cover'!$C$7,$D$6:$K$6,0)))</f>
        <v>60.195468356360863</v>
      </c>
      <c r="M55" s="686">
        <f>SUM(D55:K55)</f>
        <v>60.195468356360863</v>
      </c>
    </row>
    <row r="56" spans="1:13" s="2" customFormat="1">
      <c r="A56" s="102"/>
      <c r="B56" s="5"/>
      <c r="C56" s="101"/>
      <c r="D56" s="101"/>
      <c r="E56" s="101"/>
      <c r="F56" s="101"/>
      <c r="G56" s="101"/>
      <c r="H56" s="101"/>
      <c r="I56" s="101"/>
      <c r="J56" s="101"/>
      <c r="K56" s="101"/>
      <c r="L56" s="101"/>
      <c r="M56" s="101"/>
    </row>
    <row r="57" spans="1:13" s="2" customFormat="1">
      <c r="A57" s="102" t="str">
        <f>$A$13</f>
        <v>c</v>
      </c>
      <c r="B57" s="2" t="str">
        <f>INDEX($B$11:$B$15,MATCH($A57,$A$11:$A$15,0),0)&amp;""</f>
        <v>Renewable wind forecasting incentive</v>
      </c>
      <c r="C57" s="37" t="str">
        <f>'RFPR cover'!$C$14</f>
        <v>£m 09/10</v>
      </c>
      <c r="D57" s="1001">
        <f>INDEX($D$11:$K$17,MATCH($A57,$A$11:$A$17,0),0)</f>
        <v>0.42673521850899743</v>
      </c>
      <c r="E57" s="1001">
        <f t="shared" ref="E57:K57" si="17">INDEX($D$11:$K$17,MATCH($A57,$A$11:$A$17,0),0)</f>
        <v>0.69062172521008403</v>
      </c>
      <c r="F57" s="1001">
        <f t="shared" si="17"/>
        <v>-0.22027620632279535</v>
      </c>
      <c r="G57" s="1001">
        <f t="shared" si="17"/>
        <v>-5.4234527687296426E-2</v>
      </c>
      <c r="H57" s="1001">
        <f t="shared" si="17"/>
        <v>-0.20730800684451747</v>
      </c>
      <c r="I57" s="1266">
        <f t="shared" si="17"/>
        <v>0</v>
      </c>
      <c r="J57" s="1266">
        <f t="shared" si="17"/>
        <v>0</v>
      </c>
      <c r="K57" s="1266">
        <f t="shared" si="17"/>
        <v>0</v>
      </c>
      <c r="L57" s="687">
        <f>SUM(D57:INDEX(D57:K57,0,MATCH('RFPR cover'!$C$7,$D$6:$K$6,0)))</f>
        <v>0.63553820286447238</v>
      </c>
      <c r="M57" s="688">
        <f>SUM(D57:K57)</f>
        <v>0.63553820286447238</v>
      </c>
    </row>
    <row r="58" spans="1:13" s="2" customFormat="1">
      <c r="A58" s="102"/>
      <c r="B58" s="2" t="s">
        <v>354</v>
      </c>
      <c r="C58" s="1052" t="s">
        <v>367</v>
      </c>
      <c r="D58" s="894">
        <f>IF($C58=$B$33,$B$33,INDEX(Data!$G$14:$G$30,MATCH('R5 - Output Incentives'!D$6+RIGHT('R5 - Output Incentives'!$C58,2),Data!$C$14:$C$30,0),0))</f>
        <v>0.23</v>
      </c>
      <c r="E58" s="895">
        <f>IF($C58=$B$33,$B$33,INDEX(Data!$G$14:$G$30,MATCH('R5 - Output Incentives'!E$6+RIGHT('R5 - Output Incentives'!$C58,2),Data!$C$14:$C$30,0),0))</f>
        <v>0.21</v>
      </c>
      <c r="F58" s="895">
        <f>IF($C58=$B$33,$B$33,INDEX(Data!$G$14:$G$30,MATCH('R5 - Output Incentives'!F$6+RIGHT('R5 - Output Incentives'!$C58,2),Data!$C$14:$C$30,0),0))</f>
        <v>0.2</v>
      </c>
      <c r="G58" s="895">
        <f>IF($C58=$B$33,$B$33,INDEX(Data!$G$14:$G$30,MATCH('R5 - Output Incentives'!G$6+RIGHT('R5 - Output Incentives'!$C58,2),Data!$C$14:$C$30,0),0))</f>
        <v>0.2</v>
      </c>
      <c r="H58" s="895">
        <f>IF($C58=$B$33,$B$33,INDEX(Data!$G$14:$G$30,MATCH('R5 - Output Incentives'!H$6+RIGHT('R5 - Output Incentives'!$C58,2),Data!$C$14:$C$30,0),0))</f>
        <v>0.19</v>
      </c>
      <c r="I58" s="895">
        <f>IF($C58=$B$33,$B$33,INDEX(Data!$G$14:$G$30,MATCH('R5 - Output Incentives'!I$6+RIGHT('R5 - Output Incentives'!$C58,2),Data!$C$14:$C$30,0),0))</f>
        <v>0.19</v>
      </c>
      <c r="J58" s="895">
        <f>IF($C58=$B$33,$B$33,INDEX(Data!$G$14:$G$30,MATCH('R5 - Output Incentives'!J$6+RIGHT('R5 - Output Incentives'!$C58,2),Data!$C$14:$C$30,0),0))</f>
        <v>0.19</v>
      </c>
      <c r="K58" s="896">
        <f>IF($C58=$B$33,$B$33,INDEX(Data!$G$14:$G$30,MATCH('R5 - Output Incentives'!K$6+RIGHT('R5 - Output Incentives'!$C58,2),Data!$C$14:$C$30,0),0))</f>
        <v>0.19</v>
      </c>
      <c r="L58" s="1053"/>
      <c r="M58" s="1003"/>
    </row>
    <row r="59" spans="1:13" s="2" customFormat="1">
      <c r="A59" s="102"/>
      <c r="B59" s="2" t="s">
        <v>355</v>
      </c>
      <c r="C59" s="37"/>
      <c r="D59" s="650">
        <f>IFERROR(D57*(1-D58),0)</f>
        <v>0.32858611825192802</v>
      </c>
      <c r="E59" s="651">
        <f t="shared" ref="E59:K59" si="18">IFERROR(E57*(1-E58),0)</f>
        <v>0.54559116291596643</v>
      </c>
      <c r="F59" s="651">
        <f t="shared" si="18"/>
        <v>-0.17622096505823628</v>
      </c>
      <c r="G59" s="651">
        <f t="shared" si="18"/>
        <v>-4.3387622149837143E-2</v>
      </c>
      <c r="H59" s="651">
        <f t="shared" si="18"/>
        <v>-0.16791948554405917</v>
      </c>
      <c r="I59" s="1268">
        <f t="shared" si="18"/>
        <v>0</v>
      </c>
      <c r="J59" s="1268">
        <f t="shared" si="18"/>
        <v>0</v>
      </c>
      <c r="K59" s="1268">
        <f t="shared" si="18"/>
        <v>0</v>
      </c>
      <c r="L59" s="685">
        <f>SUM(D59:INDEX(D59:K59,0,MATCH('RFPR cover'!$C$7,$D$6:$K$6,0)))</f>
        <v>0.48664920841576192</v>
      </c>
      <c r="M59" s="686">
        <f>SUM(D59:K59)</f>
        <v>0.48664920841576192</v>
      </c>
    </row>
    <row r="60" spans="1:13" s="2" customFormat="1">
      <c r="A60" s="102"/>
      <c r="B60" s="5"/>
      <c r="C60" s="101"/>
      <c r="D60" s="101"/>
      <c r="E60" s="101"/>
      <c r="F60" s="101"/>
      <c r="G60" s="101"/>
      <c r="H60" s="101"/>
      <c r="I60" s="101"/>
      <c r="J60" s="101"/>
      <c r="K60" s="101"/>
      <c r="L60" s="101"/>
      <c r="M60" s="101"/>
    </row>
    <row r="61" spans="1:13" s="2" customFormat="1">
      <c r="A61" s="102" t="str">
        <f>$A$14</f>
        <v>d</v>
      </c>
      <c r="B61" s="2" t="str">
        <f>INDEX($B$11:$B$15,MATCH($A61,$A$11:$A$15,0),0)&amp;""</f>
        <v xml:space="preserve">ESO Reporting and Incentive (ESORI) </v>
      </c>
      <c r="C61" s="37" t="str">
        <f>'RFPR cover'!$C$14</f>
        <v>£m 09/10</v>
      </c>
      <c r="D61" s="1266">
        <f>INDEX($D$11:$K$17,MATCH($A61,$A$11:$A$17,0),0)</f>
        <v>0</v>
      </c>
      <c r="E61" s="1266">
        <f t="shared" ref="E61:K61" si="19">INDEX($D$11:$K$17,MATCH($A61,$A$11:$A$17,0),0)</f>
        <v>0</v>
      </c>
      <c r="F61" s="1266">
        <f t="shared" si="19"/>
        <v>0</v>
      </c>
      <c r="G61" s="1266">
        <f t="shared" si="19"/>
        <v>0</v>
      </c>
      <c r="H61" s="1266">
        <f t="shared" si="19"/>
        <v>0</v>
      </c>
      <c r="I61" s="1001">
        <f t="shared" si="19"/>
        <v>0.65498857578065506</v>
      </c>
      <c r="J61" s="1001">
        <f t="shared" si="19"/>
        <v>0.74239049740163332</v>
      </c>
      <c r="K61" s="1001">
        <f t="shared" si="19"/>
        <v>3.6683785766691122</v>
      </c>
      <c r="L61" s="687">
        <f>SUM(D61:INDEX(D61:K61,0,MATCH('RFPR cover'!$C$7,$D$6:$K$6,0)))</f>
        <v>5.0657576498514008</v>
      </c>
      <c r="M61" s="688">
        <f>SUM(D61:K61)</f>
        <v>5.0657576498514008</v>
      </c>
    </row>
    <row r="62" spans="1:13" s="2" customFormat="1">
      <c r="A62" s="102"/>
      <c r="B62" s="2" t="s">
        <v>354</v>
      </c>
      <c r="C62" s="1052" t="s">
        <v>367</v>
      </c>
      <c r="D62" s="894">
        <f>IF($C62=$B$33,$B$33,INDEX(Data!$G$14:$G$30,MATCH('R5 - Output Incentives'!D$6+RIGHT('R5 - Output Incentives'!$C62,2),Data!$C$14:$C$30,0),0))</f>
        <v>0.23</v>
      </c>
      <c r="E62" s="895">
        <f>IF($C62=$B$33,$B$33,INDEX(Data!$G$14:$G$30,MATCH('R5 - Output Incentives'!E$6+RIGHT('R5 - Output Incentives'!$C62,2),Data!$C$14:$C$30,0),0))</f>
        <v>0.21</v>
      </c>
      <c r="F62" s="895">
        <f>IF($C62=$B$33,$B$33,INDEX(Data!$G$14:$G$30,MATCH('R5 - Output Incentives'!F$6+RIGHT('R5 - Output Incentives'!$C62,2),Data!$C$14:$C$30,0),0))</f>
        <v>0.2</v>
      </c>
      <c r="G62" s="895">
        <f>IF($C62=$B$33,$B$33,INDEX(Data!$G$14:$G$30,MATCH('R5 - Output Incentives'!G$6+RIGHT('R5 - Output Incentives'!$C62,2),Data!$C$14:$C$30,0),0))</f>
        <v>0.2</v>
      </c>
      <c r="H62" s="895">
        <f>IF($C62=$B$33,$B$33,INDEX(Data!$G$14:$G$30,MATCH('R5 - Output Incentives'!H$6+RIGHT('R5 - Output Incentives'!$C62,2),Data!$C$14:$C$30,0),0))</f>
        <v>0.19</v>
      </c>
      <c r="I62" s="895">
        <f>IF($C62=$B$33,$B$33,INDEX(Data!$G$14:$G$30,MATCH('R5 - Output Incentives'!I$6+RIGHT('R5 - Output Incentives'!$C62,2),Data!$C$14:$C$30,0),0))</f>
        <v>0.19</v>
      </c>
      <c r="J62" s="895">
        <f>IF($C62=$B$33,$B$33,INDEX(Data!$G$14:$G$30,MATCH('R5 - Output Incentives'!J$6+RIGHT('R5 - Output Incentives'!$C62,2),Data!$C$14:$C$30,0),0))</f>
        <v>0.19</v>
      </c>
      <c r="K62" s="896">
        <f>IF($C62=$B$33,$B$33,INDEX(Data!$G$14:$G$30,MATCH('R5 - Output Incentives'!K$6+RIGHT('R5 - Output Incentives'!$C62,2),Data!$C$14:$C$30,0),0))</f>
        <v>0.19</v>
      </c>
      <c r="L62" s="1053"/>
      <c r="M62" s="1003"/>
    </row>
    <row r="63" spans="1:13" s="2" customFormat="1">
      <c r="A63" s="102"/>
      <c r="B63" s="2" t="s">
        <v>355</v>
      </c>
      <c r="C63" s="37"/>
      <c r="D63" s="1267">
        <f>IFERROR(D61*(1-D62),0)</f>
        <v>0</v>
      </c>
      <c r="E63" s="1268">
        <f t="shared" ref="E63:K63" si="20">IFERROR(E61*(1-E62),0)</f>
        <v>0</v>
      </c>
      <c r="F63" s="1268">
        <f t="shared" si="20"/>
        <v>0</v>
      </c>
      <c r="G63" s="1268">
        <f t="shared" si="20"/>
        <v>0</v>
      </c>
      <c r="H63" s="1268">
        <f t="shared" si="20"/>
        <v>0</v>
      </c>
      <c r="I63" s="651">
        <f t="shared" si="20"/>
        <v>0.53054074638233062</v>
      </c>
      <c r="J63" s="651">
        <f t="shared" si="20"/>
        <v>0.60133630289532303</v>
      </c>
      <c r="K63" s="651">
        <f t="shared" si="20"/>
        <v>2.9713866471019812</v>
      </c>
      <c r="L63" s="685">
        <f>SUM(D63:INDEX(D63:K63,0,MATCH('RFPR cover'!$C$7,$D$6:$K$6,0)))</f>
        <v>4.103263696379635</v>
      </c>
      <c r="M63" s="686">
        <f>SUM(D63:K63)</f>
        <v>4.103263696379635</v>
      </c>
    </row>
    <row r="64" spans="1:13" s="2" customFormat="1">
      <c r="A64" s="102"/>
      <c r="B64" s="5"/>
      <c r="C64" s="101"/>
      <c r="D64" s="101"/>
      <c r="E64" s="101"/>
      <c r="F64" s="101"/>
      <c r="G64" s="101"/>
      <c r="H64" s="101"/>
      <c r="I64" s="101"/>
      <c r="J64" s="101"/>
      <c r="K64" s="101"/>
      <c r="L64" s="101"/>
      <c r="M64" s="101"/>
    </row>
    <row r="65" spans="1:14" s="2" customFormat="1">
      <c r="A65" s="102" t="str">
        <f>$A$15</f>
        <v>e</v>
      </c>
      <c r="B65" s="2" t="str">
        <f>INDEX($B$11:$B$15,MATCH($A65,$A$11:$A$15,0),0)&amp;""</f>
        <v/>
      </c>
      <c r="C65" s="37" t="str">
        <f>'RFPR cover'!$C$14</f>
        <v>£m 09/10</v>
      </c>
      <c r="D65" s="1266">
        <f>INDEX($D$11:$K$17,MATCH($A65,$A$11:$A$17,0),0)</f>
        <v>0</v>
      </c>
      <c r="E65" s="1266">
        <f t="shared" ref="E65:K65" si="21">INDEX($D$11:$K$17,MATCH($A65,$A$11:$A$17,0),0)</f>
        <v>0</v>
      </c>
      <c r="F65" s="1266">
        <f t="shared" si="21"/>
        <v>0</v>
      </c>
      <c r="G65" s="1266">
        <f t="shared" si="21"/>
        <v>0</v>
      </c>
      <c r="H65" s="1266">
        <f t="shared" si="21"/>
        <v>0</v>
      </c>
      <c r="I65" s="1266">
        <f t="shared" si="21"/>
        <v>0</v>
      </c>
      <c r="J65" s="1266">
        <f t="shared" si="21"/>
        <v>0</v>
      </c>
      <c r="K65" s="1266">
        <f t="shared" si="21"/>
        <v>0</v>
      </c>
      <c r="L65" s="1269">
        <f>SUM(D65:INDEX(D65:K65,0,MATCH('RFPR cover'!$C$7,$D$6:$K$6,0)))</f>
        <v>0</v>
      </c>
      <c r="M65" s="1270">
        <f>SUM(D65:K65)</f>
        <v>0</v>
      </c>
    </row>
    <row r="66" spans="1:14" s="2" customFormat="1">
      <c r="A66" s="102"/>
      <c r="B66" s="2" t="s">
        <v>354</v>
      </c>
      <c r="C66" s="1052" t="s">
        <v>366</v>
      </c>
      <c r="D66" s="894" t="str">
        <f>IF($C66=$B$33,$B$33,INDEX(Data!$G$14:$G$30,MATCH('R5 - Output Incentives'!D$6+RIGHT('R5 - Output Incentives'!$C66,2),Data!$C$14:$C$30,0),0))</f>
        <v>-</v>
      </c>
      <c r="E66" s="895" t="str">
        <f>IF($C66=$B$33,$B$33,INDEX(Data!$G$14:$G$30,MATCH('R5 - Output Incentives'!E$6+RIGHT('R5 - Output Incentives'!$C66,2),Data!$C$14:$C$30,0),0))</f>
        <v>-</v>
      </c>
      <c r="F66" s="895" t="str">
        <f>IF($C66=$B$33,$B$33,INDEX(Data!$G$14:$G$30,MATCH('R5 - Output Incentives'!F$6+RIGHT('R5 - Output Incentives'!$C66,2),Data!$C$14:$C$30,0),0))</f>
        <v>-</v>
      </c>
      <c r="G66" s="895" t="str">
        <f>IF($C66=$B$33,$B$33,INDEX(Data!$G$14:$G$30,MATCH('R5 - Output Incentives'!G$6+RIGHT('R5 - Output Incentives'!$C66,2),Data!$C$14:$C$30,0),0))</f>
        <v>-</v>
      </c>
      <c r="H66" s="895" t="str">
        <f>IF($C66=$B$33,$B$33,INDEX(Data!$G$14:$G$30,MATCH('R5 - Output Incentives'!H$6+RIGHT('R5 - Output Incentives'!$C66,2),Data!$C$14:$C$30,0),0))</f>
        <v>-</v>
      </c>
      <c r="I66" s="895" t="str">
        <f>IF($C66=$B$33,$B$33,INDEX(Data!$G$14:$G$30,MATCH('R5 - Output Incentives'!I$6+RIGHT('R5 - Output Incentives'!$C66,2),Data!$C$14:$C$30,0),0))</f>
        <v>-</v>
      </c>
      <c r="J66" s="895" t="str">
        <f>IF($C66=$B$33,$B$33,INDEX(Data!$G$14:$G$30,MATCH('R5 - Output Incentives'!J$6+RIGHT('R5 - Output Incentives'!$C66,2),Data!$C$14:$C$30,0),0))</f>
        <v>-</v>
      </c>
      <c r="K66" s="896" t="str">
        <f>IF($C66=$B$33,$B$33,INDEX(Data!$G$14:$G$30,MATCH('R5 - Output Incentives'!K$6+RIGHT('R5 - Output Incentives'!$C66,2),Data!$C$14:$C$30,0),0))</f>
        <v>-</v>
      </c>
      <c r="L66" s="1053"/>
      <c r="M66" s="1003"/>
    </row>
    <row r="67" spans="1:14" s="2" customFormat="1">
      <c r="A67" s="102"/>
      <c r="B67" s="2" t="s">
        <v>355</v>
      </c>
      <c r="C67" s="37"/>
      <c r="D67" s="1267">
        <f>IFERROR(D65*(1-D66),0)</f>
        <v>0</v>
      </c>
      <c r="E67" s="1268">
        <f t="shared" ref="E67:K67" si="22">IFERROR(E65*(1-E66),0)</f>
        <v>0</v>
      </c>
      <c r="F67" s="1268">
        <f t="shared" si="22"/>
        <v>0</v>
      </c>
      <c r="G67" s="1268">
        <f t="shared" si="22"/>
        <v>0</v>
      </c>
      <c r="H67" s="1268">
        <f t="shared" si="22"/>
        <v>0</v>
      </c>
      <c r="I67" s="1268">
        <f t="shared" si="22"/>
        <v>0</v>
      </c>
      <c r="J67" s="1268">
        <f t="shared" si="22"/>
        <v>0</v>
      </c>
      <c r="K67" s="1268">
        <f t="shared" si="22"/>
        <v>0</v>
      </c>
      <c r="L67" s="1271">
        <f>SUM(D67:INDEX(D67:K67,0,MATCH('RFPR cover'!$C$7,$D$6:$K$6,0)))</f>
        <v>0</v>
      </c>
      <c r="M67" s="1272">
        <f>SUM(D67:K67)</f>
        <v>0</v>
      </c>
    </row>
    <row r="68" spans="1:14" s="2" customFormat="1">
      <c r="A68" s="102"/>
      <c r="B68" s="5"/>
      <c r="C68" s="101"/>
      <c r="D68" s="101"/>
      <c r="E68" s="101"/>
      <c r="F68" s="101"/>
      <c r="G68" s="101"/>
      <c r="H68" s="101"/>
      <c r="I68" s="101"/>
      <c r="J68" s="101"/>
      <c r="K68" s="101"/>
      <c r="L68" s="101"/>
      <c r="M68" s="101"/>
    </row>
    <row r="69" spans="1:14" s="2" customFormat="1">
      <c r="A69" s="102" t="str">
        <f>$A$16</f>
        <v>f</v>
      </c>
      <c r="B69" s="2" t="str">
        <f>INDEX($B$11:$B$17,MATCH($A69,$A$11:$A$17,0),0)&amp;""</f>
        <v/>
      </c>
      <c r="C69" s="37" t="str">
        <f>'RFPR cover'!$C$14</f>
        <v>£m 09/10</v>
      </c>
      <c r="D69" s="1266">
        <f>INDEX($D$11:$K$17,MATCH($A69,$A$11:$A$17,0),0)</f>
        <v>0</v>
      </c>
      <c r="E69" s="1266">
        <f t="shared" ref="E69:K69" si="23">INDEX($D$11:$K$17,MATCH($A69,$A$11:$A$17,0),0)</f>
        <v>0</v>
      </c>
      <c r="F69" s="1266">
        <f t="shared" si="23"/>
        <v>0</v>
      </c>
      <c r="G69" s="1266">
        <f t="shared" si="23"/>
        <v>0</v>
      </c>
      <c r="H69" s="1266">
        <f t="shared" si="23"/>
        <v>0</v>
      </c>
      <c r="I69" s="1266">
        <f t="shared" si="23"/>
        <v>0</v>
      </c>
      <c r="J69" s="1266">
        <f t="shared" si="23"/>
        <v>0</v>
      </c>
      <c r="K69" s="1266">
        <f t="shared" si="23"/>
        <v>0</v>
      </c>
      <c r="L69" s="1269">
        <f>SUM(D69:INDEX(D69:K69,0,MATCH('RFPR cover'!$C$7,$D$6:$K$6,0)))</f>
        <v>0</v>
      </c>
      <c r="M69" s="1270">
        <f>SUM(D69:K69)</f>
        <v>0</v>
      </c>
    </row>
    <row r="70" spans="1:14" s="2" customFormat="1">
      <c r="A70" s="102"/>
      <c r="B70" s="2" t="s">
        <v>354</v>
      </c>
      <c r="C70" s="1052" t="s">
        <v>366</v>
      </c>
      <c r="D70" s="894" t="str">
        <f>IF($C70=$B$33,$B$33,INDEX(Data!$G$14:$G$30,MATCH('R5 - Output Incentives'!D$6+RIGHT('R5 - Output Incentives'!$C70,2),Data!$C$14:$C$30,0),0))</f>
        <v>-</v>
      </c>
      <c r="E70" s="895" t="str">
        <f>IF($C70=$B$33,$B$33,INDEX(Data!$G$14:$G$30,MATCH('R5 - Output Incentives'!E$6+RIGHT('R5 - Output Incentives'!$C70,2),Data!$C$14:$C$30,0),0))</f>
        <v>-</v>
      </c>
      <c r="F70" s="895" t="str">
        <f>IF($C70=$B$33,$B$33,INDEX(Data!$G$14:$G$30,MATCH('R5 - Output Incentives'!F$6+RIGHT('R5 - Output Incentives'!$C70,2),Data!$C$14:$C$30,0),0))</f>
        <v>-</v>
      </c>
      <c r="G70" s="895" t="str">
        <f>IF($C70=$B$33,$B$33,INDEX(Data!$G$14:$G$30,MATCH('R5 - Output Incentives'!G$6+RIGHT('R5 - Output Incentives'!$C70,2),Data!$C$14:$C$30,0),0))</f>
        <v>-</v>
      </c>
      <c r="H70" s="895" t="str">
        <f>IF($C70=$B$33,$B$33,INDEX(Data!$G$14:$G$30,MATCH('R5 - Output Incentives'!H$6+RIGHT('R5 - Output Incentives'!$C70,2),Data!$C$14:$C$30,0),0))</f>
        <v>-</v>
      </c>
      <c r="I70" s="895" t="str">
        <f>IF($C70=$B$33,$B$33,INDEX(Data!$G$14:$G$30,MATCH('R5 - Output Incentives'!I$6+RIGHT('R5 - Output Incentives'!$C70,2),Data!$C$14:$C$30,0),0))</f>
        <v>-</v>
      </c>
      <c r="J70" s="895" t="str">
        <f>IF($C70=$B$33,$B$33,INDEX(Data!$G$14:$G$30,MATCH('R5 - Output Incentives'!J$6+RIGHT('R5 - Output Incentives'!$C70,2),Data!$C$14:$C$30,0),0))</f>
        <v>-</v>
      </c>
      <c r="K70" s="896" t="str">
        <f>IF($C70=$B$33,$B$33,INDEX(Data!$G$14:$G$30,MATCH('R5 - Output Incentives'!K$6+RIGHT('R5 - Output Incentives'!$C70,2),Data!$C$14:$C$30,0),0))</f>
        <v>-</v>
      </c>
      <c r="L70" s="1053"/>
      <c r="M70" s="1003"/>
    </row>
    <row r="71" spans="1:14" s="2" customFormat="1">
      <c r="A71" s="102"/>
      <c r="B71" s="2" t="s">
        <v>355</v>
      </c>
      <c r="C71" s="37"/>
      <c r="D71" s="1267">
        <f>IFERROR(D69*(1-D70),0)</f>
        <v>0</v>
      </c>
      <c r="E71" s="1268">
        <f t="shared" ref="E71:K71" si="24">IFERROR(E69*(1-E70),0)</f>
        <v>0</v>
      </c>
      <c r="F71" s="1268">
        <f t="shared" si="24"/>
        <v>0</v>
      </c>
      <c r="G71" s="1268">
        <f t="shared" si="24"/>
        <v>0</v>
      </c>
      <c r="H71" s="1268">
        <f t="shared" si="24"/>
        <v>0</v>
      </c>
      <c r="I71" s="1268">
        <f t="shared" si="24"/>
        <v>0</v>
      </c>
      <c r="J71" s="1268">
        <f t="shared" si="24"/>
        <v>0</v>
      </c>
      <c r="K71" s="1268">
        <f t="shared" si="24"/>
        <v>0</v>
      </c>
      <c r="L71" s="1271">
        <f>SUM(D71:INDEX(D71:K71,0,MATCH('RFPR cover'!$C$7,$D$6:$K$6,0)))</f>
        <v>0</v>
      </c>
      <c r="M71" s="1272">
        <f>SUM(D71:K71)</f>
        <v>0</v>
      </c>
    </row>
    <row r="72" spans="1:14" s="2" customFormat="1">
      <c r="A72" s="102"/>
      <c r="B72" s="5"/>
      <c r="C72" s="101"/>
      <c r="D72" s="101"/>
      <c r="E72" s="101"/>
      <c r="F72" s="101"/>
      <c r="G72" s="101"/>
      <c r="H72" s="101"/>
      <c r="I72" s="101"/>
      <c r="J72" s="101"/>
      <c r="K72" s="101"/>
      <c r="L72" s="101"/>
      <c r="M72" s="101"/>
    </row>
    <row r="73" spans="1:14" s="2" customFormat="1">
      <c r="A73" s="102" t="s">
        <v>361</v>
      </c>
      <c r="B73" s="2" t="str">
        <f>INDEX($B$11:$B$17,MATCH($A73,$A$11:$A$17,0),0)&amp;""</f>
        <v/>
      </c>
      <c r="C73" s="37" t="str">
        <f>'RFPR cover'!$C$14</f>
        <v>£m 09/10</v>
      </c>
      <c r="D73" s="1266">
        <f>INDEX($D$11:$K$17,MATCH($A73,$A$11:$A$17,0),0)</f>
        <v>0</v>
      </c>
      <c r="E73" s="1266">
        <f t="shared" ref="E73:K73" si="25">INDEX($D$11:$K$17,MATCH($A73,$A$11:$A$17,0),0)</f>
        <v>0</v>
      </c>
      <c r="F73" s="1266">
        <f t="shared" si="25"/>
        <v>0</v>
      </c>
      <c r="G73" s="1266">
        <f t="shared" si="25"/>
        <v>0</v>
      </c>
      <c r="H73" s="1266">
        <f t="shared" si="25"/>
        <v>0</v>
      </c>
      <c r="I73" s="1266">
        <f t="shared" si="25"/>
        <v>0</v>
      </c>
      <c r="J73" s="1266">
        <f t="shared" si="25"/>
        <v>0</v>
      </c>
      <c r="K73" s="1266">
        <f t="shared" si="25"/>
        <v>0</v>
      </c>
      <c r="L73" s="1269">
        <f>SUM(D73:INDEX(D73:K73,0,MATCH('RFPR cover'!$C$7,$D$6:$K$6,0)))</f>
        <v>0</v>
      </c>
      <c r="M73" s="1270">
        <f>SUM(D73:K73)</f>
        <v>0</v>
      </c>
    </row>
    <row r="74" spans="1:14" s="2" customFormat="1">
      <c r="A74" s="102"/>
      <c r="B74" s="2" t="s">
        <v>354</v>
      </c>
      <c r="C74" s="1052" t="s">
        <v>366</v>
      </c>
      <c r="D74" s="894" t="str">
        <f>IF($C74=$B$33,$B$33,INDEX(Data!$G$14:$G$30,MATCH('R5 - Output Incentives'!D$6+RIGHT('R5 - Output Incentives'!$C74,2),Data!$C$14:$C$30,0),0))</f>
        <v>-</v>
      </c>
      <c r="E74" s="895" t="str">
        <f>IF($C74=$B$33,$B$33,INDEX(Data!$G$14:$G$30,MATCH('R5 - Output Incentives'!E$6+RIGHT('R5 - Output Incentives'!$C74,2),Data!$C$14:$C$30,0),0))</f>
        <v>-</v>
      </c>
      <c r="F74" s="895" t="str">
        <f>IF($C74=$B$33,$B$33,INDEX(Data!$G$14:$G$30,MATCH('R5 - Output Incentives'!F$6+RIGHT('R5 - Output Incentives'!$C74,2),Data!$C$14:$C$30,0),0))</f>
        <v>-</v>
      </c>
      <c r="G74" s="895" t="str">
        <f>IF($C74=$B$33,$B$33,INDEX(Data!$G$14:$G$30,MATCH('R5 - Output Incentives'!G$6+RIGHT('R5 - Output Incentives'!$C74,2),Data!$C$14:$C$30,0),0))</f>
        <v>-</v>
      </c>
      <c r="H74" s="895" t="str">
        <f>IF($C74=$B$33,$B$33,INDEX(Data!$G$14:$G$30,MATCH('R5 - Output Incentives'!H$6+RIGHT('R5 - Output Incentives'!$C74,2),Data!$C$14:$C$30,0),0))</f>
        <v>-</v>
      </c>
      <c r="I74" s="895" t="str">
        <f>IF($C74=$B$33,$B$33,INDEX(Data!$G$14:$G$30,MATCH('R5 - Output Incentives'!I$6+RIGHT('R5 - Output Incentives'!$C74,2),Data!$C$14:$C$30,0),0))</f>
        <v>-</v>
      </c>
      <c r="J74" s="895" t="str">
        <f>IF($C74=$B$33,$B$33,INDEX(Data!$G$14:$G$30,MATCH('R5 - Output Incentives'!J$6+RIGHT('R5 - Output Incentives'!$C74,2),Data!$C$14:$C$30,0),0))</f>
        <v>-</v>
      </c>
      <c r="K74" s="896" t="str">
        <f>IF($C74=$B$33,$B$33,INDEX(Data!$G$14:$G$30,MATCH('R5 - Output Incentives'!K$6+RIGHT('R5 - Output Incentives'!$C74,2),Data!$C$14:$C$30,0),0))</f>
        <v>-</v>
      </c>
      <c r="L74" s="1053"/>
      <c r="M74" s="1003"/>
    </row>
    <row r="75" spans="1:14" s="2" customFormat="1">
      <c r="A75" s="102"/>
      <c r="B75" s="2" t="s">
        <v>355</v>
      </c>
      <c r="C75" s="37"/>
      <c r="D75" s="1267">
        <f>IFERROR(D73*(1-D74),0)</f>
        <v>0</v>
      </c>
      <c r="E75" s="1268">
        <f t="shared" ref="E75:K75" si="26">IFERROR(E73*(1-E74),0)</f>
        <v>0</v>
      </c>
      <c r="F75" s="1268">
        <f t="shared" si="26"/>
        <v>0</v>
      </c>
      <c r="G75" s="1268">
        <f t="shared" si="26"/>
        <v>0</v>
      </c>
      <c r="H75" s="1268">
        <f t="shared" si="26"/>
        <v>0</v>
      </c>
      <c r="I75" s="1268">
        <f t="shared" si="26"/>
        <v>0</v>
      </c>
      <c r="J75" s="1268">
        <f t="shared" si="26"/>
        <v>0</v>
      </c>
      <c r="K75" s="1268">
        <f t="shared" si="26"/>
        <v>0</v>
      </c>
      <c r="L75" s="1271">
        <f>SUM(D75:INDEX(D75:K75,0,MATCH('RFPR cover'!$C$7,$D$6:$K$6,0)))</f>
        <v>0</v>
      </c>
      <c r="M75" s="1272">
        <f>SUM(D75:K75)</f>
        <v>0</v>
      </c>
    </row>
    <row r="76" spans="1:14" s="263" customFormat="1" ht="14.25" customHeight="1">
      <c r="A76" s="585"/>
      <c r="C76" s="586"/>
      <c r="D76" s="587"/>
      <c r="E76" s="587"/>
      <c r="F76" s="587"/>
      <c r="G76" s="587"/>
      <c r="H76" s="587"/>
      <c r="I76" s="587"/>
      <c r="J76" s="587"/>
      <c r="K76" s="587"/>
      <c r="L76" s="588"/>
      <c r="M76" s="588"/>
    </row>
    <row r="77" spans="1:14" s="2" customFormat="1">
      <c r="B77" s="77" t="s">
        <v>370</v>
      </c>
      <c r="C77" s="97"/>
      <c r="D77" s="84"/>
      <c r="E77" s="84"/>
      <c r="F77" s="84"/>
      <c r="G77" s="84"/>
      <c r="H77" s="84"/>
      <c r="I77" s="84"/>
      <c r="J77" s="84"/>
      <c r="K77" s="84"/>
      <c r="L77" s="48"/>
      <c r="M77" s="48"/>
      <c r="N77" s="48"/>
    </row>
    <row r="78" spans="1:14" s="2" customFormat="1">
      <c r="B78" s="272" t="s">
        <v>371</v>
      </c>
      <c r="C78" s="184"/>
      <c r="D78" s="185"/>
      <c r="E78" s="185"/>
      <c r="F78" s="185"/>
      <c r="G78" s="185"/>
      <c r="H78" s="185"/>
      <c r="I78" s="185"/>
      <c r="J78" s="185"/>
      <c r="K78" s="185"/>
      <c r="L78" s="186"/>
      <c r="M78" s="186"/>
      <c r="N78" s="186"/>
    </row>
    <row r="79" spans="1:14" s="2" customFormat="1">
      <c r="B79" s="272" t="s">
        <v>372</v>
      </c>
      <c r="C79" s="184"/>
      <c r="D79" s="185"/>
      <c r="E79" s="185"/>
      <c r="F79" s="185"/>
      <c r="G79" s="185"/>
      <c r="H79" s="185"/>
      <c r="I79" s="185"/>
      <c r="J79" s="185"/>
      <c r="K79" s="185"/>
      <c r="L79" s="186"/>
      <c r="M79" s="186"/>
      <c r="N79" s="186"/>
    </row>
    <row r="80" spans="1:14" s="263" customFormat="1">
      <c r="B80" s="590"/>
      <c r="C80" s="591"/>
      <c r="D80" s="592"/>
      <c r="E80" s="592"/>
      <c r="F80" s="592"/>
      <c r="G80" s="592"/>
      <c r="H80" s="592"/>
      <c r="I80" s="592"/>
      <c r="J80" s="592"/>
      <c r="K80" s="592"/>
    </row>
    <row r="81" spans="1:12" s="2" customFormat="1">
      <c r="B81" s="5"/>
      <c r="C81" s="593" t="s">
        <v>373</v>
      </c>
      <c r="D81" s="594" t="str">
        <f t="shared" ref="D81:K81" si="27">IF($C50=$B$33,D$6,IF(D$6-RIGHT($C50,1)&lt;$D$6,"Pre-RIIO",D$6-RIGHT($C50,1)))</f>
        <v>Pre-RIIO</v>
      </c>
      <c r="E81" s="595" t="str">
        <f t="shared" si="27"/>
        <v>Pre-RIIO</v>
      </c>
      <c r="F81" s="595">
        <f t="shared" si="27"/>
        <v>2014</v>
      </c>
      <c r="G81" s="595">
        <f t="shared" si="27"/>
        <v>2015</v>
      </c>
      <c r="H81" s="595">
        <f t="shared" si="27"/>
        <v>2016</v>
      </c>
      <c r="I81" s="595">
        <f t="shared" si="27"/>
        <v>2017</v>
      </c>
      <c r="J81" s="595">
        <f t="shared" si="27"/>
        <v>2018</v>
      </c>
      <c r="K81" s="596">
        <f t="shared" si="27"/>
        <v>2019</v>
      </c>
    </row>
    <row r="82" spans="1:12" s="2" customFormat="1">
      <c r="A82" s="3" t="str">
        <f>A11</f>
        <v>a</v>
      </c>
      <c r="B82" s="82" t="str">
        <f>B11&amp;""</f>
        <v>Electricity Market Reform incentive revenue</v>
      </c>
      <c r="C82" s="86" t="s">
        <v>282</v>
      </c>
      <c r="D82" s="1246">
        <v>0</v>
      </c>
      <c r="E82" s="1246">
        <v>0</v>
      </c>
      <c r="F82" s="1246">
        <v>0</v>
      </c>
      <c r="G82" s="1246">
        <v>-0.15412500000000001</v>
      </c>
      <c r="H82" s="1246">
        <v>-9.5324999999999993E-2</v>
      </c>
      <c r="I82" s="1246">
        <v>-7.167272727272736E-2</v>
      </c>
      <c r="J82" s="1246">
        <v>1.4633012843869559</v>
      </c>
      <c r="K82" s="1176">
        <v>-1.388419280380176</v>
      </c>
    </row>
    <row r="83" spans="1:12" s="2" customFormat="1">
      <c r="A83" s="3"/>
      <c r="B83" s="82"/>
      <c r="C83" s="86"/>
      <c r="D83" s="86"/>
      <c r="E83" s="86"/>
      <c r="F83" s="86"/>
      <c r="G83" s="86"/>
      <c r="H83" s="86"/>
      <c r="I83" s="86"/>
      <c r="J83" s="86"/>
      <c r="K83" s="86"/>
      <c r="L83" s="86"/>
    </row>
    <row r="84" spans="1:12" s="2" customFormat="1">
      <c r="A84" s="3"/>
      <c r="B84" s="82"/>
      <c r="C84" s="593" t="s">
        <v>373</v>
      </c>
      <c r="D84" s="594">
        <f t="shared" ref="D84:K84" si="28">IF($C54=$B$33,D$6,IF(D$6-RIGHT($C54,1)&lt;$D$6,"Pre-RIIO",D$6-RIGHT($C54,1)))</f>
        <v>2014</v>
      </c>
      <c r="E84" s="595">
        <f t="shared" si="28"/>
        <v>2015</v>
      </c>
      <c r="F84" s="595">
        <f t="shared" si="28"/>
        <v>2016</v>
      </c>
      <c r="G84" s="595">
        <f t="shared" si="28"/>
        <v>2017</v>
      </c>
      <c r="H84" s="595">
        <f t="shared" si="28"/>
        <v>2018</v>
      </c>
      <c r="I84" s="595">
        <f t="shared" si="28"/>
        <v>2019</v>
      </c>
      <c r="J84" s="595">
        <f t="shared" si="28"/>
        <v>2020</v>
      </c>
      <c r="K84" s="596">
        <f t="shared" si="28"/>
        <v>2021</v>
      </c>
    </row>
    <row r="85" spans="1:12" s="2" customFormat="1">
      <c r="A85" s="3" t="str">
        <f>A12</f>
        <v>b</v>
      </c>
      <c r="B85" s="82" t="str">
        <f>B12&amp;""</f>
        <v>Balancing Services Incentive Scheme / ESO Incentive Scheme 18/19</v>
      </c>
      <c r="C85" s="86" t="s">
        <v>282</v>
      </c>
      <c r="D85" s="1246">
        <v>22.059720550000009</v>
      </c>
      <c r="E85" s="1246">
        <v>25</v>
      </c>
      <c r="F85" s="1246">
        <v>30</v>
      </c>
      <c r="G85" s="1246">
        <v>4.1735466000000088</v>
      </c>
      <c r="H85" s="1246">
        <v>10</v>
      </c>
      <c r="I85" s="1246">
        <v>0</v>
      </c>
      <c r="J85" s="1246">
        <v>0</v>
      </c>
      <c r="K85" s="1176">
        <v>0</v>
      </c>
    </row>
    <row r="86" spans="1:12" s="2" customFormat="1">
      <c r="A86" s="3"/>
      <c r="B86" s="82"/>
      <c r="C86" s="86"/>
      <c r="D86" s="86"/>
      <c r="E86" s="86"/>
      <c r="F86" s="86"/>
      <c r="G86" s="86"/>
      <c r="H86" s="86"/>
      <c r="I86" s="86"/>
      <c r="J86" s="86"/>
      <c r="K86" s="86"/>
      <c r="L86" s="86"/>
    </row>
    <row r="87" spans="1:12" s="2" customFormat="1">
      <c r="A87" s="3"/>
      <c r="B87" s="82"/>
      <c r="C87" s="593" t="s">
        <v>373</v>
      </c>
      <c r="D87" s="594">
        <f t="shared" ref="D87:K87" si="29">IF($C58=$B$33,D$6,IF(D$6-RIGHT($C58,1)&lt;$D$6,"Pre-RIIO",D$6-RIGHT($C58,1)))</f>
        <v>2014</v>
      </c>
      <c r="E87" s="595">
        <f t="shared" si="29"/>
        <v>2015</v>
      </c>
      <c r="F87" s="595">
        <f t="shared" si="29"/>
        <v>2016</v>
      </c>
      <c r="G87" s="595">
        <f t="shared" si="29"/>
        <v>2017</v>
      </c>
      <c r="H87" s="595">
        <f t="shared" si="29"/>
        <v>2018</v>
      </c>
      <c r="I87" s="595">
        <f t="shared" si="29"/>
        <v>2019</v>
      </c>
      <c r="J87" s="595">
        <f t="shared" si="29"/>
        <v>2020</v>
      </c>
      <c r="K87" s="596">
        <f t="shared" si="29"/>
        <v>2021</v>
      </c>
    </row>
    <row r="88" spans="1:12" s="2" customFormat="1">
      <c r="A88" s="3" t="str">
        <f>A13</f>
        <v>c</v>
      </c>
      <c r="B88" s="82" t="str">
        <f>B13&amp;""</f>
        <v>Renewable wind forecasting incentive</v>
      </c>
      <c r="C88" s="86" t="s">
        <v>282</v>
      </c>
      <c r="D88" s="1246">
        <v>0.498</v>
      </c>
      <c r="E88" s="1246">
        <v>0.82183985299999995</v>
      </c>
      <c r="F88" s="1246">
        <v>-0.26477200000000001</v>
      </c>
      <c r="G88" s="1246">
        <v>-6.6600000000000006E-2</v>
      </c>
      <c r="H88" s="1246">
        <v>-0.26411040071991526</v>
      </c>
      <c r="I88" s="1246">
        <v>0</v>
      </c>
      <c r="J88" s="1246">
        <v>0</v>
      </c>
      <c r="K88" s="1176">
        <v>0</v>
      </c>
    </row>
    <row r="89" spans="1:12" s="2" customFormat="1">
      <c r="A89" s="3"/>
      <c r="B89" s="82"/>
      <c r="C89" s="86"/>
      <c r="D89" s="86"/>
      <c r="E89" s="86"/>
      <c r="F89" s="86"/>
      <c r="G89" s="86"/>
      <c r="H89" s="86"/>
      <c r="I89" s="86"/>
      <c r="J89" s="86"/>
      <c r="K89" s="86"/>
      <c r="L89" s="86"/>
    </row>
    <row r="90" spans="1:12" s="2" customFormat="1">
      <c r="A90" s="3"/>
      <c r="B90" s="82"/>
      <c r="C90" s="593" t="s">
        <v>373</v>
      </c>
      <c r="D90" s="594">
        <f t="shared" ref="D90:K90" si="30">IF($C62=$B$33,D$6,IF(D$6-RIGHT($C62,1)&lt;$D$6,"Pre-RIIO",D$6-RIGHT($C62,1)))</f>
        <v>2014</v>
      </c>
      <c r="E90" s="595">
        <f t="shared" si="30"/>
        <v>2015</v>
      </c>
      <c r="F90" s="595">
        <f t="shared" si="30"/>
        <v>2016</v>
      </c>
      <c r="G90" s="595">
        <f t="shared" si="30"/>
        <v>2017</v>
      </c>
      <c r="H90" s="595">
        <f t="shared" si="30"/>
        <v>2018</v>
      </c>
      <c r="I90" s="595">
        <f t="shared" si="30"/>
        <v>2019</v>
      </c>
      <c r="J90" s="595">
        <f t="shared" si="30"/>
        <v>2020</v>
      </c>
      <c r="K90" s="596">
        <f t="shared" si="30"/>
        <v>2021</v>
      </c>
    </row>
    <row r="91" spans="1:12" s="2" customFormat="1">
      <c r="A91" s="3" t="str">
        <f>A14</f>
        <v>d</v>
      </c>
      <c r="B91" s="82" t="str">
        <f>B14&amp;""</f>
        <v xml:space="preserve">ESO Reporting and Incentive (ESORI) </v>
      </c>
      <c r="C91" s="86" t="s">
        <v>282</v>
      </c>
      <c r="D91" s="1246">
        <v>0</v>
      </c>
      <c r="E91" s="1246">
        <v>0</v>
      </c>
      <c r="F91" s="1246">
        <v>0</v>
      </c>
      <c r="G91" s="1246">
        <v>0</v>
      </c>
      <c r="H91" s="1246">
        <v>0</v>
      </c>
      <c r="I91" s="1246">
        <v>0.86</v>
      </c>
      <c r="J91" s="1246">
        <v>1</v>
      </c>
      <c r="K91" s="1176">
        <v>5</v>
      </c>
    </row>
    <row r="92" spans="1:12" s="2" customFormat="1">
      <c r="A92" s="3"/>
      <c r="B92" s="82"/>
      <c r="C92" s="86"/>
      <c r="D92" s="86"/>
      <c r="E92" s="86"/>
      <c r="F92" s="86"/>
      <c r="G92" s="86"/>
      <c r="H92" s="86"/>
      <c r="I92" s="86"/>
      <c r="J92" s="86"/>
      <c r="K92" s="86"/>
      <c r="L92" s="86"/>
    </row>
    <row r="93" spans="1:12" s="2" customFormat="1">
      <c r="A93" s="3"/>
      <c r="B93" s="82"/>
      <c r="C93" s="593" t="s">
        <v>373</v>
      </c>
      <c r="D93" s="594">
        <f>IF($C66=$B$33,D$6,IF(D$6-RIGHT($C66,1)&lt;$D$6,"Pre-RIIO",D$6-RIGHT($C66,1)))</f>
        <v>2014</v>
      </c>
      <c r="E93" s="595">
        <f t="shared" ref="E93:K93" si="31">IF($C66=$B$33,E$6,IF(E$6-RIGHT($C66,1)&lt;$D$6,"Pre-RIIO",E$6-RIGHT($C66,1)))</f>
        <v>2015</v>
      </c>
      <c r="F93" s="595">
        <f t="shared" si="31"/>
        <v>2016</v>
      </c>
      <c r="G93" s="595">
        <f t="shared" si="31"/>
        <v>2017</v>
      </c>
      <c r="H93" s="595">
        <f t="shared" si="31"/>
        <v>2018</v>
      </c>
      <c r="I93" s="595">
        <f t="shared" si="31"/>
        <v>2019</v>
      </c>
      <c r="J93" s="595">
        <f t="shared" si="31"/>
        <v>2020</v>
      </c>
      <c r="K93" s="596">
        <f t="shared" si="31"/>
        <v>2021</v>
      </c>
    </row>
    <row r="94" spans="1:12" s="2" customFormat="1">
      <c r="A94" s="3" t="str">
        <f>A15</f>
        <v>e</v>
      </c>
      <c r="B94" s="82" t="str">
        <f>B15&amp;""</f>
        <v/>
      </c>
      <c r="C94" s="86" t="s">
        <v>282</v>
      </c>
      <c r="D94" s="1173"/>
      <c r="E94" s="1173"/>
      <c r="F94" s="1173"/>
      <c r="G94" s="1173"/>
      <c r="H94" s="1173"/>
      <c r="I94" s="1173"/>
      <c r="J94" s="1173"/>
      <c r="K94" s="1173"/>
    </row>
    <row r="95" spans="1:12" s="2" customFormat="1">
      <c r="A95" s="3"/>
      <c r="B95" s="82"/>
      <c r="C95" s="86"/>
      <c r="D95" s="86"/>
      <c r="E95" s="86"/>
      <c r="F95" s="86"/>
      <c r="G95" s="86"/>
      <c r="H95" s="86"/>
      <c r="I95" s="86"/>
      <c r="J95" s="86"/>
      <c r="K95" s="86"/>
      <c r="L95" s="86"/>
    </row>
    <row r="96" spans="1:12" s="2" customFormat="1">
      <c r="A96" s="3"/>
      <c r="B96" s="82"/>
      <c r="C96" s="593" t="s">
        <v>373</v>
      </c>
      <c r="D96" s="594">
        <f>IF($C70=$B$33,D$6,IF(D$6-RIGHT($C70,1)&lt;$D$6,"Pre-RIIO",D$6-RIGHT($C70,1)))</f>
        <v>2014</v>
      </c>
      <c r="E96" s="594">
        <f t="shared" ref="E96:K96" si="32">IF($C70=$B$33,E$6,IF(E$6-RIGHT($C70,1)&lt;$D$6,"Pre-RIIO",E$6-RIGHT($C70,1)))</f>
        <v>2015</v>
      </c>
      <c r="F96" s="594">
        <f t="shared" si="32"/>
        <v>2016</v>
      </c>
      <c r="G96" s="594">
        <f t="shared" si="32"/>
        <v>2017</v>
      </c>
      <c r="H96" s="594">
        <f t="shared" si="32"/>
        <v>2018</v>
      </c>
      <c r="I96" s="594">
        <f t="shared" si="32"/>
        <v>2019</v>
      </c>
      <c r="J96" s="594">
        <f t="shared" si="32"/>
        <v>2020</v>
      </c>
      <c r="K96" s="594">
        <f t="shared" si="32"/>
        <v>2021</v>
      </c>
    </row>
    <row r="97" spans="1:13" s="2" customFormat="1">
      <c r="A97" s="3" t="str">
        <f>A16</f>
        <v>f</v>
      </c>
      <c r="B97" s="82" t="str">
        <f>B16&amp;""</f>
        <v/>
      </c>
      <c r="C97" s="86" t="s">
        <v>282</v>
      </c>
      <c r="D97" s="1173"/>
      <c r="E97" s="1173"/>
      <c r="F97" s="1173"/>
      <c r="G97" s="1173"/>
      <c r="H97" s="1173"/>
      <c r="I97" s="1173"/>
      <c r="J97" s="1173"/>
      <c r="K97" s="1173"/>
    </row>
    <row r="98" spans="1:13" s="2" customFormat="1">
      <c r="A98" s="3"/>
      <c r="B98" s="82"/>
      <c r="C98" s="86"/>
      <c r="D98" s="86"/>
      <c r="E98" s="86"/>
      <c r="F98" s="86"/>
      <c r="G98" s="86"/>
      <c r="H98" s="86"/>
      <c r="I98" s="86"/>
      <c r="J98" s="86"/>
      <c r="K98" s="86"/>
      <c r="L98" s="86"/>
    </row>
    <row r="99" spans="1:13" s="2" customFormat="1">
      <c r="A99" s="3"/>
      <c r="B99" s="82"/>
      <c r="C99" s="593" t="s">
        <v>373</v>
      </c>
      <c r="D99" s="594">
        <f>IF($C74=$B$33,D$6,IF(D$6-RIGHT($C74,1)&lt;$D$6,"Pre-RIIO",D$6-RIGHT($C74,1)))</f>
        <v>2014</v>
      </c>
      <c r="E99" s="594">
        <f t="shared" ref="E99:K99" si="33">IF($C74=$B$33,E$6,IF(E$6-RIGHT($C74,1)&lt;$D$6,"Pre-RIIO",E$6-RIGHT($C74,1)))</f>
        <v>2015</v>
      </c>
      <c r="F99" s="594">
        <f t="shared" si="33"/>
        <v>2016</v>
      </c>
      <c r="G99" s="594">
        <f t="shared" si="33"/>
        <v>2017</v>
      </c>
      <c r="H99" s="594">
        <f t="shared" si="33"/>
        <v>2018</v>
      </c>
      <c r="I99" s="594">
        <f t="shared" si="33"/>
        <v>2019</v>
      </c>
      <c r="J99" s="594">
        <f t="shared" si="33"/>
        <v>2020</v>
      </c>
      <c r="K99" s="594">
        <f t="shared" si="33"/>
        <v>2021</v>
      </c>
    </row>
    <row r="100" spans="1:13" s="2" customFormat="1">
      <c r="A100" s="3" t="str">
        <f>A17</f>
        <v>g</v>
      </c>
      <c r="B100" s="82" t="str">
        <f>B17&amp;""</f>
        <v/>
      </c>
      <c r="C100" s="86" t="s">
        <v>282</v>
      </c>
      <c r="D100" s="1173"/>
      <c r="E100" s="1173"/>
      <c r="F100" s="1173"/>
      <c r="G100" s="1173"/>
      <c r="H100" s="1173"/>
      <c r="I100" s="1173"/>
      <c r="J100" s="1173"/>
      <c r="K100" s="1173"/>
    </row>
    <row r="101" spans="1:13" s="2" customFormat="1">
      <c r="A101" s="3"/>
      <c r="B101" s="82"/>
      <c r="C101" s="86"/>
      <c r="D101" s="86"/>
      <c r="E101" s="86"/>
      <c r="F101" s="86"/>
      <c r="G101" s="86"/>
      <c r="H101" s="86"/>
      <c r="I101" s="86"/>
      <c r="J101" s="86"/>
      <c r="K101" s="86"/>
      <c r="L101" s="86"/>
      <c r="M101" s="86"/>
    </row>
    <row r="102" spans="1:13" s="2" customFormat="1">
      <c r="B102" s="5" t="s">
        <v>374</v>
      </c>
      <c r="C102" s="87" t="s">
        <v>282</v>
      </c>
      <c r="D102" s="1175">
        <f>SUM(D82,D85,D88,D91,D94,D97,D100)</f>
        <v>22.55772055000001</v>
      </c>
      <c r="E102" s="1175">
        <f t="shared" ref="E102:K102" si="34">SUM(E82,E85,E88,E91,E94,E97,E100)</f>
        <v>25.821839853</v>
      </c>
      <c r="F102" s="1175">
        <f t="shared" si="34"/>
        <v>29.735227999999999</v>
      </c>
      <c r="G102" s="1175">
        <f t="shared" si="34"/>
        <v>3.9528216000000089</v>
      </c>
      <c r="H102" s="1175">
        <f>SUM(H82,H85,H88,H91,H94,H97,H100)</f>
        <v>9.6405645992800846</v>
      </c>
      <c r="I102" s="1175">
        <f t="shared" si="34"/>
        <v>0.78832727272727265</v>
      </c>
      <c r="J102" s="1175">
        <f t="shared" si="34"/>
        <v>2.4633012843869562</v>
      </c>
      <c r="K102" s="1175">
        <f t="shared" si="34"/>
        <v>3.6115807196198242</v>
      </c>
    </row>
    <row r="103" spans="1:13" s="2" customFormat="1">
      <c r="C103" s="86"/>
    </row>
    <row r="104" spans="1:13" s="2" customFormat="1">
      <c r="B104" s="5" t="s">
        <v>363</v>
      </c>
      <c r="C104" s="101"/>
      <c r="D104" s="101"/>
      <c r="E104" s="101"/>
      <c r="F104" s="101"/>
      <c r="G104" s="101"/>
      <c r="H104" s="101"/>
      <c r="I104" s="101"/>
      <c r="J104" s="101"/>
      <c r="K104" s="101"/>
      <c r="L104" s="101"/>
      <c r="M104" s="101"/>
    </row>
    <row r="105" spans="1:13" s="2" customFormat="1">
      <c r="A105" s="3" t="str">
        <f>A82</f>
        <v>a</v>
      </c>
      <c r="B105" s="1323"/>
      <c r="C105" s="1323"/>
      <c r="D105" s="1323"/>
      <c r="E105" s="1323"/>
      <c r="F105" s="1323"/>
      <c r="G105" s="1323"/>
      <c r="H105" s="1323"/>
      <c r="I105" s="1323"/>
      <c r="J105" s="1323"/>
      <c r="K105" s="1323"/>
      <c r="L105" s="1323"/>
      <c r="M105" s="1323"/>
    </row>
    <row r="106" spans="1:13" s="2" customFormat="1">
      <c r="A106" s="3" t="str">
        <f>A85</f>
        <v>b</v>
      </c>
      <c r="B106" s="1323"/>
      <c r="C106" s="1323"/>
      <c r="D106" s="1323"/>
      <c r="E106" s="1323"/>
      <c r="F106" s="1323"/>
      <c r="G106" s="1323"/>
      <c r="H106" s="1323"/>
      <c r="I106" s="1323"/>
      <c r="J106" s="1323"/>
      <c r="K106" s="1323"/>
      <c r="L106" s="1323"/>
      <c r="M106" s="1323"/>
    </row>
    <row r="107" spans="1:13" s="2" customFormat="1">
      <c r="A107" s="3" t="str">
        <f>A88</f>
        <v>c</v>
      </c>
      <c r="B107" s="1323"/>
      <c r="C107" s="1323"/>
      <c r="D107" s="1323"/>
      <c r="E107" s="1323"/>
      <c r="F107" s="1323"/>
      <c r="G107" s="1323"/>
      <c r="H107" s="1323"/>
      <c r="I107" s="1323"/>
      <c r="J107" s="1323"/>
      <c r="K107" s="1323"/>
      <c r="L107" s="1323"/>
      <c r="M107" s="1323"/>
    </row>
    <row r="108" spans="1:13" s="2" customFormat="1">
      <c r="A108" s="3" t="str">
        <f>A91</f>
        <v>d</v>
      </c>
      <c r="B108" s="1323"/>
      <c r="C108" s="1323"/>
      <c r="D108" s="1323"/>
      <c r="E108" s="1323"/>
      <c r="F108" s="1323"/>
      <c r="G108" s="1323"/>
      <c r="H108" s="1323"/>
      <c r="I108" s="1323"/>
      <c r="J108" s="1323"/>
      <c r="K108" s="1323"/>
      <c r="L108" s="1323"/>
      <c r="M108" s="1323"/>
    </row>
    <row r="109" spans="1:13" s="2" customFormat="1">
      <c r="A109" s="3" t="str">
        <f>A94</f>
        <v>e</v>
      </c>
      <c r="B109" s="1323"/>
      <c r="C109" s="1323"/>
      <c r="D109" s="1323"/>
      <c r="E109" s="1323"/>
      <c r="F109" s="1323"/>
      <c r="G109" s="1323"/>
      <c r="H109" s="1323"/>
      <c r="I109" s="1323"/>
      <c r="J109" s="1323"/>
      <c r="K109" s="1323"/>
      <c r="L109" s="1323"/>
      <c r="M109" s="1323"/>
    </row>
    <row r="110" spans="1:13" s="2" customFormat="1">
      <c r="A110" s="3" t="str">
        <f>A97</f>
        <v>f</v>
      </c>
      <c r="B110" s="1323"/>
      <c r="C110" s="1323"/>
      <c r="D110" s="1323"/>
      <c r="E110" s="1323"/>
      <c r="F110" s="1323"/>
      <c r="G110" s="1323"/>
      <c r="H110" s="1323"/>
      <c r="I110" s="1323"/>
      <c r="J110" s="1323"/>
      <c r="K110" s="1323"/>
      <c r="L110" s="1323"/>
      <c r="M110" s="1323"/>
    </row>
    <row r="111" spans="1:13" s="2" customFormat="1">
      <c r="A111" s="3" t="str">
        <f>A100</f>
        <v>g</v>
      </c>
      <c r="B111" s="1323"/>
      <c r="C111" s="1323"/>
      <c r="D111" s="1323"/>
      <c r="E111" s="1323"/>
      <c r="F111" s="1323"/>
      <c r="G111" s="1323"/>
      <c r="H111" s="1323"/>
      <c r="I111" s="1323"/>
      <c r="J111" s="1323"/>
      <c r="K111" s="1323"/>
      <c r="L111" s="1323"/>
      <c r="M111" s="1323"/>
    </row>
    <row r="112" spans="1:13" s="263" customFormat="1">
      <c r="A112" s="585"/>
      <c r="C112" s="586"/>
      <c r="D112" s="587"/>
      <c r="E112" s="587"/>
      <c r="F112" s="587"/>
      <c r="G112" s="587"/>
      <c r="H112" s="587"/>
      <c r="I112" s="587"/>
      <c r="J112" s="587"/>
      <c r="K112" s="587"/>
      <c r="L112" s="588"/>
      <c r="M112" s="588"/>
    </row>
    <row r="113" spans="1:14" s="263" customFormat="1">
      <c r="A113" s="585"/>
      <c r="C113" s="586"/>
      <c r="D113" s="586"/>
      <c r="E113" s="586"/>
      <c r="F113" s="586"/>
      <c r="G113" s="586"/>
      <c r="H113" s="586"/>
      <c r="I113" s="586"/>
      <c r="J113" s="586"/>
      <c r="K113" s="586"/>
      <c r="L113" s="586"/>
      <c r="M113" s="586"/>
    </row>
    <row r="114" spans="1:14" s="2" customFormat="1">
      <c r="A114" s="48"/>
      <c r="B114" s="48"/>
      <c r="C114" s="97"/>
      <c r="D114" s="48"/>
      <c r="E114" s="48"/>
      <c r="F114" s="48"/>
      <c r="G114" s="48"/>
      <c r="H114" s="48"/>
      <c r="I114" s="48"/>
      <c r="J114" s="48"/>
      <c r="K114" s="48"/>
      <c r="L114" s="48"/>
      <c r="M114" s="48"/>
      <c r="N114" s="48"/>
    </row>
  </sheetData>
  <sheetProtection algorithmName="SHA-512" hashValue="86u/4R5FT1fqTkY03nhR2FVKzR6vf8TAToSzWLLNQUsJTi2Z1fop/wCJPcZS4UpXB1glZzqihHYlJDMgQS2syQ==" saltValue="yY5xPpv5Kp3HbTz90Cx7WQ==" spinCount="100000" sheet="1" objects="1" scenarios="1"/>
  <mergeCells count="12">
    <mergeCell ref="B110:M110"/>
    <mergeCell ref="B111:M111"/>
    <mergeCell ref="B21:M21"/>
    <mergeCell ref="B22:M22"/>
    <mergeCell ref="B23:M23"/>
    <mergeCell ref="B24:M24"/>
    <mergeCell ref="B25:M25"/>
    <mergeCell ref="B105:M105"/>
    <mergeCell ref="B106:M106"/>
    <mergeCell ref="B107:M107"/>
    <mergeCell ref="B108:M108"/>
    <mergeCell ref="B109:M109"/>
  </mergeCells>
  <conditionalFormatting sqref="D6:K6">
    <cfRule type="expression" dxfId="170" priority="31">
      <formula>AND(D$5="Actuals",E$5="Forecast")</formula>
    </cfRule>
  </conditionalFormatting>
  <conditionalFormatting sqref="D5:K5">
    <cfRule type="expression" dxfId="169" priority="26">
      <formula>AND(D$5="Actuals",E$5="Forecast")</formula>
    </cfRule>
  </conditionalFormatting>
  <dataValidations xWindow="1126" yWindow="1272" count="1">
    <dataValidation type="list" allowBlank="1" showInputMessage="1" showErrorMessage="1" error="Please select from the following options:_x000a__x000a_N/a_x000a_t+1_x000a_t+2_x000a_t+3" promptTitle="Tax Impact" prompt="Please select the year in which incentive performance is recognised in allowed revenue" sqref="C50 C74 C70 C54 C58 C62 C66" xr:uid="{00000000-0002-0000-0800-000000000000}">
      <formula1>$B$33:$B$37</formula1>
    </dataValidation>
  </dataValidations>
  <pageMargins left="0.70866141732283472" right="0.70866141732283472" top="0.74803149606299213" bottom="0.74803149606299213" header="0.31496062992125984" footer="0.31496062992125984"/>
  <pageSetup paperSize="8" scale="88" fitToHeight="2" orientation="landscape" r:id="rId1"/>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CED71B9563EDE46AB3DF843FD4141ED" ma:contentTypeVersion="6" ma:contentTypeDescription="Create a new document." ma:contentTypeScope="" ma:versionID="235e05f72a485b754ea24f16707e0155">
  <xsd:schema xmlns:xsd="http://www.w3.org/2001/XMLSchema" xmlns:xs="http://www.w3.org/2001/XMLSchema" xmlns:p="http://schemas.microsoft.com/office/2006/metadata/properties" xmlns:ns2="a618e47c-7853-4507-a12e-9186dea01ba6" xmlns:ns3="4d969953-9b4f-4cad-a221-af528e081792" targetNamespace="http://schemas.microsoft.com/office/2006/metadata/properties" ma:root="true" ma:fieldsID="6beab978bf5037a825d499cd5d94bbd4" ns2:_="" ns3:_="">
    <xsd:import namespace="a618e47c-7853-4507-a12e-9186dea01ba6"/>
    <xsd:import namespace="4d969953-9b4f-4cad-a221-af528e08179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18e47c-7853-4507-a12e-9186dea01ba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969953-9b4f-4cad-a221-af528e08179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2.xml><?xml version="1.0" encoding="utf-8"?>
<ds:datastoreItem xmlns:ds="http://schemas.openxmlformats.org/officeDocument/2006/customXml" ds:itemID="{E07DF6A9-1F8A-42F1-B6F2-291D3C4FB446}">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CC285FE4-1466-4BF7-8FA9-67F63A3D57B8}">
  <ds:schemaRefs>
    <ds:schemaRef ds:uri="http://schemas.microsoft.com/office/infopath/2007/PartnerControls"/>
    <ds:schemaRef ds:uri="http://purl.org/dc/elements/1.1/"/>
    <ds:schemaRef ds:uri="http://schemas.microsoft.com/office/2006/metadata/properties"/>
    <ds:schemaRef ds:uri="http://purl.org/dc/terms/"/>
    <ds:schemaRef ds:uri="a618e47c-7853-4507-a12e-9186dea01ba6"/>
    <ds:schemaRef ds:uri="http://schemas.openxmlformats.org/package/2006/metadata/core-properties"/>
    <ds:schemaRef ds:uri="http://schemas.microsoft.com/office/2006/documentManagement/types"/>
    <ds:schemaRef ds:uri="4d969953-9b4f-4cad-a221-af528e081792"/>
    <ds:schemaRef ds:uri="http://www.w3.org/XML/1998/namespace"/>
    <ds:schemaRef ds:uri="http://purl.org/dc/dcmitype/"/>
  </ds:schemaRefs>
</ds:datastoreItem>
</file>

<file path=customXml/itemProps4.xml><?xml version="1.0" encoding="utf-8"?>
<ds:datastoreItem xmlns:ds="http://schemas.openxmlformats.org/officeDocument/2006/customXml" ds:itemID="{64BFE517-21CE-4589-95CA-D49B1EE8C7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18e47c-7853-4507-a12e-9186dea01ba6"/>
    <ds:schemaRef ds:uri="4d969953-9b4f-4cad-a221-af528e0817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RFPR cover</vt:lpstr>
      <vt:lpstr>Data</vt:lpstr>
      <vt:lpstr>Content &amp; Version Control</vt:lpstr>
      <vt:lpstr>Change log</vt:lpstr>
      <vt:lpstr>R1 - RoRE</vt:lpstr>
      <vt:lpstr>R2 - Revenue</vt:lpstr>
      <vt:lpstr>R3 - Rec to totex</vt:lpstr>
      <vt:lpstr>R4 - Totex</vt:lpstr>
      <vt:lpstr>R5 - Output Incentives</vt:lpstr>
      <vt:lpstr>R6 - Innovation</vt:lpstr>
      <vt:lpstr>R7 - Financing</vt:lpstr>
      <vt:lpstr>R7a - Financing input</vt:lpstr>
      <vt:lpstr>R8 - Net Debt</vt:lpstr>
      <vt:lpstr>R8a - Net Debt input</vt:lpstr>
      <vt:lpstr>R9 - RAV</vt:lpstr>
      <vt:lpstr>R10 - Tax</vt:lpstr>
      <vt:lpstr>R11 - Dividends</vt:lpstr>
      <vt:lpstr>R12 - Pensions</vt:lpstr>
      <vt:lpstr>R13 - Other Activities </vt:lpstr>
      <vt:lpstr>Navigate</vt:lpstr>
      <vt:lpstr>'Change log'!Print_Area</vt:lpstr>
      <vt:lpstr>'Content &amp; Version Control'!Print_Area</vt:lpstr>
      <vt:lpstr>'R1 - RoRE'!Print_Area</vt:lpstr>
      <vt:lpstr>'R10 - Tax'!Print_Area</vt:lpstr>
      <vt:lpstr>'R11 - Dividends'!Print_Area</vt:lpstr>
      <vt:lpstr>'R12 - Pensions'!Print_Area</vt:lpstr>
      <vt:lpstr>'R13 - Other Activities '!Print_Area</vt:lpstr>
      <vt:lpstr>'R2 - Revenue'!Print_Area</vt:lpstr>
      <vt:lpstr>'R3 - Rec to totex'!Print_Area</vt:lpstr>
      <vt:lpstr>'R4 - Totex'!Print_Area</vt:lpstr>
      <vt:lpstr>'R5 - Output Incentives'!Print_Area</vt:lpstr>
      <vt:lpstr>'R6 - Innovation'!Print_Area</vt:lpstr>
      <vt:lpstr>'R7 - Financing'!Print_Area</vt:lpstr>
      <vt:lpstr>'R7a - Financing input'!Print_Area</vt:lpstr>
      <vt:lpstr>'R8 - Net Debt'!Print_Area</vt:lpstr>
      <vt:lpstr>'R8a - Net Debt input'!Print_Area</vt:lpstr>
      <vt:lpstr>'R9 - RAV'!Print_Area</vt:lpstr>
      <vt:lpstr>'RFPR cover'!Print_Area</vt:lpstr>
      <vt:lpstr>'R7a - Financing input'!Print_Titles</vt:lpstr>
      <vt:lpstr>'R8a - Net Debt input'!Print_Titles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RFPR reporting pack template v2.1</dc:title>
  <dc:subject/>
  <dc:creator>Mick Watson</dc:creator>
  <cp:keywords/>
  <dc:description/>
  <cp:lastModifiedBy>Hoffman,Jo</cp:lastModifiedBy>
  <cp:revision/>
  <dcterms:created xsi:type="dcterms:W3CDTF">2018-06-13T08:32:09Z</dcterms:created>
  <dcterms:modified xsi:type="dcterms:W3CDTF">2021-08-18T07:27:37Z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08b730fa-625d-401d-9408-6681dad78783</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0x0101009CED71B9563EDE46AB3DF843FD4141ED</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4" name="bjDocumentLabelXML-0">
    <vt:lpwstr>nternal/label"&gt;&lt;element uid="id_classification_nonbusiness" value="" /&gt;&lt;/sisl&gt;</vt:lpwstr>
  </property>
  <property fmtid="{D5CDD505-2E9C-101B-9397-08002B2CF9AE}" pid="15" name="bjDocumentSecurityLabel">
    <vt:lpwstr>OFFICIAL</vt:lpwstr>
  </property>
</Properties>
</file>