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oup\Commercial\T&amp;CC\23 Charging Statement\2026-27 Charging Statement\3. App fee calucation\Calculation\"/>
    </mc:Choice>
  </mc:AlternateContent>
  <xr:revisionPtr revIDLastSave="0" documentId="13_ncr:1_{4AEE05D8-3ECD-4011-B9CF-E93272BC80A4}" xr6:coauthVersionLast="47" xr6:coauthVersionMax="47" xr10:uidLastSave="{00000000-0000-0000-0000-000000000000}"/>
  <bookViews>
    <workbookView xWindow="-110" yWindow="-110" windowWidth="19420" windowHeight="10300" activeTab="3" xr2:uid="{3FC984BC-7C66-4423-9267-E2B30E16C164}"/>
  </bookViews>
  <sheets>
    <sheet name="Onshore Entry Fees" sheetId="2" r:id="rId1"/>
    <sheet name="Offshore Entry Fees" sheetId="3" r:id="rId2"/>
    <sheet name="Exit Fees" sheetId="4" r:id="rId3"/>
    <sheet name="Other Fees" sheetId="5" r:id="rId4"/>
    <sheet name="Zonal Map" sheetId="6" r:id="rId5"/>
  </sheets>
  <definedNames>
    <definedName name="Base">#REF!</definedName>
    <definedName name="ExitNGET1a">#REF!</definedName>
    <definedName name="ExitNGET1b">#REF!</definedName>
    <definedName name="ExitNGET1g">#REF!</definedName>
    <definedName name="ExitNGET2a">#REF!</definedName>
    <definedName name="ExitNGET2b">#REF!</definedName>
    <definedName name="ExitNGET2g">#REF!</definedName>
    <definedName name="ExitSHET1a">#REF!</definedName>
    <definedName name="ExitSHET1b">#REF!</definedName>
    <definedName name="ExitSHET1g">#REF!</definedName>
    <definedName name="ExitSPT1a">#REF!</definedName>
    <definedName name="ExitSPT1b">#REF!</definedName>
    <definedName name="ExitSPT1g">#REF!</definedName>
    <definedName name="ExitSPT2a">#REF!</definedName>
    <definedName name="ExitSPT2b">#REF!</definedName>
    <definedName name="ExitSPT2g">#REF!</definedName>
    <definedName name="ExitSPT3a">#REF!</definedName>
    <definedName name="ExitSPT3b">#REF!</definedName>
    <definedName name="ExitSPT3g">#REF!</definedName>
    <definedName name="ExitTypeFee">#REF!</definedName>
    <definedName name="ExitZone">#REF!</definedName>
    <definedName name="ExitZoneCSH7">#REF!</definedName>
    <definedName name="ExitZoneCSP7">#REF!</definedName>
    <definedName name="Fee" localSheetId="2">'Exit Fees'!#REF!</definedName>
    <definedName name="Fee" localSheetId="1">'Offshore Entry Fees'!#REF!</definedName>
    <definedName name="Fee" localSheetId="3">#REF!</definedName>
    <definedName name="Fee" localSheetId="4">#REF!</definedName>
    <definedName name="Fee">'Onshore Entry Fees'!#REF!</definedName>
    <definedName name="MW">#REF!</definedName>
    <definedName name="offshoreapplicationfee">#REF!</definedName>
    <definedName name="offshoreentryfee">#REF!</definedName>
    <definedName name="OffshoreTypeFee">#REF!</definedName>
    <definedName name="Rate">#REF!</definedName>
    <definedName name="TypeFee">#REF!</definedName>
    <definedName name="VA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2" i="3" l="1"/>
  <c r="J19" i="3"/>
  <c r="J15" i="3"/>
  <c r="J12" i="3"/>
  <c r="J9" i="3"/>
  <c r="J6" i="3"/>
  <c r="I22" i="3"/>
  <c r="I19" i="3"/>
  <c r="I15" i="3"/>
  <c r="I12" i="3"/>
  <c r="I9" i="3"/>
  <c r="I6" i="3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6" i="2"/>
  <c r="M7" i="2" l="1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6" i="2"/>
  <c r="I17" i="4" l="1"/>
  <c r="J17" i="4" s="1"/>
  <c r="I16" i="4"/>
  <c r="J16" i="4" s="1"/>
  <c r="I15" i="4"/>
  <c r="I14" i="4"/>
  <c r="J14" i="4" s="1"/>
  <c r="I13" i="4"/>
  <c r="J13" i="4" s="1"/>
  <c r="I12" i="4"/>
  <c r="J12" i="4" s="1"/>
  <c r="I11" i="4"/>
  <c r="J11" i="4" s="1"/>
  <c r="I10" i="4"/>
  <c r="J10" i="4" s="1"/>
  <c r="I9" i="4"/>
  <c r="J9" i="4" s="1"/>
  <c r="I8" i="4"/>
  <c r="J8" i="4" s="1"/>
  <c r="I7" i="4"/>
  <c r="I6" i="4"/>
  <c r="J6" i="4" s="1"/>
  <c r="J7" i="4"/>
  <c r="J15" i="4"/>
  <c r="O7" i="4"/>
  <c r="O8" i="4"/>
  <c r="O9" i="4"/>
  <c r="O10" i="4"/>
  <c r="O11" i="4"/>
  <c r="O12" i="4"/>
  <c r="O13" i="4"/>
  <c r="O14" i="4"/>
  <c r="O15" i="4"/>
  <c r="O16" i="4"/>
  <c r="O17" i="4"/>
  <c r="O6" i="4"/>
  <c r="L7" i="4"/>
  <c r="L8" i="4"/>
  <c r="L9" i="4"/>
  <c r="L10" i="4"/>
  <c r="L11" i="4"/>
  <c r="L12" i="4"/>
  <c r="L13" i="4"/>
  <c r="L14" i="4"/>
  <c r="L15" i="4"/>
  <c r="L16" i="4"/>
  <c r="L17" i="4"/>
  <c r="L6" i="4"/>
  <c r="D8" i="4" l="1"/>
  <c r="D9" i="4" s="1"/>
  <c r="D10" i="4" s="1"/>
  <c r="D7" i="3" l="1"/>
  <c r="I6" i="2" l="1"/>
  <c r="I7" i="2"/>
  <c r="J7" i="2" s="1"/>
  <c r="I8" i="2"/>
  <c r="J8" i="2" s="1"/>
  <c r="I9" i="2"/>
  <c r="J9" i="2" s="1"/>
  <c r="I10" i="2"/>
  <c r="J10" i="2" s="1"/>
  <c r="I11" i="2"/>
  <c r="J11" i="2" s="1"/>
  <c r="I12" i="2"/>
  <c r="J12" i="2" s="1"/>
  <c r="I13" i="2"/>
  <c r="J13" i="2" s="1"/>
  <c r="I14" i="2"/>
  <c r="J14" i="2" s="1"/>
  <c r="I15" i="2"/>
  <c r="J15" i="2" s="1"/>
  <c r="I16" i="2"/>
  <c r="J16" i="2" s="1"/>
  <c r="I17" i="2"/>
  <c r="J17" i="2" s="1"/>
  <c r="I18" i="2"/>
  <c r="J18" i="2" s="1"/>
  <c r="I19" i="2"/>
  <c r="J19" i="2" s="1"/>
  <c r="I20" i="2"/>
  <c r="J20" i="2" s="1"/>
  <c r="I21" i="2"/>
  <c r="J21" i="2" s="1"/>
  <c r="I22" i="2"/>
  <c r="J22" i="2" s="1"/>
  <c r="I23" i="2"/>
  <c r="J23" i="2" s="1"/>
  <c r="I24" i="2"/>
  <c r="J24" i="2" s="1"/>
  <c r="I25" i="2"/>
  <c r="J25" i="2" s="1"/>
  <c r="I26" i="2"/>
  <c r="J26" i="2" s="1"/>
  <c r="I27" i="2"/>
  <c r="J27" i="2" s="1"/>
  <c r="I28" i="2"/>
  <c r="J28" i="2" s="1"/>
  <c r="I29" i="2"/>
  <c r="J29" i="2" s="1"/>
  <c r="J6" i="2"/>
  <c r="D8" i="2" l="1"/>
  <c r="D9" i="2" s="1"/>
  <c r="D10" i="2" s="1"/>
  <c r="D8" i="3"/>
  <c r="D9" i="3" s="1"/>
</calcChain>
</file>

<file path=xl/sharedStrings.xml><?xml version="1.0" encoding="utf-8"?>
<sst xmlns="http://schemas.openxmlformats.org/spreadsheetml/2006/main" count="179" uniqueCount="53">
  <si>
    <t>SHET1
SHET Host, SPT affected</t>
  </si>
  <si>
    <t>SPT3
SPT Host, SHET affected</t>
  </si>
  <si>
    <t>SPT2
SPT Host TO</t>
  </si>
  <si>
    <t>SPT1
SPT Host, NGET affected</t>
  </si>
  <si>
    <t>NGET2
NGET Host, SPT affected</t>
  </si>
  <si>
    <t>NGET 1
NGET Host TO</t>
  </si>
  <si>
    <t>TEC Change</t>
  </si>
  <si>
    <t>Mod App Admin Change</t>
  </si>
  <si>
    <t>&lt;100MW</t>
  </si>
  <si>
    <t>100MW-249MW</t>
  </si>
  <si>
    <t>250MW-1800MW</t>
  </si>
  <si>
    <t>&gt;1800MW</t>
  </si>
  <si>
    <t>&lt;=100MW</t>
  </si>
  <si>
    <t>&gt;100MW</t>
  </si>
  <si>
    <t>Zone and Host TO</t>
  </si>
  <si>
    <t>MW</t>
  </si>
  <si>
    <t>Application Type</t>
  </si>
  <si>
    <t>VAT (20%)</t>
  </si>
  <si>
    <t>Application Fee (VAT Included)</t>
  </si>
  <si>
    <t>Calculator for Onshore Fee</t>
  </si>
  <si>
    <t>NGET1</t>
  </si>
  <si>
    <t>New Application</t>
  </si>
  <si>
    <t>Modification Application</t>
  </si>
  <si>
    <t>Request for Design Variation in Addition to Standard Offer</t>
  </si>
  <si>
    <t>SHET1</t>
  </si>
  <si>
    <t>SPT3</t>
  </si>
  <si>
    <t>SPT2</t>
  </si>
  <si>
    <t>SPT1</t>
  </si>
  <si>
    <t>NGET2</t>
  </si>
  <si>
    <t>Embedded Generation (BEGA/BELLA) Modification Application</t>
  </si>
  <si>
    <t>Embedded Generation (BEGA/BELLA) New Application</t>
  </si>
  <si>
    <t>Banding</t>
  </si>
  <si>
    <t>New Supply Point</t>
  </si>
  <si>
    <t>Statement of Works at existing supply point</t>
  </si>
  <si>
    <t>Project Progression</t>
  </si>
  <si>
    <t>Modification to Project Progression</t>
  </si>
  <si>
    <t>TEC Exchange Request (no system works)</t>
  </si>
  <si>
    <t>Request for STTEC or SNSTF</t>
  </si>
  <si>
    <t>Reactive Only Service Provider</t>
  </si>
  <si>
    <t>_</t>
  </si>
  <si>
    <t>Suppliers and Interconnector Users</t>
  </si>
  <si>
    <t>Novation of a bilateral agreement</t>
  </si>
  <si>
    <t>Calculator for Offshore Entry Fee</t>
  </si>
  <si>
    <t>Calculator for Exit Fee</t>
  </si>
  <si>
    <t>Please enter the Zone, MW and the Application Type in the yellow fields.</t>
  </si>
  <si>
    <t>Please enter the Zone and the Application Type in the yellow fields.</t>
  </si>
  <si>
    <t>Appendix G</t>
  </si>
  <si>
    <t>-</t>
  </si>
  <si>
    <t>Storage</t>
  </si>
  <si>
    <t>Application Fees - 2026/27</t>
  </si>
  <si>
    <t>Advancement  Fee</t>
  </si>
  <si>
    <t>Project Designation – Long Lead Time Project</t>
  </si>
  <si>
    <t>Project Designation – Highly innovative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</si>
</sst>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sz val="8"/>
      <name val="Calibri"/>
      <family val="2"/>
      <scheme val="minor"/>
    </font>
    <font>
      <b/>
      <sz val="1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sz val="10"/>
      <color rgb="FF454545"/>
      <name val="Arial"/>
      <family val="2"/>
    </font>
    <font>
      <b/>
      <sz val="11"/>
      <name val="Arial"/>
      <family val="2"/>
    </font>
    <font>
      <b/>
      <sz val="1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b/>
      <sz val="12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7A3864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110">
    <xf numFmtId="0" fontId="0" fillId="0" borderId="0" xfId="0"/>
    <xf numFmtId="0" fontId="3" fillId="0" borderId="0" xfId="3" applyFont="1"/>
    <xf numFmtId="0" fontId="3" fillId="2" borderId="0" xfId="3" applyFont="1" applyFill="1"/>
    <xf numFmtId="9" fontId="0" fillId="0" borderId="0" xfId="2" applyFont="1"/>
    <xf numFmtId="0" fontId="0" fillId="0" borderId="0" xfId="0" applyAlignment="1">
      <alignment horizontal="left"/>
    </xf>
    <xf numFmtId="9" fontId="0" fillId="0" borderId="0" xfId="2" applyFont="1" applyAlignment="1">
      <alignment horizontal="left"/>
    </xf>
    <xf numFmtId="164" fontId="0" fillId="0" borderId="0" xfId="0" applyNumberFormat="1" applyAlignment="1">
      <alignment horizontal="center" vertical="center"/>
    </xf>
    <xf numFmtId="164" fontId="2" fillId="0" borderId="0" xfId="3" applyNumberFormat="1" applyAlignment="1">
      <alignment horizontal="center" vertical="center"/>
    </xf>
    <xf numFmtId="0" fontId="3" fillId="2" borderId="0" xfId="3" applyFont="1" applyFill="1" applyAlignment="1">
      <alignment horizontal="center" vertical="center"/>
    </xf>
    <xf numFmtId="0" fontId="2" fillId="2" borderId="0" xfId="3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3"/>
    <xf numFmtId="0" fontId="7" fillId="0" borderId="0" xfId="0" applyFont="1"/>
    <xf numFmtId="0" fontId="9" fillId="0" borderId="0" xfId="0" applyFont="1"/>
    <xf numFmtId="0" fontId="7" fillId="0" borderId="12" xfId="0" applyFont="1" applyBorder="1" applyAlignment="1">
      <alignment horizontal="center"/>
    </xf>
    <xf numFmtId="0" fontId="7" fillId="0" borderId="4" xfId="0" applyFont="1" applyBorder="1"/>
    <xf numFmtId="0" fontId="7" fillId="0" borderId="13" xfId="0" applyFont="1" applyBorder="1" applyAlignment="1">
      <alignment horizontal="center"/>
    </xf>
    <xf numFmtId="0" fontId="7" fillId="0" borderId="2" xfId="0" applyFont="1" applyBorder="1"/>
    <xf numFmtId="0" fontId="7" fillId="0" borderId="8" xfId="0" applyFont="1" applyBorder="1" applyAlignment="1">
      <alignment horizontal="center"/>
    </xf>
    <xf numFmtId="0" fontId="7" fillId="0" borderId="9" xfId="0" applyFont="1" applyBorder="1"/>
    <xf numFmtId="0" fontId="7" fillId="0" borderId="8" xfId="0" applyFont="1" applyBorder="1"/>
    <xf numFmtId="0" fontId="7" fillId="0" borderId="14" xfId="0" applyFont="1" applyBorder="1" applyAlignment="1">
      <alignment horizontal="center"/>
    </xf>
    <xf numFmtId="0" fontId="7" fillId="0" borderId="1" xfId="0" applyFont="1" applyBorder="1"/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0" fontId="7" fillId="0" borderId="10" xfId="0" applyFont="1" applyBorder="1" applyAlignment="1">
      <alignment horizontal="center"/>
    </xf>
    <xf numFmtId="0" fontId="7" fillId="0" borderId="10" xfId="0" applyFont="1" applyBorder="1"/>
    <xf numFmtId="0" fontId="15" fillId="0" borderId="25" xfId="3" applyFont="1" applyBorder="1" applyAlignment="1">
      <alignment vertical="center" wrapText="1"/>
    </xf>
    <xf numFmtId="6" fontId="15" fillId="0" borderId="26" xfId="3" applyNumberFormat="1" applyFont="1" applyBorder="1" applyAlignment="1">
      <alignment horizontal="center" vertical="center" wrapText="1"/>
    </xf>
    <xf numFmtId="0" fontId="6" fillId="0" borderId="1" xfId="3" applyFont="1" applyBorder="1"/>
    <xf numFmtId="0" fontId="12" fillId="3" borderId="1" xfId="0" applyFont="1" applyFill="1" applyBorder="1" applyAlignment="1">
      <alignment horizontal="center"/>
    </xf>
    <xf numFmtId="0" fontId="12" fillId="3" borderId="1" xfId="0" applyFont="1" applyFill="1" applyBorder="1"/>
    <xf numFmtId="0" fontId="2" fillId="0" borderId="1" xfId="3" applyBorder="1"/>
    <xf numFmtId="0" fontId="7" fillId="0" borderId="0" xfId="0" applyFont="1" applyAlignment="1">
      <alignment horizontal="left"/>
    </xf>
    <xf numFmtId="9" fontId="7" fillId="0" borderId="0" xfId="2" applyFont="1" applyAlignment="1">
      <alignment horizontal="left"/>
    </xf>
    <xf numFmtId="0" fontId="11" fillId="0" borderId="1" xfId="3" applyFont="1" applyBorder="1"/>
    <xf numFmtId="0" fontId="8" fillId="3" borderId="1" xfId="0" applyFont="1" applyFill="1" applyBorder="1" applyAlignment="1">
      <alignment horizontal="center"/>
    </xf>
    <xf numFmtId="0" fontId="9" fillId="0" borderId="1" xfId="0" applyFont="1" applyBorder="1"/>
    <xf numFmtId="0" fontId="9" fillId="0" borderId="0" xfId="0" applyFont="1" applyAlignment="1">
      <alignment horizontal="left"/>
    </xf>
    <xf numFmtId="9" fontId="9" fillId="0" borderId="0" xfId="2" applyFont="1" applyAlignment="1">
      <alignment horizontal="left"/>
    </xf>
    <xf numFmtId="0" fontId="8" fillId="0" borderId="1" xfId="0" applyFont="1" applyBorder="1"/>
    <xf numFmtId="0" fontId="4" fillId="0" borderId="0" xfId="3" applyFont="1" applyAlignment="1">
      <alignment vertical="center" wrapText="1"/>
    </xf>
    <xf numFmtId="0" fontId="10" fillId="0" borderId="0" xfId="0" applyFont="1" applyAlignment="1">
      <alignment vertical="center"/>
    </xf>
    <xf numFmtId="0" fontId="15" fillId="0" borderId="3" xfId="3" applyFont="1" applyBorder="1" applyAlignment="1">
      <alignment vertical="center" wrapText="1"/>
    </xf>
    <xf numFmtId="6" fontId="15" fillId="0" borderId="3" xfId="3" applyNumberFormat="1" applyFont="1" applyBorder="1" applyAlignment="1">
      <alignment horizontal="center" vertical="center" wrapText="1"/>
    </xf>
    <xf numFmtId="164" fontId="7" fillId="0" borderId="5" xfId="1" applyNumberFormat="1" applyFont="1" applyFill="1" applyBorder="1" applyAlignment="1">
      <alignment horizontal="center" vertical="center"/>
    </xf>
    <xf numFmtId="164" fontId="7" fillId="0" borderId="10" xfId="1" applyNumberFormat="1" applyFont="1" applyFill="1" applyBorder="1" applyAlignment="1">
      <alignment horizontal="center" vertical="center"/>
    </xf>
    <xf numFmtId="164" fontId="7" fillId="0" borderId="6" xfId="1" applyNumberFormat="1" applyFont="1" applyFill="1" applyBorder="1" applyAlignment="1">
      <alignment horizontal="center" vertical="center"/>
    </xf>
    <xf numFmtId="164" fontId="7" fillId="0" borderId="11" xfId="1" applyNumberFormat="1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0" fontId="18" fillId="6" borderId="29" xfId="0" applyFont="1" applyFill="1" applyBorder="1" applyAlignment="1">
      <alignment horizontal="center" vertical="center" wrapText="1"/>
    </xf>
    <xf numFmtId="0" fontId="18" fillId="6" borderId="30" xfId="0" applyFont="1" applyFill="1" applyBorder="1" applyAlignment="1">
      <alignment horizontal="center" vertical="center" wrapText="1"/>
    </xf>
    <xf numFmtId="0" fontId="19" fillId="6" borderId="27" xfId="0" applyFont="1" applyFill="1" applyBorder="1"/>
    <xf numFmtId="164" fontId="18" fillId="6" borderId="19" xfId="0" applyNumberFormat="1" applyFont="1" applyFill="1" applyBorder="1" applyAlignment="1">
      <alignment horizontal="center" vertical="center" wrapText="1"/>
    </xf>
    <xf numFmtId="0" fontId="13" fillId="6" borderId="3" xfId="3" applyFont="1" applyFill="1" applyBorder="1" applyAlignment="1">
      <alignment vertical="center" wrapText="1"/>
    </xf>
    <xf numFmtId="0" fontId="14" fillId="6" borderId="24" xfId="3" applyFont="1" applyFill="1" applyBorder="1" applyAlignment="1">
      <alignment horizontal="center" vertical="center" wrapText="1"/>
    </xf>
    <xf numFmtId="164" fontId="0" fillId="0" borderId="0" xfId="0" applyNumberFormat="1"/>
    <xf numFmtId="44" fontId="0" fillId="0" borderId="0" xfId="1" applyFont="1"/>
    <xf numFmtId="44" fontId="0" fillId="0" borderId="0" xfId="0" applyNumberFormat="1"/>
    <xf numFmtId="164" fontId="7" fillId="0" borderId="7" xfId="1" applyNumberFormat="1" applyFont="1" applyFill="1" applyBorder="1" applyAlignment="1">
      <alignment horizontal="center" vertical="center"/>
    </xf>
    <xf numFmtId="164" fontId="7" fillId="0" borderId="31" xfId="1" applyNumberFormat="1" applyFont="1" applyFill="1" applyBorder="1" applyAlignment="1">
      <alignment horizontal="center" vertical="center"/>
    </xf>
    <xf numFmtId="164" fontId="9" fillId="4" borderId="1" xfId="1" applyNumberFormat="1" applyFont="1" applyFill="1" applyBorder="1" applyAlignment="1">
      <alignment horizontal="right"/>
    </xf>
    <xf numFmtId="164" fontId="2" fillId="0" borderId="1" xfId="3" applyNumberFormat="1" applyBorder="1" applyAlignment="1">
      <alignment horizontal="right"/>
    </xf>
    <xf numFmtId="164" fontId="6" fillId="0" borderId="1" xfId="3" applyNumberFormat="1" applyFont="1" applyBorder="1" applyAlignment="1">
      <alignment horizontal="right"/>
    </xf>
    <xf numFmtId="164" fontId="7" fillId="4" borderId="1" xfId="1" applyNumberFormat="1" applyFont="1" applyFill="1" applyBorder="1" applyAlignment="1">
      <alignment horizontal="right"/>
    </xf>
    <xf numFmtId="164" fontId="11" fillId="0" borderId="1" xfId="3" applyNumberFormat="1" applyFont="1" applyBorder="1" applyAlignment="1">
      <alignment horizontal="right"/>
    </xf>
    <xf numFmtId="164" fontId="16" fillId="0" borderId="1" xfId="3" applyNumberFormat="1" applyFont="1" applyBorder="1" applyAlignment="1">
      <alignment horizontal="right"/>
    </xf>
    <xf numFmtId="164" fontId="7" fillId="0" borderId="32" xfId="1" applyNumberFormat="1" applyFont="1" applyFill="1" applyBorder="1" applyAlignment="1">
      <alignment horizontal="center" vertical="center"/>
    </xf>
    <xf numFmtId="164" fontId="18" fillId="6" borderId="30" xfId="0" applyNumberFormat="1" applyFont="1" applyFill="1" applyBorder="1" applyAlignment="1">
      <alignment horizontal="center" vertical="center" wrapText="1"/>
    </xf>
    <xf numFmtId="0" fontId="18" fillId="6" borderId="34" xfId="0" applyFont="1" applyFill="1" applyBorder="1" applyAlignment="1">
      <alignment horizontal="center" vertical="center" wrapText="1"/>
    </xf>
    <xf numFmtId="0" fontId="18" fillId="6" borderId="35" xfId="0" applyFont="1" applyFill="1" applyBorder="1" applyAlignment="1">
      <alignment horizontal="center" vertical="center" wrapText="1"/>
    </xf>
    <xf numFmtId="0" fontId="18" fillId="6" borderId="33" xfId="0" applyFont="1" applyFill="1" applyBorder="1" applyAlignment="1">
      <alignment horizontal="center" vertical="center" wrapText="1"/>
    </xf>
    <xf numFmtId="44" fontId="17" fillId="6" borderId="15" xfId="1" applyFont="1" applyFill="1" applyBorder="1" applyAlignment="1">
      <alignment horizontal="center" vertical="center" wrapText="1"/>
    </xf>
    <xf numFmtId="44" fontId="17" fillId="6" borderId="16" xfId="1" applyFont="1" applyFill="1" applyBorder="1" applyAlignment="1">
      <alignment horizontal="center" vertical="center"/>
    </xf>
    <xf numFmtId="44" fontId="17" fillId="6" borderId="17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3" fillId="0" borderId="0" xfId="3" applyFont="1" applyAlignment="1">
      <alignment horizontal="center"/>
    </xf>
    <xf numFmtId="0" fontId="6" fillId="0" borderId="2" xfId="3" applyFont="1" applyBorder="1" applyAlignment="1">
      <alignment horizontal="left"/>
    </xf>
    <xf numFmtId="0" fontId="6" fillId="0" borderId="28" xfId="3" applyFont="1" applyBorder="1" applyAlignment="1">
      <alignment horizontal="left"/>
    </xf>
    <xf numFmtId="0" fontId="4" fillId="0" borderId="0" xfId="3" applyFont="1" applyAlignment="1">
      <alignment horizontal="left" vertical="center" wrapText="1"/>
    </xf>
    <xf numFmtId="0" fontId="9" fillId="0" borderId="1" xfId="0" applyFont="1" applyBorder="1" applyAlignment="1">
      <alignment horizontal="left"/>
    </xf>
    <xf numFmtId="164" fontId="7" fillId="0" borderId="35" xfId="1" applyNumberFormat="1" applyFont="1" applyFill="1" applyBorder="1" applyAlignment="1">
      <alignment horizontal="center" vertical="center"/>
    </xf>
    <xf numFmtId="164" fontId="7" fillId="0" borderId="37" xfId="1" applyNumberFormat="1" applyFont="1" applyFill="1" applyBorder="1" applyAlignment="1">
      <alignment horizontal="center" vertical="center"/>
    </xf>
    <xf numFmtId="164" fontId="7" fillId="0" borderId="38" xfId="1" applyNumberFormat="1" applyFont="1" applyFill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44" fontId="10" fillId="5" borderId="20" xfId="1" applyFont="1" applyFill="1" applyBorder="1" applyAlignment="1">
      <alignment horizontal="center" vertical="center" wrapText="1"/>
    </xf>
    <xf numFmtId="44" fontId="10" fillId="5" borderId="0" xfId="1" applyFont="1" applyFill="1" applyBorder="1" applyAlignment="1">
      <alignment horizontal="center" vertical="center" wrapText="1"/>
    </xf>
    <xf numFmtId="44" fontId="10" fillId="5" borderId="8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2" fillId="0" borderId="2" xfId="3" applyBorder="1" applyAlignment="1">
      <alignment horizontal="left"/>
    </xf>
    <xf numFmtId="0" fontId="2" fillId="0" borderId="28" xfId="3" applyBorder="1" applyAlignment="1">
      <alignment horizontal="left"/>
    </xf>
    <xf numFmtId="164" fontId="7" fillId="0" borderId="11" xfId="0" applyNumberFormat="1" applyFont="1" applyBorder="1" applyAlignment="1">
      <alignment horizontal="center" vertical="center"/>
    </xf>
    <xf numFmtId="164" fontId="7" fillId="0" borderId="36" xfId="1" applyNumberFormat="1" applyFont="1" applyFill="1" applyBorder="1" applyAlignment="1">
      <alignment horizontal="center" vertical="center"/>
    </xf>
    <xf numFmtId="164" fontId="7" fillId="0" borderId="1" xfId="1" applyNumberFormat="1" applyFont="1" applyFill="1" applyBorder="1" applyAlignment="1">
      <alignment horizontal="center" vertical="center"/>
    </xf>
    <xf numFmtId="164" fontId="7" fillId="0" borderId="10" xfId="1" applyNumberFormat="1" applyFont="1" applyFill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44" fontId="20" fillId="6" borderId="21" xfId="1" applyFont="1" applyFill="1" applyBorder="1" applyAlignment="1">
      <alignment horizontal="center" vertical="center" wrapText="1"/>
    </xf>
    <xf numFmtId="44" fontId="20" fillId="6" borderId="22" xfId="1" applyFont="1" applyFill="1" applyBorder="1" applyAlignment="1">
      <alignment horizontal="center" vertical="center" wrapText="1"/>
    </xf>
    <xf numFmtId="44" fontId="20" fillId="6" borderId="23" xfId="1" applyFont="1" applyFill="1" applyBorder="1" applyAlignment="1">
      <alignment horizontal="center" vertical="center" wrapText="1"/>
    </xf>
    <xf numFmtId="0" fontId="3" fillId="0" borderId="0" xfId="3" applyFont="1" applyAlignment="1">
      <alignment horizontal="center" vertical="center" wrapText="1"/>
    </xf>
    <xf numFmtId="0" fontId="7" fillId="0" borderId="1" xfId="0" applyFont="1" applyBorder="1" applyAlignment="1">
      <alignment horizontal="left"/>
    </xf>
    <xf numFmtId="44" fontId="21" fillId="6" borderId="21" xfId="1" applyFont="1" applyFill="1" applyBorder="1" applyAlignment="1">
      <alignment horizontal="center" vertical="center" wrapText="1"/>
    </xf>
    <xf numFmtId="44" fontId="21" fillId="6" borderId="23" xfId="1" applyFont="1" applyFill="1" applyBorder="1" applyAlignment="1">
      <alignment horizontal="center" vertical="center" wrapText="1"/>
    </xf>
    <xf numFmtId="6" fontId="15" fillId="0" borderId="18" xfId="3" applyNumberFormat="1" applyFont="1" applyBorder="1" applyAlignment="1">
      <alignment horizontal="center" vertical="center" wrapText="1"/>
    </xf>
    <xf numFmtId="6" fontId="15" fillId="0" borderId="27" xfId="3" applyNumberFormat="1" applyFont="1" applyBorder="1" applyAlignment="1">
      <alignment horizontal="center" vertical="center" wrapText="1"/>
    </xf>
    <xf numFmtId="6" fontId="15" fillId="0" borderId="24" xfId="3" applyNumberFormat="1" applyFont="1" applyBorder="1" applyAlignment="1">
      <alignment horizontal="center" vertical="center" wrapText="1"/>
    </xf>
    <xf numFmtId="6" fontId="15" fillId="0" borderId="3" xfId="3" applyNumberFormat="1" applyFont="1" applyBorder="1" applyAlignment="1">
      <alignment horizontal="center" vertical="center" wrapText="1"/>
    </xf>
  </cellXfs>
  <cellStyles count="5">
    <cellStyle name="Comma 2" xfId="4" xr:uid="{C34612B5-4A5A-4FFC-B0F7-293DF8E7A94C}"/>
    <cellStyle name="Currency" xfId="1" builtinId="4"/>
    <cellStyle name="Normal" xfId="0" builtinId="0"/>
    <cellStyle name="Normal 2" xfId="3" xr:uid="{9910E449-31D8-48CE-8DA7-CCB8BABFE9DF}"/>
    <cellStyle name="Percent" xfId="2" builtinId="5"/>
  </cellStyles>
  <dxfs count="0"/>
  <tableStyles count="0" defaultTableStyle="TableStyleMedium2" defaultPivotStyle="PivotStyleLight16"/>
  <colors>
    <mruColors>
      <color rgb="FF7A3864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666750</xdr:colOff>
      <xdr:row>0</xdr:row>
      <xdr:rowOff>85724</xdr:rowOff>
    </xdr:from>
    <xdr:to>
      <xdr:col>2</xdr:col>
      <xdr:colOff>1472340</xdr:colOff>
      <xdr:row>4</xdr:row>
      <xdr:rowOff>57149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9CD5B5B-2B8B-44FE-AE0B-070F5DADD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350" y="85724"/>
          <a:ext cx="1843815" cy="923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638175</xdr:colOff>
      <xdr:row>0</xdr:row>
      <xdr:rowOff>57150</xdr:rowOff>
    </xdr:from>
    <xdr:to>
      <xdr:col>2</xdr:col>
      <xdr:colOff>1158639</xdr:colOff>
      <xdr:row>3</xdr:row>
      <xdr:rowOff>238125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DCEB5E-9858-4FE5-A1C9-08E2D0F01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" y="57150"/>
          <a:ext cx="1558689" cy="7810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857250</xdr:colOff>
      <xdr:row>0</xdr:row>
      <xdr:rowOff>76200</xdr:rowOff>
    </xdr:from>
    <xdr:to>
      <xdr:col>2</xdr:col>
      <xdr:colOff>1567798</xdr:colOff>
      <xdr:row>4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E3CD45-052F-42B1-96AC-1275030D8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5850" y="76200"/>
          <a:ext cx="1748773" cy="8763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606135</xdr:colOff>
      <xdr:row>1</xdr:row>
      <xdr:rowOff>0</xdr:rowOff>
    </xdr:from>
    <xdr:to>
      <xdr:col>14</xdr:col>
      <xdr:colOff>606135</xdr:colOff>
      <xdr:row>66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7419A938-2825-47D9-A5D4-BAF89C07AE86}"/>
            </a:ext>
          </a:extLst>
        </xdr:cNvPr>
        <xdr:cNvGrpSpPr/>
      </xdr:nvGrpSpPr>
      <xdr:grpSpPr>
        <a:xfrm>
          <a:off x="606135" y="158750"/>
          <a:ext cx="8623300" cy="10318750"/>
          <a:chOff x="0" y="0"/>
          <a:chExt cx="7056628" cy="9744710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A99DCB8D-5570-A177-0317-F4D0875862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6742430" cy="9744710"/>
          </a:xfrm>
          <a:prstGeom prst="rect">
            <a:avLst/>
          </a:prstGeom>
        </xdr:spPr>
      </xdr:pic>
      <xdr:sp macro="" textlink="">
        <xdr:nvSpPr>
          <xdr:cNvPr id="4" name="Freeform: Shape 3">
            <a:extLst>
              <a:ext uri="{FF2B5EF4-FFF2-40B4-BE49-F238E27FC236}">
                <a16:creationId xmlns:a16="http://schemas.microsoft.com/office/drawing/2014/main" id="{EC699E45-8C16-04BC-80D6-2AD7DB1AC067}"/>
              </a:ext>
            </a:extLst>
          </xdr:cNvPr>
          <xdr:cNvSpPr/>
        </xdr:nvSpPr>
        <xdr:spPr>
          <a:xfrm>
            <a:off x="699715" y="1892411"/>
            <a:ext cx="4373880" cy="391160"/>
          </a:xfrm>
          <a:custGeom>
            <a:avLst/>
            <a:gdLst>
              <a:gd name="connsiteX0" fmla="*/ 0 w 4514609"/>
              <a:gd name="connsiteY0" fmla="*/ 396041 h 396041"/>
              <a:gd name="connsiteX1" fmla="*/ 369418 w 4514609"/>
              <a:gd name="connsiteY1" fmla="*/ 363122 h 396041"/>
              <a:gd name="connsiteX2" fmla="*/ 599846 w 4514609"/>
              <a:gd name="connsiteY2" fmla="*/ 231449 h 396041"/>
              <a:gd name="connsiteX3" fmla="*/ 1623974 w 4514609"/>
              <a:gd name="connsiteY3" fmla="*/ 363122 h 396041"/>
              <a:gd name="connsiteX4" fmla="*/ 2604211 w 4514609"/>
              <a:gd name="connsiteY4" fmla="*/ 297286 h 396041"/>
              <a:gd name="connsiteX5" fmla="*/ 3419856 w 4514609"/>
              <a:gd name="connsiteY5" fmla="*/ 246079 h 396041"/>
              <a:gd name="connsiteX6" fmla="*/ 3540557 w 4514609"/>
              <a:gd name="connsiteY6" fmla="*/ 74172 h 396041"/>
              <a:gd name="connsiteX7" fmla="*/ 4374490 w 4514609"/>
              <a:gd name="connsiteY7" fmla="*/ 4678 h 396041"/>
              <a:gd name="connsiteX8" fmla="*/ 4506163 w 4514609"/>
              <a:gd name="connsiteY8" fmla="*/ 11993 h 396041"/>
              <a:gd name="connsiteX0" fmla="*/ 0 w 4374490"/>
              <a:gd name="connsiteY0" fmla="*/ 391363 h 391363"/>
              <a:gd name="connsiteX1" fmla="*/ 369418 w 4374490"/>
              <a:gd name="connsiteY1" fmla="*/ 358444 h 391363"/>
              <a:gd name="connsiteX2" fmla="*/ 599846 w 4374490"/>
              <a:gd name="connsiteY2" fmla="*/ 226771 h 391363"/>
              <a:gd name="connsiteX3" fmla="*/ 1623974 w 4374490"/>
              <a:gd name="connsiteY3" fmla="*/ 358444 h 391363"/>
              <a:gd name="connsiteX4" fmla="*/ 2604211 w 4374490"/>
              <a:gd name="connsiteY4" fmla="*/ 292608 h 391363"/>
              <a:gd name="connsiteX5" fmla="*/ 3419856 w 4374490"/>
              <a:gd name="connsiteY5" fmla="*/ 241401 h 391363"/>
              <a:gd name="connsiteX6" fmla="*/ 3540557 w 4374490"/>
              <a:gd name="connsiteY6" fmla="*/ 69494 h 391363"/>
              <a:gd name="connsiteX7" fmla="*/ 4374490 w 4374490"/>
              <a:gd name="connsiteY7" fmla="*/ 0 h 391363"/>
              <a:gd name="connsiteX0" fmla="*/ 0 w 4374490"/>
              <a:gd name="connsiteY0" fmla="*/ 391363 h 391363"/>
              <a:gd name="connsiteX1" fmla="*/ 369418 w 4374490"/>
              <a:gd name="connsiteY1" fmla="*/ 358444 h 391363"/>
              <a:gd name="connsiteX2" fmla="*/ 599846 w 4374490"/>
              <a:gd name="connsiteY2" fmla="*/ 226771 h 391363"/>
              <a:gd name="connsiteX3" fmla="*/ 1623974 w 4374490"/>
              <a:gd name="connsiteY3" fmla="*/ 358444 h 391363"/>
              <a:gd name="connsiteX4" fmla="*/ 2604211 w 4374490"/>
              <a:gd name="connsiteY4" fmla="*/ 292608 h 391363"/>
              <a:gd name="connsiteX5" fmla="*/ 3364984 w 4374490"/>
              <a:gd name="connsiteY5" fmla="*/ 267018 h 391363"/>
              <a:gd name="connsiteX6" fmla="*/ 3540557 w 4374490"/>
              <a:gd name="connsiteY6" fmla="*/ 69494 h 391363"/>
              <a:gd name="connsiteX7" fmla="*/ 4374490 w 4374490"/>
              <a:gd name="connsiteY7" fmla="*/ 0 h 391363"/>
              <a:gd name="connsiteX0" fmla="*/ 0 w 4374490"/>
              <a:gd name="connsiteY0" fmla="*/ 391363 h 391363"/>
              <a:gd name="connsiteX1" fmla="*/ 369418 w 4374490"/>
              <a:gd name="connsiteY1" fmla="*/ 358444 h 391363"/>
              <a:gd name="connsiteX2" fmla="*/ 599846 w 4374490"/>
              <a:gd name="connsiteY2" fmla="*/ 226771 h 391363"/>
              <a:gd name="connsiteX3" fmla="*/ 1623974 w 4374490"/>
              <a:gd name="connsiteY3" fmla="*/ 358444 h 391363"/>
              <a:gd name="connsiteX4" fmla="*/ 2615186 w 4374490"/>
              <a:gd name="connsiteY4" fmla="*/ 237715 h 391363"/>
              <a:gd name="connsiteX5" fmla="*/ 3364984 w 4374490"/>
              <a:gd name="connsiteY5" fmla="*/ 267018 h 391363"/>
              <a:gd name="connsiteX6" fmla="*/ 3540557 w 4374490"/>
              <a:gd name="connsiteY6" fmla="*/ 69494 h 391363"/>
              <a:gd name="connsiteX7" fmla="*/ 4374490 w 4374490"/>
              <a:gd name="connsiteY7" fmla="*/ 0 h 391363"/>
              <a:gd name="connsiteX0" fmla="*/ 0 w 4374490"/>
              <a:gd name="connsiteY0" fmla="*/ 391363 h 391363"/>
              <a:gd name="connsiteX1" fmla="*/ 369418 w 4374490"/>
              <a:gd name="connsiteY1" fmla="*/ 358444 h 391363"/>
              <a:gd name="connsiteX2" fmla="*/ 599846 w 4374490"/>
              <a:gd name="connsiteY2" fmla="*/ 226771 h 391363"/>
              <a:gd name="connsiteX3" fmla="*/ 1623974 w 4374490"/>
              <a:gd name="connsiteY3" fmla="*/ 358444 h 391363"/>
              <a:gd name="connsiteX4" fmla="*/ 2615186 w 4374490"/>
              <a:gd name="connsiteY4" fmla="*/ 237715 h 391363"/>
              <a:gd name="connsiteX5" fmla="*/ 3397907 w 4374490"/>
              <a:gd name="connsiteY5" fmla="*/ 248721 h 391363"/>
              <a:gd name="connsiteX6" fmla="*/ 3540557 w 4374490"/>
              <a:gd name="connsiteY6" fmla="*/ 69494 h 391363"/>
              <a:gd name="connsiteX7" fmla="*/ 4374490 w 4374490"/>
              <a:gd name="connsiteY7" fmla="*/ 0 h 391363"/>
              <a:gd name="connsiteX0" fmla="*/ 0 w 4374490"/>
              <a:gd name="connsiteY0" fmla="*/ 391363 h 391363"/>
              <a:gd name="connsiteX1" fmla="*/ 369418 w 4374490"/>
              <a:gd name="connsiteY1" fmla="*/ 358444 h 391363"/>
              <a:gd name="connsiteX2" fmla="*/ 599846 w 4374490"/>
              <a:gd name="connsiteY2" fmla="*/ 226771 h 391363"/>
              <a:gd name="connsiteX3" fmla="*/ 1623974 w 4374490"/>
              <a:gd name="connsiteY3" fmla="*/ 358444 h 391363"/>
              <a:gd name="connsiteX4" fmla="*/ 2615186 w 4374490"/>
              <a:gd name="connsiteY4" fmla="*/ 237715 h 391363"/>
              <a:gd name="connsiteX5" fmla="*/ 3054522 w 4374490"/>
              <a:gd name="connsiteY5" fmla="*/ 212250 h 391363"/>
              <a:gd name="connsiteX6" fmla="*/ 3397907 w 4374490"/>
              <a:gd name="connsiteY6" fmla="*/ 248721 h 391363"/>
              <a:gd name="connsiteX7" fmla="*/ 3540557 w 4374490"/>
              <a:gd name="connsiteY7" fmla="*/ 69494 h 391363"/>
              <a:gd name="connsiteX8" fmla="*/ 4374490 w 4374490"/>
              <a:gd name="connsiteY8" fmla="*/ 0 h 391363"/>
              <a:gd name="connsiteX0" fmla="*/ 0 w 4374490"/>
              <a:gd name="connsiteY0" fmla="*/ 391363 h 391363"/>
              <a:gd name="connsiteX1" fmla="*/ 369418 w 4374490"/>
              <a:gd name="connsiteY1" fmla="*/ 358444 h 391363"/>
              <a:gd name="connsiteX2" fmla="*/ 599846 w 4374490"/>
              <a:gd name="connsiteY2" fmla="*/ 226771 h 391363"/>
              <a:gd name="connsiteX3" fmla="*/ 1880042 w 4374490"/>
              <a:gd name="connsiteY3" fmla="*/ 340146 h 391363"/>
              <a:gd name="connsiteX4" fmla="*/ 2615186 w 4374490"/>
              <a:gd name="connsiteY4" fmla="*/ 237715 h 391363"/>
              <a:gd name="connsiteX5" fmla="*/ 3054522 w 4374490"/>
              <a:gd name="connsiteY5" fmla="*/ 212250 h 391363"/>
              <a:gd name="connsiteX6" fmla="*/ 3397907 w 4374490"/>
              <a:gd name="connsiteY6" fmla="*/ 248721 h 391363"/>
              <a:gd name="connsiteX7" fmla="*/ 3540557 w 4374490"/>
              <a:gd name="connsiteY7" fmla="*/ 69494 h 391363"/>
              <a:gd name="connsiteX8" fmla="*/ 4374490 w 4374490"/>
              <a:gd name="connsiteY8" fmla="*/ 0 h 391363"/>
              <a:gd name="connsiteX0" fmla="*/ 0 w 4374490"/>
              <a:gd name="connsiteY0" fmla="*/ 391363 h 391363"/>
              <a:gd name="connsiteX1" fmla="*/ 369418 w 4374490"/>
              <a:gd name="connsiteY1" fmla="*/ 358444 h 391363"/>
              <a:gd name="connsiteX2" fmla="*/ 599846 w 4374490"/>
              <a:gd name="connsiteY2" fmla="*/ 226771 h 391363"/>
              <a:gd name="connsiteX3" fmla="*/ 1880042 w 4374490"/>
              <a:gd name="connsiteY3" fmla="*/ 340146 h 391363"/>
              <a:gd name="connsiteX4" fmla="*/ 2615186 w 4374490"/>
              <a:gd name="connsiteY4" fmla="*/ 256013 h 391363"/>
              <a:gd name="connsiteX5" fmla="*/ 3054522 w 4374490"/>
              <a:gd name="connsiteY5" fmla="*/ 212250 h 391363"/>
              <a:gd name="connsiteX6" fmla="*/ 3397907 w 4374490"/>
              <a:gd name="connsiteY6" fmla="*/ 248721 h 391363"/>
              <a:gd name="connsiteX7" fmla="*/ 3540557 w 4374490"/>
              <a:gd name="connsiteY7" fmla="*/ 69494 h 391363"/>
              <a:gd name="connsiteX8" fmla="*/ 4374490 w 4374490"/>
              <a:gd name="connsiteY8" fmla="*/ 0 h 39136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374490" h="391363">
                <a:moveTo>
                  <a:pt x="0" y="391363"/>
                </a:moveTo>
                <a:cubicBezTo>
                  <a:pt x="134722" y="388619"/>
                  <a:pt x="269444" y="385876"/>
                  <a:pt x="369418" y="358444"/>
                </a:cubicBezTo>
                <a:cubicBezTo>
                  <a:pt x="469392" y="331012"/>
                  <a:pt x="348075" y="229821"/>
                  <a:pt x="599846" y="226771"/>
                </a:cubicBezTo>
                <a:cubicBezTo>
                  <a:pt x="851617" y="223721"/>
                  <a:pt x="1544152" y="335272"/>
                  <a:pt x="1880042" y="340146"/>
                </a:cubicBezTo>
                <a:cubicBezTo>
                  <a:pt x="2215932" y="345020"/>
                  <a:pt x="2419439" y="277329"/>
                  <a:pt x="2615186" y="256013"/>
                </a:cubicBezTo>
                <a:cubicBezTo>
                  <a:pt x="2810933" y="234697"/>
                  <a:pt x="2924069" y="210416"/>
                  <a:pt x="3054522" y="212250"/>
                </a:cubicBezTo>
                <a:cubicBezTo>
                  <a:pt x="3184975" y="214084"/>
                  <a:pt x="3316901" y="272514"/>
                  <a:pt x="3397907" y="248721"/>
                </a:cubicBezTo>
                <a:cubicBezTo>
                  <a:pt x="3478913" y="224928"/>
                  <a:pt x="3377793" y="110948"/>
                  <a:pt x="3540557" y="69494"/>
                </a:cubicBezTo>
                <a:cubicBezTo>
                  <a:pt x="3703321" y="28040"/>
                  <a:pt x="4213556" y="10363"/>
                  <a:pt x="4374490" y="0"/>
                </a:cubicBezTo>
              </a:path>
            </a:pathLst>
          </a:custGeom>
          <a:noFill/>
          <a:ln w="25400">
            <a:solidFill>
              <a:schemeClr val="tx1"/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  <xdr:sp macro="" textlink="">
        <xdr:nvSpPr>
          <xdr:cNvPr id="5" name="Freeform: Shape 4">
            <a:extLst>
              <a:ext uri="{FF2B5EF4-FFF2-40B4-BE49-F238E27FC236}">
                <a16:creationId xmlns:a16="http://schemas.microsoft.com/office/drawing/2014/main" id="{69BF99FE-F440-E4CA-421A-752E8BD184DE}"/>
              </a:ext>
            </a:extLst>
          </xdr:cNvPr>
          <xdr:cNvSpPr/>
        </xdr:nvSpPr>
        <xdr:spPr>
          <a:xfrm>
            <a:off x="707666" y="2623931"/>
            <a:ext cx="4488180" cy="244475"/>
          </a:xfrm>
          <a:custGeom>
            <a:avLst/>
            <a:gdLst>
              <a:gd name="connsiteX0" fmla="*/ 0 w 4488180"/>
              <a:gd name="connsiteY0" fmla="*/ 22901 h 204781"/>
              <a:gd name="connsiteX1" fmla="*/ 1120140 w 4488180"/>
              <a:gd name="connsiteY1" fmla="*/ 15281 h 204781"/>
              <a:gd name="connsiteX2" fmla="*/ 1398270 w 4488180"/>
              <a:gd name="connsiteY2" fmla="*/ 198161 h 204781"/>
              <a:gd name="connsiteX3" fmla="*/ 4488180 w 4488180"/>
              <a:gd name="connsiteY3" fmla="*/ 167681 h 204781"/>
              <a:gd name="connsiteX4" fmla="*/ 4488180 w 4488180"/>
              <a:gd name="connsiteY4" fmla="*/ 167681 h 204781"/>
              <a:gd name="connsiteX0" fmla="*/ 0 w 4488180"/>
              <a:gd name="connsiteY0" fmla="*/ 25417 h 240002"/>
              <a:gd name="connsiteX1" fmla="*/ 1120140 w 4488180"/>
              <a:gd name="connsiteY1" fmla="*/ 17797 h 240002"/>
              <a:gd name="connsiteX2" fmla="*/ 1619250 w 4488180"/>
              <a:gd name="connsiteY2" fmla="*/ 235019 h 240002"/>
              <a:gd name="connsiteX3" fmla="*/ 4488180 w 4488180"/>
              <a:gd name="connsiteY3" fmla="*/ 170197 h 240002"/>
              <a:gd name="connsiteX4" fmla="*/ 4488180 w 4488180"/>
              <a:gd name="connsiteY4" fmla="*/ 170197 h 240002"/>
              <a:gd name="connsiteX0" fmla="*/ 0 w 4488180"/>
              <a:gd name="connsiteY0" fmla="*/ 22858 h 237249"/>
              <a:gd name="connsiteX1" fmla="*/ 1318260 w 4488180"/>
              <a:gd name="connsiteY1" fmla="*/ 19058 h 237249"/>
              <a:gd name="connsiteX2" fmla="*/ 1619250 w 4488180"/>
              <a:gd name="connsiteY2" fmla="*/ 232460 h 237249"/>
              <a:gd name="connsiteX3" fmla="*/ 4488180 w 4488180"/>
              <a:gd name="connsiteY3" fmla="*/ 167638 h 237249"/>
              <a:gd name="connsiteX4" fmla="*/ 4488180 w 4488180"/>
              <a:gd name="connsiteY4" fmla="*/ 167638 h 237249"/>
              <a:gd name="connsiteX0" fmla="*/ 0 w 4488180"/>
              <a:gd name="connsiteY0" fmla="*/ 23684 h 249091"/>
              <a:gd name="connsiteX1" fmla="*/ 1318260 w 4488180"/>
              <a:gd name="connsiteY1" fmla="*/ 19884 h 249091"/>
              <a:gd name="connsiteX2" fmla="*/ 1695450 w 4488180"/>
              <a:gd name="connsiteY2" fmla="*/ 244735 h 249091"/>
              <a:gd name="connsiteX3" fmla="*/ 4488180 w 4488180"/>
              <a:gd name="connsiteY3" fmla="*/ 168464 h 249091"/>
              <a:gd name="connsiteX4" fmla="*/ 4488180 w 4488180"/>
              <a:gd name="connsiteY4" fmla="*/ 168464 h 249091"/>
              <a:gd name="connsiteX0" fmla="*/ 0 w 4488180"/>
              <a:gd name="connsiteY0" fmla="*/ 23684 h 245069"/>
              <a:gd name="connsiteX1" fmla="*/ 1318260 w 4488180"/>
              <a:gd name="connsiteY1" fmla="*/ 19884 h 245069"/>
              <a:gd name="connsiteX2" fmla="*/ 1695450 w 4488180"/>
              <a:gd name="connsiteY2" fmla="*/ 244735 h 245069"/>
              <a:gd name="connsiteX3" fmla="*/ 4488180 w 4488180"/>
              <a:gd name="connsiteY3" fmla="*/ 168464 h 245069"/>
              <a:gd name="connsiteX4" fmla="*/ 4488180 w 4488180"/>
              <a:gd name="connsiteY4" fmla="*/ 168464 h 24506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</a:cxnLst>
            <a:rect l="l" t="t" r="r" b="b"/>
            <a:pathLst>
              <a:path w="4488180" h="245069">
                <a:moveTo>
                  <a:pt x="0" y="23684"/>
                </a:moveTo>
                <a:cubicBezTo>
                  <a:pt x="443547" y="5269"/>
                  <a:pt x="1035685" y="-16958"/>
                  <a:pt x="1318260" y="19884"/>
                </a:cubicBezTo>
                <a:cubicBezTo>
                  <a:pt x="1600835" y="56726"/>
                  <a:pt x="1174750" y="254286"/>
                  <a:pt x="1695450" y="244735"/>
                </a:cubicBezTo>
                <a:lnTo>
                  <a:pt x="4488180" y="168464"/>
                </a:lnTo>
                <a:lnTo>
                  <a:pt x="4488180" y="168464"/>
                </a:lnTo>
              </a:path>
            </a:pathLst>
          </a:custGeom>
          <a:noFill/>
          <a:ln w="25400">
            <a:solidFill>
              <a:schemeClr val="tx1"/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  <xdr:sp macro="" textlink="">
        <xdr:nvSpPr>
          <xdr:cNvPr id="6" name="Freeform: Shape 5">
            <a:extLst>
              <a:ext uri="{FF2B5EF4-FFF2-40B4-BE49-F238E27FC236}">
                <a16:creationId xmlns:a16="http://schemas.microsoft.com/office/drawing/2014/main" id="{A051D0D6-69F3-3ED1-E85D-81B90B5AD688}"/>
              </a:ext>
            </a:extLst>
          </xdr:cNvPr>
          <xdr:cNvSpPr/>
        </xdr:nvSpPr>
        <xdr:spPr>
          <a:xfrm>
            <a:off x="763325" y="3299791"/>
            <a:ext cx="4568825" cy="1431925"/>
          </a:xfrm>
          <a:custGeom>
            <a:avLst/>
            <a:gdLst>
              <a:gd name="connsiteX0" fmla="*/ 0 w 4615518"/>
              <a:gd name="connsiteY0" fmla="*/ 1527810 h 1596536"/>
              <a:gd name="connsiteX1" fmla="*/ 922020 w 4615518"/>
              <a:gd name="connsiteY1" fmla="*/ 1512570 h 1596536"/>
              <a:gd name="connsiteX2" fmla="*/ 1131570 w 4615518"/>
              <a:gd name="connsiteY2" fmla="*/ 693420 h 1596536"/>
              <a:gd name="connsiteX3" fmla="*/ 1695450 w 4615518"/>
              <a:gd name="connsiteY3" fmla="*/ 407670 h 1596536"/>
              <a:gd name="connsiteX4" fmla="*/ 2781300 w 4615518"/>
              <a:gd name="connsiteY4" fmla="*/ 792480 h 1596536"/>
              <a:gd name="connsiteX5" fmla="*/ 3272790 w 4615518"/>
              <a:gd name="connsiteY5" fmla="*/ 281940 h 1596536"/>
              <a:gd name="connsiteX6" fmla="*/ 4461510 w 4615518"/>
              <a:gd name="connsiteY6" fmla="*/ 160020 h 1596536"/>
              <a:gd name="connsiteX7" fmla="*/ 4564380 w 4615518"/>
              <a:gd name="connsiteY7" fmla="*/ 0 h 1596536"/>
              <a:gd name="connsiteX0" fmla="*/ 0 w 4461510"/>
              <a:gd name="connsiteY0" fmla="*/ 1367790 h 1436516"/>
              <a:gd name="connsiteX1" fmla="*/ 922020 w 4461510"/>
              <a:gd name="connsiteY1" fmla="*/ 1352550 h 1436516"/>
              <a:gd name="connsiteX2" fmla="*/ 1131570 w 4461510"/>
              <a:gd name="connsiteY2" fmla="*/ 533400 h 1436516"/>
              <a:gd name="connsiteX3" fmla="*/ 1695450 w 4461510"/>
              <a:gd name="connsiteY3" fmla="*/ 247650 h 1436516"/>
              <a:gd name="connsiteX4" fmla="*/ 2781300 w 4461510"/>
              <a:gd name="connsiteY4" fmla="*/ 632460 h 1436516"/>
              <a:gd name="connsiteX5" fmla="*/ 3272790 w 4461510"/>
              <a:gd name="connsiteY5" fmla="*/ 121920 h 1436516"/>
              <a:gd name="connsiteX6" fmla="*/ 4461510 w 4461510"/>
              <a:gd name="connsiteY6" fmla="*/ 0 h 1436516"/>
              <a:gd name="connsiteX0" fmla="*/ 0 w 4461510"/>
              <a:gd name="connsiteY0" fmla="*/ 1367790 h 1436516"/>
              <a:gd name="connsiteX1" fmla="*/ 922020 w 4461510"/>
              <a:gd name="connsiteY1" fmla="*/ 1352550 h 1436516"/>
              <a:gd name="connsiteX2" fmla="*/ 1131570 w 4461510"/>
              <a:gd name="connsiteY2" fmla="*/ 533400 h 1436516"/>
              <a:gd name="connsiteX3" fmla="*/ 1463040 w 4461510"/>
              <a:gd name="connsiteY3" fmla="*/ 312452 h 1436516"/>
              <a:gd name="connsiteX4" fmla="*/ 1695450 w 4461510"/>
              <a:gd name="connsiteY4" fmla="*/ 247650 h 1436516"/>
              <a:gd name="connsiteX5" fmla="*/ 2781300 w 4461510"/>
              <a:gd name="connsiteY5" fmla="*/ 632460 h 1436516"/>
              <a:gd name="connsiteX6" fmla="*/ 3272790 w 4461510"/>
              <a:gd name="connsiteY6" fmla="*/ 121920 h 1436516"/>
              <a:gd name="connsiteX7" fmla="*/ 4461510 w 4461510"/>
              <a:gd name="connsiteY7" fmla="*/ 0 h 1436516"/>
              <a:gd name="connsiteX0" fmla="*/ 0 w 4461510"/>
              <a:gd name="connsiteY0" fmla="*/ 1367790 h 1421045"/>
              <a:gd name="connsiteX1" fmla="*/ 922020 w 4461510"/>
              <a:gd name="connsiteY1" fmla="*/ 1352550 h 1421045"/>
              <a:gd name="connsiteX2" fmla="*/ 1074420 w 4461510"/>
              <a:gd name="connsiteY2" fmla="*/ 765834 h 1421045"/>
              <a:gd name="connsiteX3" fmla="*/ 1463040 w 4461510"/>
              <a:gd name="connsiteY3" fmla="*/ 312452 h 1421045"/>
              <a:gd name="connsiteX4" fmla="*/ 1695450 w 4461510"/>
              <a:gd name="connsiteY4" fmla="*/ 247650 h 1421045"/>
              <a:gd name="connsiteX5" fmla="*/ 2781300 w 4461510"/>
              <a:gd name="connsiteY5" fmla="*/ 632460 h 1421045"/>
              <a:gd name="connsiteX6" fmla="*/ 3272790 w 4461510"/>
              <a:gd name="connsiteY6" fmla="*/ 121920 h 1421045"/>
              <a:gd name="connsiteX7" fmla="*/ 4461510 w 4461510"/>
              <a:gd name="connsiteY7" fmla="*/ 0 h 1421045"/>
              <a:gd name="connsiteX0" fmla="*/ 0 w 4461510"/>
              <a:gd name="connsiteY0" fmla="*/ 1367790 h 1423053"/>
              <a:gd name="connsiteX1" fmla="*/ 910590 w 4461510"/>
              <a:gd name="connsiteY1" fmla="*/ 1356362 h 1423053"/>
              <a:gd name="connsiteX2" fmla="*/ 1074420 w 4461510"/>
              <a:gd name="connsiteY2" fmla="*/ 765834 h 1423053"/>
              <a:gd name="connsiteX3" fmla="*/ 1463040 w 4461510"/>
              <a:gd name="connsiteY3" fmla="*/ 312452 h 1423053"/>
              <a:gd name="connsiteX4" fmla="*/ 1695450 w 4461510"/>
              <a:gd name="connsiteY4" fmla="*/ 247650 h 1423053"/>
              <a:gd name="connsiteX5" fmla="*/ 2781300 w 4461510"/>
              <a:gd name="connsiteY5" fmla="*/ 632460 h 1423053"/>
              <a:gd name="connsiteX6" fmla="*/ 3272790 w 4461510"/>
              <a:gd name="connsiteY6" fmla="*/ 121920 h 1423053"/>
              <a:gd name="connsiteX7" fmla="*/ 4461510 w 4461510"/>
              <a:gd name="connsiteY7" fmla="*/ 0 h 1423053"/>
              <a:gd name="connsiteX0" fmla="*/ 0 w 4461510"/>
              <a:gd name="connsiteY0" fmla="*/ 1367790 h 1402165"/>
              <a:gd name="connsiteX1" fmla="*/ 906780 w 4461510"/>
              <a:gd name="connsiteY1" fmla="*/ 1306832 h 1402165"/>
              <a:gd name="connsiteX2" fmla="*/ 1074420 w 4461510"/>
              <a:gd name="connsiteY2" fmla="*/ 765834 h 1402165"/>
              <a:gd name="connsiteX3" fmla="*/ 1463040 w 4461510"/>
              <a:gd name="connsiteY3" fmla="*/ 312452 h 1402165"/>
              <a:gd name="connsiteX4" fmla="*/ 1695450 w 4461510"/>
              <a:gd name="connsiteY4" fmla="*/ 247650 h 1402165"/>
              <a:gd name="connsiteX5" fmla="*/ 2781300 w 4461510"/>
              <a:gd name="connsiteY5" fmla="*/ 632460 h 1402165"/>
              <a:gd name="connsiteX6" fmla="*/ 3272790 w 4461510"/>
              <a:gd name="connsiteY6" fmla="*/ 121920 h 1402165"/>
              <a:gd name="connsiteX7" fmla="*/ 4461510 w 4461510"/>
              <a:gd name="connsiteY7" fmla="*/ 0 h 1402165"/>
              <a:gd name="connsiteX0" fmla="*/ 0 w 4461510"/>
              <a:gd name="connsiteY0" fmla="*/ 1367790 h 1395797"/>
              <a:gd name="connsiteX1" fmla="*/ 906780 w 4461510"/>
              <a:gd name="connsiteY1" fmla="*/ 1306832 h 1395797"/>
              <a:gd name="connsiteX2" fmla="*/ 956310 w 4461510"/>
              <a:gd name="connsiteY2" fmla="*/ 929696 h 1395797"/>
              <a:gd name="connsiteX3" fmla="*/ 1074420 w 4461510"/>
              <a:gd name="connsiteY3" fmla="*/ 765834 h 1395797"/>
              <a:gd name="connsiteX4" fmla="*/ 1463040 w 4461510"/>
              <a:gd name="connsiteY4" fmla="*/ 312452 h 1395797"/>
              <a:gd name="connsiteX5" fmla="*/ 1695450 w 4461510"/>
              <a:gd name="connsiteY5" fmla="*/ 247650 h 1395797"/>
              <a:gd name="connsiteX6" fmla="*/ 2781300 w 4461510"/>
              <a:gd name="connsiteY6" fmla="*/ 632460 h 1395797"/>
              <a:gd name="connsiteX7" fmla="*/ 3272790 w 4461510"/>
              <a:gd name="connsiteY7" fmla="*/ 121920 h 1395797"/>
              <a:gd name="connsiteX8" fmla="*/ 4461510 w 4461510"/>
              <a:gd name="connsiteY8" fmla="*/ 0 h 1395797"/>
              <a:gd name="connsiteX0" fmla="*/ 0 w 4461510"/>
              <a:gd name="connsiteY0" fmla="*/ 1367790 h 1404854"/>
              <a:gd name="connsiteX1" fmla="*/ 826770 w 4461510"/>
              <a:gd name="connsiteY1" fmla="*/ 1337313 h 1404854"/>
              <a:gd name="connsiteX2" fmla="*/ 956310 w 4461510"/>
              <a:gd name="connsiteY2" fmla="*/ 929696 h 1404854"/>
              <a:gd name="connsiteX3" fmla="*/ 1074420 w 4461510"/>
              <a:gd name="connsiteY3" fmla="*/ 765834 h 1404854"/>
              <a:gd name="connsiteX4" fmla="*/ 1463040 w 4461510"/>
              <a:gd name="connsiteY4" fmla="*/ 312452 h 1404854"/>
              <a:gd name="connsiteX5" fmla="*/ 1695450 w 4461510"/>
              <a:gd name="connsiteY5" fmla="*/ 247650 h 1404854"/>
              <a:gd name="connsiteX6" fmla="*/ 2781300 w 4461510"/>
              <a:gd name="connsiteY6" fmla="*/ 632460 h 1404854"/>
              <a:gd name="connsiteX7" fmla="*/ 3272790 w 4461510"/>
              <a:gd name="connsiteY7" fmla="*/ 121920 h 1404854"/>
              <a:gd name="connsiteX8" fmla="*/ 4461510 w 4461510"/>
              <a:gd name="connsiteY8" fmla="*/ 0 h 1404854"/>
              <a:gd name="connsiteX0" fmla="*/ 0 w 4461510"/>
              <a:gd name="connsiteY0" fmla="*/ 1367790 h 1404854"/>
              <a:gd name="connsiteX1" fmla="*/ 826770 w 4461510"/>
              <a:gd name="connsiteY1" fmla="*/ 1337313 h 1404854"/>
              <a:gd name="connsiteX2" fmla="*/ 956310 w 4461510"/>
              <a:gd name="connsiteY2" fmla="*/ 929696 h 1404854"/>
              <a:gd name="connsiteX3" fmla="*/ 1463040 w 4461510"/>
              <a:gd name="connsiteY3" fmla="*/ 312452 h 1404854"/>
              <a:gd name="connsiteX4" fmla="*/ 1695450 w 4461510"/>
              <a:gd name="connsiteY4" fmla="*/ 247650 h 1404854"/>
              <a:gd name="connsiteX5" fmla="*/ 2781300 w 4461510"/>
              <a:gd name="connsiteY5" fmla="*/ 632460 h 1404854"/>
              <a:gd name="connsiteX6" fmla="*/ 3272790 w 4461510"/>
              <a:gd name="connsiteY6" fmla="*/ 121920 h 1404854"/>
              <a:gd name="connsiteX7" fmla="*/ 4461510 w 4461510"/>
              <a:gd name="connsiteY7" fmla="*/ 0 h 1404854"/>
              <a:gd name="connsiteX0" fmla="*/ 0 w 4461510"/>
              <a:gd name="connsiteY0" fmla="*/ 1367790 h 1404854"/>
              <a:gd name="connsiteX1" fmla="*/ 826770 w 4461510"/>
              <a:gd name="connsiteY1" fmla="*/ 1337313 h 1404854"/>
              <a:gd name="connsiteX2" fmla="*/ 956310 w 4461510"/>
              <a:gd name="connsiteY2" fmla="*/ 929696 h 1404854"/>
              <a:gd name="connsiteX3" fmla="*/ 1383030 w 4461510"/>
              <a:gd name="connsiteY3" fmla="*/ 411529 h 1404854"/>
              <a:gd name="connsiteX4" fmla="*/ 1695450 w 4461510"/>
              <a:gd name="connsiteY4" fmla="*/ 247650 h 1404854"/>
              <a:gd name="connsiteX5" fmla="*/ 2781300 w 4461510"/>
              <a:gd name="connsiteY5" fmla="*/ 632460 h 1404854"/>
              <a:gd name="connsiteX6" fmla="*/ 3272790 w 4461510"/>
              <a:gd name="connsiteY6" fmla="*/ 121920 h 1404854"/>
              <a:gd name="connsiteX7" fmla="*/ 4461510 w 4461510"/>
              <a:gd name="connsiteY7" fmla="*/ 0 h 1404854"/>
              <a:gd name="connsiteX0" fmla="*/ 0 w 4461510"/>
              <a:gd name="connsiteY0" fmla="*/ 1367790 h 1404854"/>
              <a:gd name="connsiteX1" fmla="*/ 826770 w 4461510"/>
              <a:gd name="connsiteY1" fmla="*/ 1337313 h 1404854"/>
              <a:gd name="connsiteX2" fmla="*/ 956310 w 4461510"/>
              <a:gd name="connsiteY2" fmla="*/ 929696 h 1404854"/>
              <a:gd name="connsiteX3" fmla="*/ 1417320 w 4461510"/>
              <a:gd name="connsiteY3" fmla="*/ 426771 h 1404854"/>
              <a:gd name="connsiteX4" fmla="*/ 1695450 w 4461510"/>
              <a:gd name="connsiteY4" fmla="*/ 247650 h 1404854"/>
              <a:gd name="connsiteX5" fmla="*/ 2781300 w 4461510"/>
              <a:gd name="connsiteY5" fmla="*/ 632460 h 1404854"/>
              <a:gd name="connsiteX6" fmla="*/ 3272790 w 4461510"/>
              <a:gd name="connsiteY6" fmla="*/ 121920 h 1404854"/>
              <a:gd name="connsiteX7" fmla="*/ 4461510 w 4461510"/>
              <a:gd name="connsiteY7" fmla="*/ 0 h 1404854"/>
              <a:gd name="connsiteX0" fmla="*/ 0 w 4461510"/>
              <a:gd name="connsiteY0" fmla="*/ 1367790 h 1404854"/>
              <a:gd name="connsiteX1" fmla="*/ 826770 w 4461510"/>
              <a:gd name="connsiteY1" fmla="*/ 1337313 h 1404854"/>
              <a:gd name="connsiteX2" fmla="*/ 956310 w 4461510"/>
              <a:gd name="connsiteY2" fmla="*/ 929696 h 1404854"/>
              <a:gd name="connsiteX3" fmla="*/ 1417320 w 4461510"/>
              <a:gd name="connsiteY3" fmla="*/ 426771 h 1404854"/>
              <a:gd name="connsiteX4" fmla="*/ 1695450 w 4461510"/>
              <a:gd name="connsiteY4" fmla="*/ 247650 h 1404854"/>
              <a:gd name="connsiteX5" fmla="*/ 2781300 w 4461510"/>
              <a:gd name="connsiteY5" fmla="*/ 632460 h 1404854"/>
              <a:gd name="connsiteX6" fmla="*/ 3272790 w 4461510"/>
              <a:gd name="connsiteY6" fmla="*/ 121920 h 1404854"/>
              <a:gd name="connsiteX7" fmla="*/ 4461510 w 4461510"/>
              <a:gd name="connsiteY7" fmla="*/ 0 h 1404854"/>
              <a:gd name="connsiteX0" fmla="*/ 0 w 4461510"/>
              <a:gd name="connsiteY0" fmla="*/ 1367790 h 1404854"/>
              <a:gd name="connsiteX1" fmla="*/ 826770 w 4461510"/>
              <a:gd name="connsiteY1" fmla="*/ 1337313 h 1404854"/>
              <a:gd name="connsiteX2" fmla="*/ 956310 w 4461510"/>
              <a:gd name="connsiteY2" fmla="*/ 929696 h 1404854"/>
              <a:gd name="connsiteX3" fmla="*/ 1417320 w 4461510"/>
              <a:gd name="connsiteY3" fmla="*/ 426771 h 1404854"/>
              <a:gd name="connsiteX4" fmla="*/ 1695450 w 4461510"/>
              <a:gd name="connsiteY4" fmla="*/ 247650 h 1404854"/>
              <a:gd name="connsiteX5" fmla="*/ 2000250 w 4461510"/>
              <a:gd name="connsiteY5" fmla="*/ 384874 h 1404854"/>
              <a:gd name="connsiteX6" fmla="*/ 2781300 w 4461510"/>
              <a:gd name="connsiteY6" fmla="*/ 632460 h 1404854"/>
              <a:gd name="connsiteX7" fmla="*/ 3272790 w 4461510"/>
              <a:gd name="connsiteY7" fmla="*/ 121920 h 1404854"/>
              <a:gd name="connsiteX8" fmla="*/ 4461510 w 4461510"/>
              <a:gd name="connsiteY8" fmla="*/ 0 h 1404854"/>
              <a:gd name="connsiteX0" fmla="*/ 0 w 4461510"/>
              <a:gd name="connsiteY0" fmla="*/ 1367790 h 1404854"/>
              <a:gd name="connsiteX1" fmla="*/ 826770 w 4461510"/>
              <a:gd name="connsiteY1" fmla="*/ 1337313 h 1404854"/>
              <a:gd name="connsiteX2" fmla="*/ 956310 w 4461510"/>
              <a:gd name="connsiteY2" fmla="*/ 929696 h 1404854"/>
              <a:gd name="connsiteX3" fmla="*/ 1417320 w 4461510"/>
              <a:gd name="connsiteY3" fmla="*/ 426771 h 1404854"/>
              <a:gd name="connsiteX4" fmla="*/ 1695450 w 4461510"/>
              <a:gd name="connsiteY4" fmla="*/ 247650 h 1404854"/>
              <a:gd name="connsiteX5" fmla="*/ 2000250 w 4461510"/>
              <a:gd name="connsiteY5" fmla="*/ 384874 h 1404854"/>
              <a:gd name="connsiteX6" fmla="*/ 2918460 w 4461510"/>
              <a:gd name="connsiteY6" fmla="*/ 567680 h 1404854"/>
              <a:gd name="connsiteX7" fmla="*/ 3272790 w 4461510"/>
              <a:gd name="connsiteY7" fmla="*/ 121920 h 1404854"/>
              <a:gd name="connsiteX8" fmla="*/ 4461510 w 4461510"/>
              <a:gd name="connsiteY8" fmla="*/ 0 h 1404854"/>
              <a:gd name="connsiteX0" fmla="*/ 0 w 4450080"/>
              <a:gd name="connsiteY0" fmla="*/ 1398275 h 1427351"/>
              <a:gd name="connsiteX1" fmla="*/ 815340 w 4450080"/>
              <a:gd name="connsiteY1" fmla="*/ 1337313 h 1427351"/>
              <a:gd name="connsiteX2" fmla="*/ 944880 w 4450080"/>
              <a:gd name="connsiteY2" fmla="*/ 929696 h 1427351"/>
              <a:gd name="connsiteX3" fmla="*/ 1405890 w 4450080"/>
              <a:gd name="connsiteY3" fmla="*/ 426771 h 1427351"/>
              <a:gd name="connsiteX4" fmla="*/ 1684020 w 4450080"/>
              <a:gd name="connsiteY4" fmla="*/ 247650 h 1427351"/>
              <a:gd name="connsiteX5" fmla="*/ 1988820 w 4450080"/>
              <a:gd name="connsiteY5" fmla="*/ 384874 h 1427351"/>
              <a:gd name="connsiteX6" fmla="*/ 2907030 w 4450080"/>
              <a:gd name="connsiteY6" fmla="*/ 567680 h 1427351"/>
              <a:gd name="connsiteX7" fmla="*/ 3261360 w 4450080"/>
              <a:gd name="connsiteY7" fmla="*/ 121920 h 1427351"/>
              <a:gd name="connsiteX8" fmla="*/ 4450080 w 4450080"/>
              <a:gd name="connsiteY8" fmla="*/ 0 h 1427351"/>
              <a:gd name="connsiteX0" fmla="*/ 0 w 4450080"/>
              <a:gd name="connsiteY0" fmla="*/ 1398275 h 1408728"/>
              <a:gd name="connsiteX1" fmla="*/ 815340 w 4450080"/>
              <a:gd name="connsiteY1" fmla="*/ 1337313 h 1408728"/>
              <a:gd name="connsiteX2" fmla="*/ 944880 w 4450080"/>
              <a:gd name="connsiteY2" fmla="*/ 929696 h 1408728"/>
              <a:gd name="connsiteX3" fmla="*/ 1405890 w 4450080"/>
              <a:gd name="connsiteY3" fmla="*/ 426771 h 1408728"/>
              <a:gd name="connsiteX4" fmla="*/ 1684020 w 4450080"/>
              <a:gd name="connsiteY4" fmla="*/ 247650 h 1408728"/>
              <a:gd name="connsiteX5" fmla="*/ 1988820 w 4450080"/>
              <a:gd name="connsiteY5" fmla="*/ 384874 h 1408728"/>
              <a:gd name="connsiteX6" fmla="*/ 2907030 w 4450080"/>
              <a:gd name="connsiteY6" fmla="*/ 567680 h 1408728"/>
              <a:gd name="connsiteX7" fmla="*/ 3261360 w 4450080"/>
              <a:gd name="connsiteY7" fmla="*/ 121920 h 1408728"/>
              <a:gd name="connsiteX8" fmla="*/ 4450080 w 4450080"/>
              <a:gd name="connsiteY8" fmla="*/ 0 h 1408728"/>
              <a:gd name="connsiteX0" fmla="*/ 0 w 4450080"/>
              <a:gd name="connsiteY0" fmla="*/ 1398275 h 1408728"/>
              <a:gd name="connsiteX1" fmla="*/ 815340 w 4450080"/>
              <a:gd name="connsiteY1" fmla="*/ 1337313 h 1408728"/>
              <a:gd name="connsiteX2" fmla="*/ 944880 w 4450080"/>
              <a:gd name="connsiteY2" fmla="*/ 929696 h 1408728"/>
              <a:gd name="connsiteX3" fmla="*/ 1405890 w 4450080"/>
              <a:gd name="connsiteY3" fmla="*/ 426771 h 1408728"/>
              <a:gd name="connsiteX4" fmla="*/ 1684020 w 4450080"/>
              <a:gd name="connsiteY4" fmla="*/ 247650 h 1408728"/>
              <a:gd name="connsiteX5" fmla="*/ 1988820 w 4450080"/>
              <a:gd name="connsiteY5" fmla="*/ 384874 h 1408728"/>
              <a:gd name="connsiteX6" fmla="*/ 2907030 w 4450080"/>
              <a:gd name="connsiteY6" fmla="*/ 567680 h 1408728"/>
              <a:gd name="connsiteX7" fmla="*/ 3345180 w 4450080"/>
              <a:gd name="connsiteY7" fmla="*/ 118109 h 1408728"/>
              <a:gd name="connsiteX8" fmla="*/ 4450080 w 4450080"/>
              <a:gd name="connsiteY8" fmla="*/ 0 h 1408728"/>
              <a:gd name="connsiteX0" fmla="*/ 0 w 4450080"/>
              <a:gd name="connsiteY0" fmla="*/ 1398275 h 1408728"/>
              <a:gd name="connsiteX1" fmla="*/ 815340 w 4450080"/>
              <a:gd name="connsiteY1" fmla="*/ 1337313 h 1408728"/>
              <a:gd name="connsiteX2" fmla="*/ 944880 w 4450080"/>
              <a:gd name="connsiteY2" fmla="*/ 929696 h 1408728"/>
              <a:gd name="connsiteX3" fmla="*/ 1405890 w 4450080"/>
              <a:gd name="connsiteY3" fmla="*/ 426771 h 1408728"/>
              <a:gd name="connsiteX4" fmla="*/ 1684020 w 4450080"/>
              <a:gd name="connsiteY4" fmla="*/ 247650 h 1408728"/>
              <a:gd name="connsiteX5" fmla="*/ 1988820 w 4450080"/>
              <a:gd name="connsiteY5" fmla="*/ 384874 h 1408728"/>
              <a:gd name="connsiteX6" fmla="*/ 2907030 w 4450080"/>
              <a:gd name="connsiteY6" fmla="*/ 567680 h 1408728"/>
              <a:gd name="connsiteX7" fmla="*/ 3322320 w 4450080"/>
              <a:gd name="connsiteY7" fmla="*/ 114298 h 1408728"/>
              <a:gd name="connsiteX8" fmla="*/ 4450080 w 4450080"/>
              <a:gd name="connsiteY8" fmla="*/ 0 h 1408728"/>
              <a:gd name="connsiteX0" fmla="*/ 0 w 4568833"/>
              <a:gd name="connsiteY0" fmla="*/ 1422031 h 1432484"/>
              <a:gd name="connsiteX1" fmla="*/ 815340 w 4568833"/>
              <a:gd name="connsiteY1" fmla="*/ 1361069 h 1432484"/>
              <a:gd name="connsiteX2" fmla="*/ 944880 w 4568833"/>
              <a:gd name="connsiteY2" fmla="*/ 953452 h 1432484"/>
              <a:gd name="connsiteX3" fmla="*/ 1405890 w 4568833"/>
              <a:gd name="connsiteY3" fmla="*/ 450527 h 1432484"/>
              <a:gd name="connsiteX4" fmla="*/ 1684020 w 4568833"/>
              <a:gd name="connsiteY4" fmla="*/ 271406 h 1432484"/>
              <a:gd name="connsiteX5" fmla="*/ 1988820 w 4568833"/>
              <a:gd name="connsiteY5" fmla="*/ 408630 h 1432484"/>
              <a:gd name="connsiteX6" fmla="*/ 2907030 w 4568833"/>
              <a:gd name="connsiteY6" fmla="*/ 591436 h 1432484"/>
              <a:gd name="connsiteX7" fmla="*/ 3322320 w 4568833"/>
              <a:gd name="connsiteY7" fmla="*/ 138054 h 1432484"/>
              <a:gd name="connsiteX8" fmla="*/ 4568833 w 4568833"/>
              <a:gd name="connsiteY8" fmla="*/ 0 h 143248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</a:cxnLst>
            <a:rect l="l" t="t" r="r" b="b"/>
            <a:pathLst>
              <a:path w="4568833" h="1432484">
                <a:moveTo>
                  <a:pt x="0" y="1422031"/>
                </a:moveTo>
                <a:cubicBezTo>
                  <a:pt x="362902" y="1442018"/>
                  <a:pt x="657860" y="1439165"/>
                  <a:pt x="815340" y="1361069"/>
                </a:cubicBezTo>
                <a:cubicBezTo>
                  <a:pt x="972820" y="1282973"/>
                  <a:pt x="838835" y="1124262"/>
                  <a:pt x="944880" y="953452"/>
                </a:cubicBezTo>
                <a:cubicBezTo>
                  <a:pt x="1050925" y="782642"/>
                  <a:pt x="1282700" y="564201"/>
                  <a:pt x="1405890" y="450527"/>
                </a:cubicBezTo>
                <a:cubicBezTo>
                  <a:pt x="1529080" y="336853"/>
                  <a:pt x="1586865" y="278389"/>
                  <a:pt x="1684020" y="271406"/>
                </a:cubicBezTo>
                <a:cubicBezTo>
                  <a:pt x="1781175" y="264423"/>
                  <a:pt x="1807845" y="344495"/>
                  <a:pt x="1988820" y="408630"/>
                </a:cubicBezTo>
                <a:cubicBezTo>
                  <a:pt x="2169795" y="472765"/>
                  <a:pt x="2684780" y="636532"/>
                  <a:pt x="2907030" y="591436"/>
                </a:cubicBezTo>
                <a:cubicBezTo>
                  <a:pt x="3129280" y="546340"/>
                  <a:pt x="3045353" y="236627"/>
                  <a:pt x="3322320" y="138054"/>
                </a:cubicBezTo>
                <a:cubicBezTo>
                  <a:pt x="3599287" y="39481"/>
                  <a:pt x="4353568" y="46990"/>
                  <a:pt x="4568833" y="0"/>
                </a:cubicBezTo>
              </a:path>
            </a:pathLst>
          </a:custGeom>
          <a:noFill/>
          <a:ln w="25400">
            <a:solidFill>
              <a:schemeClr val="tx1"/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ts val="1500"/>
              </a:lnSpc>
              <a:spcAft>
                <a:spcPts val="600"/>
              </a:spcAft>
            </a:pPr>
            <a:r>
              <a:rPr lang="en-GB" sz="1000">
                <a:solidFill>
                  <a:srgbClr val="454545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 </a:t>
            </a:r>
            <a:endParaRPr lang="en-US" sz="1000">
              <a:solidFill>
                <a:srgbClr val="454545"/>
              </a:solidFill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7" name="Freeform: Shape 6">
            <a:extLst>
              <a:ext uri="{FF2B5EF4-FFF2-40B4-BE49-F238E27FC236}">
                <a16:creationId xmlns:a16="http://schemas.microsoft.com/office/drawing/2014/main" id="{A279CE86-3D76-8878-B862-F86412834FF6}"/>
              </a:ext>
            </a:extLst>
          </xdr:cNvPr>
          <xdr:cNvSpPr/>
        </xdr:nvSpPr>
        <xdr:spPr>
          <a:xfrm>
            <a:off x="763325" y="4134678"/>
            <a:ext cx="4996815" cy="715645"/>
          </a:xfrm>
          <a:custGeom>
            <a:avLst/>
            <a:gdLst>
              <a:gd name="connsiteX0" fmla="*/ 0 w 4831080"/>
              <a:gd name="connsiteY0" fmla="*/ 704850 h 741073"/>
              <a:gd name="connsiteX1" fmla="*/ 1196340 w 4831080"/>
              <a:gd name="connsiteY1" fmla="*/ 689610 h 741073"/>
              <a:gd name="connsiteX2" fmla="*/ 2076450 w 4831080"/>
              <a:gd name="connsiteY2" fmla="*/ 209550 h 741073"/>
              <a:gd name="connsiteX3" fmla="*/ 4831080 w 4831080"/>
              <a:gd name="connsiteY3" fmla="*/ 0 h 741073"/>
              <a:gd name="connsiteX0" fmla="*/ 0 w 4831080"/>
              <a:gd name="connsiteY0" fmla="*/ 704850 h 739552"/>
              <a:gd name="connsiteX1" fmla="*/ 1196340 w 4831080"/>
              <a:gd name="connsiteY1" fmla="*/ 689610 h 739552"/>
              <a:gd name="connsiteX2" fmla="*/ 1943100 w 4831080"/>
              <a:gd name="connsiteY2" fmla="*/ 232411 h 739552"/>
              <a:gd name="connsiteX3" fmla="*/ 4831080 w 4831080"/>
              <a:gd name="connsiteY3" fmla="*/ 0 h 739552"/>
              <a:gd name="connsiteX0" fmla="*/ 0 w 4831080"/>
              <a:gd name="connsiteY0" fmla="*/ 704850 h 725975"/>
              <a:gd name="connsiteX1" fmla="*/ 1181100 w 4831080"/>
              <a:gd name="connsiteY1" fmla="*/ 659113 h 725975"/>
              <a:gd name="connsiteX2" fmla="*/ 1943100 w 4831080"/>
              <a:gd name="connsiteY2" fmla="*/ 232411 h 725975"/>
              <a:gd name="connsiteX3" fmla="*/ 4831080 w 4831080"/>
              <a:gd name="connsiteY3" fmla="*/ 0 h 725975"/>
              <a:gd name="connsiteX0" fmla="*/ 0 w 4831080"/>
              <a:gd name="connsiteY0" fmla="*/ 704850 h 715954"/>
              <a:gd name="connsiteX1" fmla="*/ 1173480 w 4831080"/>
              <a:gd name="connsiteY1" fmla="*/ 613383 h 715954"/>
              <a:gd name="connsiteX2" fmla="*/ 1943100 w 4831080"/>
              <a:gd name="connsiteY2" fmla="*/ 232411 h 715954"/>
              <a:gd name="connsiteX3" fmla="*/ 4831080 w 4831080"/>
              <a:gd name="connsiteY3" fmla="*/ 0 h 715954"/>
              <a:gd name="connsiteX0" fmla="*/ 0 w 4997334"/>
              <a:gd name="connsiteY0" fmla="*/ 704850 h 715954"/>
              <a:gd name="connsiteX1" fmla="*/ 1173480 w 4997334"/>
              <a:gd name="connsiteY1" fmla="*/ 613383 h 715954"/>
              <a:gd name="connsiteX2" fmla="*/ 1943100 w 4997334"/>
              <a:gd name="connsiteY2" fmla="*/ 232411 h 715954"/>
              <a:gd name="connsiteX3" fmla="*/ 4997334 w 4997334"/>
              <a:gd name="connsiteY3" fmla="*/ 0 h 71595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4997334" h="715954">
                <a:moveTo>
                  <a:pt x="0" y="704850"/>
                </a:moveTo>
                <a:cubicBezTo>
                  <a:pt x="425132" y="738505"/>
                  <a:pt x="849630" y="692123"/>
                  <a:pt x="1173480" y="613383"/>
                </a:cubicBezTo>
                <a:cubicBezTo>
                  <a:pt x="1497330" y="534643"/>
                  <a:pt x="1305791" y="334641"/>
                  <a:pt x="1943100" y="232411"/>
                </a:cubicBezTo>
                <a:cubicBezTo>
                  <a:pt x="2580409" y="130181"/>
                  <a:pt x="3922914" y="47307"/>
                  <a:pt x="4997334" y="0"/>
                </a:cubicBezTo>
              </a:path>
            </a:pathLst>
          </a:custGeom>
          <a:noFill/>
          <a:ln w="25400">
            <a:solidFill>
              <a:schemeClr val="tx1"/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  <xdr:sp macro="" textlink="">
        <xdr:nvSpPr>
          <xdr:cNvPr id="8" name="Freeform: Shape 7">
            <a:extLst>
              <a:ext uri="{FF2B5EF4-FFF2-40B4-BE49-F238E27FC236}">
                <a16:creationId xmlns:a16="http://schemas.microsoft.com/office/drawing/2014/main" id="{AAD53BE5-6BCB-6397-4149-5AE06EA7739E}"/>
              </a:ext>
            </a:extLst>
          </xdr:cNvPr>
          <xdr:cNvSpPr/>
        </xdr:nvSpPr>
        <xdr:spPr>
          <a:xfrm>
            <a:off x="779228" y="4874150"/>
            <a:ext cx="5013960" cy="654050"/>
          </a:xfrm>
          <a:custGeom>
            <a:avLst/>
            <a:gdLst>
              <a:gd name="connsiteX0" fmla="*/ 0 w 5013960"/>
              <a:gd name="connsiteY0" fmla="*/ 51987 h 663196"/>
              <a:gd name="connsiteX1" fmla="*/ 1116330 w 5013960"/>
              <a:gd name="connsiteY1" fmla="*/ 36747 h 663196"/>
              <a:gd name="connsiteX2" fmla="*/ 1497330 w 5013960"/>
              <a:gd name="connsiteY2" fmla="*/ 467277 h 663196"/>
              <a:gd name="connsiteX3" fmla="*/ 1985010 w 5013960"/>
              <a:gd name="connsiteY3" fmla="*/ 436797 h 663196"/>
              <a:gd name="connsiteX4" fmla="*/ 2289810 w 5013960"/>
              <a:gd name="connsiteY4" fmla="*/ 177717 h 663196"/>
              <a:gd name="connsiteX5" fmla="*/ 2781300 w 5013960"/>
              <a:gd name="connsiteY5" fmla="*/ 173907 h 663196"/>
              <a:gd name="connsiteX6" fmla="*/ 3086100 w 5013960"/>
              <a:gd name="connsiteY6" fmla="*/ 604437 h 663196"/>
              <a:gd name="connsiteX7" fmla="*/ 3630930 w 5013960"/>
              <a:gd name="connsiteY7" fmla="*/ 615867 h 663196"/>
              <a:gd name="connsiteX8" fmla="*/ 4099560 w 5013960"/>
              <a:gd name="connsiteY8" fmla="*/ 200577 h 663196"/>
              <a:gd name="connsiteX9" fmla="*/ 5013960 w 5013960"/>
              <a:gd name="connsiteY9" fmla="*/ 139617 h 663196"/>
              <a:gd name="connsiteX0" fmla="*/ 0 w 5013960"/>
              <a:gd name="connsiteY0" fmla="*/ 42384 h 653593"/>
              <a:gd name="connsiteX1" fmla="*/ 1127760 w 5013960"/>
              <a:gd name="connsiteY1" fmla="*/ 42390 h 653593"/>
              <a:gd name="connsiteX2" fmla="*/ 1497330 w 5013960"/>
              <a:gd name="connsiteY2" fmla="*/ 457674 h 653593"/>
              <a:gd name="connsiteX3" fmla="*/ 1985010 w 5013960"/>
              <a:gd name="connsiteY3" fmla="*/ 427194 h 653593"/>
              <a:gd name="connsiteX4" fmla="*/ 2289810 w 5013960"/>
              <a:gd name="connsiteY4" fmla="*/ 168114 h 653593"/>
              <a:gd name="connsiteX5" fmla="*/ 2781300 w 5013960"/>
              <a:gd name="connsiteY5" fmla="*/ 164304 h 653593"/>
              <a:gd name="connsiteX6" fmla="*/ 3086100 w 5013960"/>
              <a:gd name="connsiteY6" fmla="*/ 594834 h 653593"/>
              <a:gd name="connsiteX7" fmla="*/ 3630930 w 5013960"/>
              <a:gd name="connsiteY7" fmla="*/ 606264 h 653593"/>
              <a:gd name="connsiteX8" fmla="*/ 4099560 w 5013960"/>
              <a:gd name="connsiteY8" fmla="*/ 190974 h 653593"/>
              <a:gd name="connsiteX9" fmla="*/ 5013960 w 5013960"/>
              <a:gd name="connsiteY9" fmla="*/ 130014 h 653593"/>
              <a:gd name="connsiteX0" fmla="*/ 0 w 5013960"/>
              <a:gd name="connsiteY0" fmla="*/ 40448 h 655468"/>
              <a:gd name="connsiteX1" fmla="*/ 1127760 w 5013960"/>
              <a:gd name="connsiteY1" fmla="*/ 44265 h 655468"/>
              <a:gd name="connsiteX2" fmla="*/ 1497330 w 5013960"/>
              <a:gd name="connsiteY2" fmla="*/ 459549 h 655468"/>
              <a:gd name="connsiteX3" fmla="*/ 1985010 w 5013960"/>
              <a:gd name="connsiteY3" fmla="*/ 429069 h 655468"/>
              <a:gd name="connsiteX4" fmla="*/ 2289810 w 5013960"/>
              <a:gd name="connsiteY4" fmla="*/ 169989 h 655468"/>
              <a:gd name="connsiteX5" fmla="*/ 2781300 w 5013960"/>
              <a:gd name="connsiteY5" fmla="*/ 166179 h 655468"/>
              <a:gd name="connsiteX6" fmla="*/ 3086100 w 5013960"/>
              <a:gd name="connsiteY6" fmla="*/ 596709 h 655468"/>
              <a:gd name="connsiteX7" fmla="*/ 3630930 w 5013960"/>
              <a:gd name="connsiteY7" fmla="*/ 608139 h 655468"/>
              <a:gd name="connsiteX8" fmla="*/ 4099560 w 5013960"/>
              <a:gd name="connsiteY8" fmla="*/ 192849 h 655468"/>
              <a:gd name="connsiteX9" fmla="*/ 5013960 w 5013960"/>
              <a:gd name="connsiteY9" fmla="*/ 131889 h 655468"/>
              <a:gd name="connsiteX0" fmla="*/ 0 w 5013960"/>
              <a:gd name="connsiteY0" fmla="*/ 42645 h 657665"/>
              <a:gd name="connsiteX1" fmla="*/ 1082040 w 5013960"/>
              <a:gd name="connsiteY1" fmla="*/ 42651 h 657665"/>
              <a:gd name="connsiteX2" fmla="*/ 1497330 w 5013960"/>
              <a:gd name="connsiteY2" fmla="*/ 461746 h 657665"/>
              <a:gd name="connsiteX3" fmla="*/ 1985010 w 5013960"/>
              <a:gd name="connsiteY3" fmla="*/ 431266 h 657665"/>
              <a:gd name="connsiteX4" fmla="*/ 2289810 w 5013960"/>
              <a:gd name="connsiteY4" fmla="*/ 172186 h 657665"/>
              <a:gd name="connsiteX5" fmla="*/ 2781300 w 5013960"/>
              <a:gd name="connsiteY5" fmla="*/ 168376 h 657665"/>
              <a:gd name="connsiteX6" fmla="*/ 3086100 w 5013960"/>
              <a:gd name="connsiteY6" fmla="*/ 598906 h 657665"/>
              <a:gd name="connsiteX7" fmla="*/ 3630930 w 5013960"/>
              <a:gd name="connsiteY7" fmla="*/ 610336 h 657665"/>
              <a:gd name="connsiteX8" fmla="*/ 4099560 w 5013960"/>
              <a:gd name="connsiteY8" fmla="*/ 195046 h 657665"/>
              <a:gd name="connsiteX9" fmla="*/ 5013960 w 5013960"/>
              <a:gd name="connsiteY9" fmla="*/ 134086 h 657665"/>
              <a:gd name="connsiteX0" fmla="*/ 0 w 5013960"/>
              <a:gd name="connsiteY0" fmla="*/ 42645 h 654189"/>
              <a:gd name="connsiteX1" fmla="*/ 1082040 w 5013960"/>
              <a:gd name="connsiteY1" fmla="*/ 42651 h 654189"/>
              <a:gd name="connsiteX2" fmla="*/ 1497330 w 5013960"/>
              <a:gd name="connsiteY2" fmla="*/ 461746 h 654189"/>
              <a:gd name="connsiteX3" fmla="*/ 1985010 w 5013960"/>
              <a:gd name="connsiteY3" fmla="*/ 431266 h 654189"/>
              <a:gd name="connsiteX4" fmla="*/ 2289810 w 5013960"/>
              <a:gd name="connsiteY4" fmla="*/ 172186 h 654189"/>
              <a:gd name="connsiteX5" fmla="*/ 2781300 w 5013960"/>
              <a:gd name="connsiteY5" fmla="*/ 168376 h 654189"/>
              <a:gd name="connsiteX6" fmla="*/ 3086100 w 5013960"/>
              <a:gd name="connsiteY6" fmla="*/ 598906 h 654189"/>
              <a:gd name="connsiteX7" fmla="*/ 3630930 w 5013960"/>
              <a:gd name="connsiteY7" fmla="*/ 610336 h 654189"/>
              <a:gd name="connsiteX8" fmla="*/ 4114800 w 5013960"/>
              <a:gd name="connsiteY8" fmla="*/ 248422 h 654189"/>
              <a:gd name="connsiteX9" fmla="*/ 5013960 w 5013960"/>
              <a:gd name="connsiteY9" fmla="*/ 134086 h 65418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</a:cxnLst>
            <a:rect l="l" t="t" r="r" b="b"/>
            <a:pathLst>
              <a:path w="5013960" h="654189">
                <a:moveTo>
                  <a:pt x="0" y="42645"/>
                </a:moveTo>
                <a:cubicBezTo>
                  <a:pt x="433387" y="417"/>
                  <a:pt x="832485" y="-27199"/>
                  <a:pt x="1082040" y="42651"/>
                </a:cubicBezTo>
                <a:cubicBezTo>
                  <a:pt x="1331595" y="112501"/>
                  <a:pt x="1346835" y="396977"/>
                  <a:pt x="1497330" y="461746"/>
                </a:cubicBezTo>
                <a:cubicBezTo>
                  <a:pt x="1647825" y="526515"/>
                  <a:pt x="1852930" y="479526"/>
                  <a:pt x="1985010" y="431266"/>
                </a:cubicBezTo>
                <a:cubicBezTo>
                  <a:pt x="2117090" y="383006"/>
                  <a:pt x="2157095" y="216001"/>
                  <a:pt x="2289810" y="172186"/>
                </a:cubicBezTo>
                <a:cubicBezTo>
                  <a:pt x="2422525" y="128371"/>
                  <a:pt x="2648585" y="97256"/>
                  <a:pt x="2781300" y="168376"/>
                </a:cubicBezTo>
                <a:cubicBezTo>
                  <a:pt x="2914015" y="239496"/>
                  <a:pt x="2944495" y="525246"/>
                  <a:pt x="3086100" y="598906"/>
                </a:cubicBezTo>
                <a:cubicBezTo>
                  <a:pt x="3227705" y="672566"/>
                  <a:pt x="3459480" y="668750"/>
                  <a:pt x="3630930" y="610336"/>
                </a:cubicBezTo>
                <a:cubicBezTo>
                  <a:pt x="3802380" y="551922"/>
                  <a:pt x="3884295" y="327797"/>
                  <a:pt x="4114800" y="248422"/>
                </a:cubicBezTo>
                <a:cubicBezTo>
                  <a:pt x="4345305" y="169047"/>
                  <a:pt x="4672012" y="124878"/>
                  <a:pt x="5013960" y="134086"/>
                </a:cubicBezTo>
              </a:path>
            </a:pathLst>
          </a:custGeom>
          <a:noFill/>
          <a:ln w="25400">
            <a:solidFill>
              <a:schemeClr val="tx1"/>
            </a:solidFill>
            <a:prstDash val="sys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  <xdr:sp macro="" textlink="">
        <xdr:nvSpPr>
          <xdr:cNvPr id="9" name="Text Box 1432">
            <a:extLst>
              <a:ext uri="{FF2B5EF4-FFF2-40B4-BE49-F238E27FC236}">
                <a16:creationId xmlns:a16="http://schemas.microsoft.com/office/drawing/2014/main" id="{844912AD-F1B2-3C27-86E5-90F842F3630B}"/>
              </a:ext>
            </a:extLst>
          </xdr:cNvPr>
          <xdr:cNvSpPr txBox="1"/>
        </xdr:nvSpPr>
        <xdr:spPr>
          <a:xfrm>
            <a:off x="5748793" y="3530379"/>
            <a:ext cx="925830" cy="257225"/>
          </a:xfrm>
          <a:prstGeom prst="rect">
            <a:avLst/>
          </a:prstGeom>
          <a:solidFill>
            <a:schemeClr val="lt1"/>
          </a:solidFill>
          <a:ln w="6350">
            <a:solidFill>
              <a:prstClr val="black"/>
            </a:solidFill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ts val="1500"/>
              </a:lnSpc>
              <a:spcAft>
                <a:spcPts val="600"/>
              </a:spcAft>
            </a:pPr>
            <a:r>
              <a:rPr lang="en-GB" sz="900">
                <a:solidFill>
                  <a:srgbClr val="454545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Zone SPT1</a:t>
            </a:r>
            <a:endParaRPr lang="en-US" sz="1000">
              <a:solidFill>
                <a:srgbClr val="454545"/>
              </a:solidFill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0" name="Text Box 1433">
            <a:extLst>
              <a:ext uri="{FF2B5EF4-FFF2-40B4-BE49-F238E27FC236}">
                <a16:creationId xmlns:a16="http://schemas.microsoft.com/office/drawing/2014/main" id="{29C8BA03-195D-A43D-C11E-BD7A53A08A82}"/>
              </a:ext>
            </a:extLst>
          </xdr:cNvPr>
          <xdr:cNvSpPr txBox="1"/>
        </xdr:nvSpPr>
        <xdr:spPr>
          <a:xfrm>
            <a:off x="6106602" y="7172076"/>
            <a:ext cx="950026" cy="368490"/>
          </a:xfrm>
          <a:prstGeom prst="rect">
            <a:avLst/>
          </a:prstGeom>
          <a:solidFill>
            <a:schemeClr val="lt1"/>
          </a:solidFill>
          <a:ln w="6350">
            <a:solidFill>
              <a:prstClr val="black"/>
            </a:solidFill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ts val="1500"/>
              </a:lnSpc>
              <a:spcAft>
                <a:spcPts val="600"/>
              </a:spcAft>
            </a:pPr>
            <a:r>
              <a:rPr lang="en-GB" sz="900">
                <a:solidFill>
                  <a:srgbClr val="454545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Zone NGET1</a:t>
            </a:r>
            <a:endParaRPr lang="en-US" sz="1000">
              <a:solidFill>
                <a:srgbClr val="454545"/>
              </a:solidFill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1" name="Right Brace 10">
            <a:extLst>
              <a:ext uri="{FF2B5EF4-FFF2-40B4-BE49-F238E27FC236}">
                <a16:creationId xmlns:a16="http://schemas.microsoft.com/office/drawing/2014/main" id="{6C427D16-D4D5-EFD1-C4E8-836FA0487CC2}"/>
              </a:ext>
            </a:extLst>
          </xdr:cNvPr>
          <xdr:cNvSpPr/>
        </xdr:nvSpPr>
        <xdr:spPr>
          <a:xfrm>
            <a:off x="5876014" y="5009322"/>
            <a:ext cx="182880" cy="4710430"/>
          </a:xfrm>
          <a:prstGeom prst="rightBrac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  <xdr:sp macro="" textlink="">
        <xdr:nvSpPr>
          <xdr:cNvPr id="12" name="Right Brace 11">
            <a:extLst>
              <a:ext uri="{FF2B5EF4-FFF2-40B4-BE49-F238E27FC236}">
                <a16:creationId xmlns:a16="http://schemas.microsoft.com/office/drawing/2014/main" id="{27ED6D0E-AB2B-1717-F5E5-115D918A2381}"/>
              </a:ext>
            </a:extLst>
          </xdr:cNvPr>
          <xdr:cNvSpPr/>
        </xdr:nvSpPr>
        <xdr:spPr>
          <a:xfrm>
            <a:off x="5780598" y="4126727"/>
            <a:ext cx="182880" cy="869950"/>
          </a:xfrm>
          <a:prstGeom prst="rightBrac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  <xdr:sp macro="" textlink="">
        <xdr:nvSpPr>
          <xdr:cNvPr id="13" name="Text Box 1436">
            <a:extLst>
              <a:ext uri="{FF2B5EF4-FFF2-40B4-BE49-F238E27FC236}">
                <a16:creationId xmlns:a16="http://schemas.microsoft.com/office/drawing/2014/main" id="{29C86803-BD74-E39B-76E9-DED742B82A3F}"/>
              </a:ext>
            </a:extLst>
          </xdr:cNvPr>
          <xdr:cNvSpPr txBox="1"/>
        </xdr:nvSpPr>
        <xdr:spPr>
          <a:xfrm>
            <a:off x="6019137" y="4389120"/>
            <a:ext cx="892176" cy="380029"/>
          </a:xfrm>
          <a:prstGeom prst="rect">
            <a:avLst/>
          </a:prstGeom>
          <a:solidFill>
            <a:schemeClr val="lt1"/>
          </a:solidFill>
          <a:ln w="6350">
            <a:solidFill>
              <a:prstClr val="black"/>
            </a:solidFill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ts val="1500"/>
              </a:lnSpc>
              <a:spcAft>
                <a:spcPts val="600"/>
              </a:spcAft>
            </a:pPr>
            <a:r>
              <a:rPr lang="en-GB" sz="900">
                <a:solidFill>
                  <a:srgbClr val="454545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Zone NGET2</a:t>
            </a:r>
            <a:endParaRPr lang="en-US" sz="1000">
              <a:solidFill>
                <a:srgbClr val="454545"/>
              </a:solidFill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4" name="Right Brace 13">
            <a:extLst>
              <a:ext uri="{FF2B5EF4-FFF2-40B4-BE49-F238E27FC236}">
                <a16:creationId xmlns:a16="http://schemas.microsoft.com/office/drawing/2014/main" id="{5B8CB23A-1278-70F1-1035-B36F7F6E4B97}"/>
              </a:ext>
            </a:extLst>
          </xdr:cNvPr>
          <xdr:cNvSpPr/>
        </xdr:nvSpPr>
        <xdr:spPr>
          <a:xfrm>
            <a:off x="5462546" y="3299791"/>
            <a:ext cx="182880" cy="810895"/>
          </a:xfrm>
          <a:prstGeom prst="rightBrac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  <xdr:sp macro="" textlink="">
        <xdr:nvSpPr>
          <xdr:cNvPr id="15" name="Text Box 1438">
            <a:extLst>
              <a:ext uri="{FF2B5EF4-FFF2-40B4-BE49-F238E27FC236}">
                <a16:creationId xmlns:a16="http://schemas.microsoft.com/office/drawing/2014/main" id="{D26CB219-79BE-091B-6E96-DBE9DA35F93A}"/>
              </a:ext>
            </a:extLst>
          </xdr:cNvPr>
          <xdr:cNvSpPr txBox="1"/>
        </xdr:nvSpPr>
        <xdr:spPr>
          <a:xfrm>
            <a:off x="5645425" y="2886324"/>
            <a:ext cx="925830" cy="231522"/>
          </a:xfrm>
          <a:prstGeom prst="rect">
            <a:avLst/>
          </a:prstGeom>
          <a:solidFill>
            <a:schemeClr val="lt1"/>
          </a:solidFill>
          <a:ln w="6350">
            <a:solidFill>
              <a:prstClr val="black"/>
            </a:solidFill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ts val="1500"/>
              </a:lnSpc>
              <a:spcAft>
                <a:spcPts val="600"/>
              </a:spcAft>
            </a:pPr>
            <a:r>
              <a:rPr lang="en-GB" sz="900">
                <a:solidFill>
                  <a:srgbClr val="454545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Zone SPT2</a:t>
            </a:r>
            <a:endParaRPr lang="en-US" sz="1000">
              <a:solidFill>
                <a:srgbClr val="454545"/>
              </a:solidFill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6" name="Right Brace 15">
            <a:extLst>
              <a:ext uri="{FF2B5EF4-FFF2-40B4-BE49-F238E27FC236}">
                <a16:creationId xmlns:a16="http://schemas.microsoft.com/office/drawing/2014/main" id="{AD3343EC-BC98-D9A9-A71C-2907204F6394}"/>
              </a:ext>
            </a:extLst>
          </xdr:cNvPr>
          <xdr:cNvSpPr/>
        </xdr:nvSpPr>
        <xdr:spPr>
          <a:xfrm>
            <a:off x="5351228" y="2806811"/>
            <a:ext cx="182880" cy="478386"/>
          </a:xfrm>
          <a:prstGeom prst="rightBrac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  <xdr:sp macro="" textlink="">
        <xdr:nvSpPr>
          <xdr:cNvPr id="17" name="Right Brace 16">
            <a:extLst>
              <a:ext uri="{FF2B5EF4-FFF2-40B4-BE49-F238E27FC236}">
                <a16:creationId xmlns:a16="http://schemas.microsoft.com/office/drawing/2014/main" id="{09748DB5-2A6B-668E-6DA3-F6576D3F9C72}"/>
              </a:ext>
            </a:extLst>
          </xdr:cNvPr>
          <xdr:cNvSpPr/>
        </xdr:nvSpPr>
        <xdr:spPr>
          <a:xfrm>
            <a:off x="5128591" y="1900362"/>
            <a:ext cx="182880" cy="881916"/>
          </a:xfrm>
          <a:prstGeom prst="rightBrac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  <xdr:sp macro="" textlink="">
        <xdr:nvSpPr>
          <xdr:cNvPr id="18" name="Text Box 1310">
            <a:extLst>
              <a:ext uri="{FF2B5EF4-FFF2-40B4-BE49-F238E27FC236}">
                <a16:creationId xmlns:a16="http://schemas.microsoft.com/office/drawing/2014/main" id="{0FC202D9-7B13-BD33-175A-13EF53DBEF14}"/>
              </a:ext>
            </a:extLst>
          </xdr:cNvPr>
          <xdr:cNvSpPr txBox="1"/>
        </xdr:nvSpPr>
        <xdr:spPr>
          <a:xfrm>
            <a:off x="5375081" y="2178656"/>
            <a:ext cx="925830" cy="280977"/>
          </a:xfrm>
          <a:prstGeom prst="rect">
            <a:avLst/>
          </a:prstGeom>
          <a:solidFill>
            <a:schemeClr val="lt1"/>
          </a:solidFill>
          <a:ln w="6350">
            <a:solidFill>
              <a:prstClr val="black"/>
            </a:solidFill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ts val="1500"/>
              </a:lnSpc>
              <a:spcAft>
                <a:spcPts val="600"/>
              </a:spcAft>
            </a:pPr>
            <a:r>
              <a:rPr lang="en-GB" sz="900">
                <a:solidFill>
                  <a:srgbClr val="454545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Zone SPT3</a:t>
            </a:r>
            <a:endParaRPr lang="en-US" sz="1000">
              <a:solidFill>
                <a:srgbClr val="454545"/>
              </a:solidFill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9" name="Right Brace 18">
            <a:extLst>
              <a:ext uri="{FF2B5EF4-FFF2-40B4-BE49-F238E27FC236}">
                <a16:creationId xmlns:a16="http://schemas.microsoft.com/office/drawing/2014/main" id="{7E442FEB-C601-14C2-09F7-290DDB631A09}"/>
              </a:ext>
            </a:extLst>
          </xdr:cNvPr>
          <xdr:cNvSpPr/>
        </xdr:nvSpPr>
        <xdr:spPr>
          <a:xfrm>
            <a:off x="4746929" y="310101"/>
            <a:ext cx="182880" cy="1569621"/>
          </a:xfrm>
          <a:prstGeom prst="rightBrac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  <xdr:sp macro="" textlink="">
        <xdr:nvSpPr>
          <xdr:cNvPr id="20" name="Text Box 1440">
            <a:extLst>
              <a:ext uri="{FF2B5EF4-FFF2-40B4-BE49-F238E27FC236}">
                <a16:creationId xmlns:a16="http://schemas.microsoft.com/office/drawing/2014/main" id="{ACFD193E-9918-340B-4867-E2499191A335}"/>
              </a:ext>
            </a:extLst>
          </xdr:cNvPr>
          <xdr:cNvSpPr txBox="1"/>
        </xdr:nvSpPr>
        <xdr:spPr>
          <a:xfrm>
            <a:off x="4947716" y="869531"/>
            <a:ext cx="583891" cy="389157"/>
          </a:xfrm>
          <a:prstGeom prst="rect">
            <a:avLst/>
          </a:prstGeom>
          <a:solidFill>
            <a:schemeClr val="lt1"/>
          </a:solidFill>
          <a:ln w="6350">
            <a:solidFill>
              <a:prstClr val="black"/>
            </a:solidFill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>
              <a:lnSpc>
                <a:spcPts val="1500"/>
              </a:lnSpc>
              <a:spcAft>
                <a:spcPts val="600"/>
              </a:spcAft>
            </a:pPr>
            <a:r>
              <a:rPr lang="en-GB" sz="900">
                <a:solidFill>
                  <a:srgbClr val="454545"/>
                </a:solidFill>
                <a:effectLst/>
                <a:latin typeface="Arial" panose="020B0604020202020204" pitchFamily="34" charset="0"/>
                <a:ea typeface="Arial" panose="020B0604020202020204" pitchFamily="34" charset="0"/>
                <a:cs typeface="Times New Roman" panose="02020603050405020304" pitchFamily="18" charset="0"/>
              </a:rPr>
              <a:t>Zone SHET1</a:t>
            </a:r>
            <a:endParaRPr lang="en-US" sz="1000">
              <a:solidFill>
                <a:srgbClr val="454545"/>
              </a:solidFill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1</xdr:col>
      <xdr:colOff>285750</xdr:colOff>
      <xdr:row>0</xdr:row>
      <xdr:rowOff>104775</xdr:rowOff>
    </xdr:from>
    <xdr:to>
      <xdr:col>2</xdr:col>
      <xdr:colOff>448177</xdr:colOff>
      <xdr:row>3</xdr:row>
      <xdr:rowOff>70184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1A309E35-7D6E-4CFC-8F02-7389B64B9E53}"/>
            </a:ext>
          </a:extLst>
        </xdr:cNvPr>
        <xdr:cNvSpPr/>
      </xdr:nvSpPr>
      <xdr:spPr bwMode="auto">
        <a:xfrm>
          <a:off x="891540" y="102870"/>
          <a:ext cx="773932" cy="479759"/>
        </a:xfrm>
        <a:prstGeom prst="rect">
          <a:avLst/>
        </a:prstGeom>
        <a:solidFill>
          <a:srgbClr val="7A3864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rot="0" spcFirstLastPara="0" vertOverflow="clip" horzOverflow="clip" vert="horz" wrap="square" lIns="18288" tIns="0" rIns="0" bIns="0" numCol="1" spcCol="0" rtlCol="0" fromWordArt="0" anchor="ctr" anchorCtr="0" forceAA="0" upright="1" compatLnSpc="1">
          <a:prstTxWarp prst="textNoShape">
            <a:avLst/>
          </a:prstTxWarp>
          <a:noAutofit/>
        </a:bodyPr>
        <a:lstStyle/>
        <a:p>
          <a:pPr marL="0" indent="0" algn="ctr"/>
          <a:r>
            <a:rPr lang="en-US" sz="1100" b="1">
              <a:solidFill>
                <a:schemeClr val="bg1"/>
              </a:solidFill>
              <a:latin typeface="+mn-lt"/>
              <a:ea typeface="+mn-ea"/>
              <a:cs typeface="+mn-cs"/>
            </a:rPr>
            <a:t>Back to menu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16F8D-B785-4AE4-8DF5-96B9D2646C3F}">
  <dimension ref="B1:R29"/>
  <sheetViews>
    <sheetView showGridLines="0" zoomScale="80" zoomScaleNormal="80" workbookViewId="0">
      <selection activeCell="L10" sqref="L10"/>
    </sheetView>
  </sheetViews>
  <sheetFormatPr defaultRowHeight="14.5" x14ac:dyDescent="0.35"/>
  <cols>
    <col min="1" max="1" width="3.453125" customWidth="1"/>
    <col min="2" max="2" width="15.54296875" bestFit="1" customWidth="1"/>
    <col min="3" max="3" width="47.54296875" customWidth="1"/>
    <col min="4" max="4" width="16.54296875" customWidth="1"/>
    <col min="5" max="5" width="17.81640625" bestFit="1" customWidth="1"/>
    <col min="6" max="6" width="30.54296875" bestFit="1" customWidth="1"/>
    <col min="7" max="7" width="21.81640625" bestFit="1" customWidth="1"/>
    <col min="8" max="10" width="21.81640625" hidden="1" customWidth="1"/>
    <col min="11" max="14" width="13.453125" style="10" customWidth="1"/>
    <col min="15" max="15" width="15.81640625" style="6" customWidth="1"/>
    <col min="16" max="16" width="15.1796875" style="6" customWidth="1"/>
    <col min="18" max="18" width="11.1796875" bestFit="1" customWidth="1"/>
  </cols>
  <sheetData>
    <row r="1" spans="2:18" ht="15.5" x14ac:dyDescent="0.35">
      <c r="B1" s="76" t="s">
        <v>49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</row>
    <row r="2" spans="2:18" ht="15.5" x14ac:dyDescent="0.35">
      <c r="B2" s="76" t="s">
        <v>19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"/>
    </row>
    <row r="3" spans="2:18" ht="15.5" x14ac:dyDescent="0.35">
      <c r="B3" s="1"/>
      <c r="C3" s="1"/>
      <c r="D3" s="1"/>
      <c r="E3" s="1"/>
      <c r="F3" s="2"/>
      <c r="G3" s="2"/>
      <c r="H3" s="2"/>
      <c r="I3" s="2"/>
      <c r="J3" s="2"/>
      <c r="K3" s="8"/>
      <c r="L3" s="8"/>
      <c r="M3" s="8"/>
      <c r="N3" s="9"/>
      <c r="O3" s="7"/>
    </row>
    <row r="4" spans="2:18" ht="28" customHeight="1" thickBot="1" x14ac:dyDescent="0.4"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2:18" ht="63.65" customHeight="1" thickBot="1" x14ac:dyDescent="0.4">
      <c r="B5" s="79" t="s">
        <v>44</v>
      </c>
      <c r="C5" s="79"/>
      <c r="D5" s="79"/>
      <c r="E5" s="79"/>
      <c r="F5" s="12"/>
      <c r="G5" s="50" t="s">
        <v>31</v>
      </c>
      <c r="H5" s="52"/>
      <c r="I5" s="52"/>
      <c r="J5" s="52"/>
      <c r="K5" s="51" t="s">
        <v>21</v>
      </c>
      <c r="L5" s="51" t="s">
        <v>22</v>
      </c>
      <c r="M5" s="51" t="s">
        <v>23</v>
      </c>
      <c r="N5" s="51" t="s">
        <v>6</v>
      </c>
      <c r="O5" s="68" t="s">
        <v>30</v>
      </c>
      <c r="P5" s="53" t="s">
        <v>29</v>
      </c>
      <c r="R5" s="57"/>
    </row>
    <row r="6" spans="2:18" x14ac:dyDescent="0.35">
      <c r="B6" s="75" t="s">
        <v>14</v>
      </c>
      <c r="C6" s="75"/>
      <c r="D6" s="36" t="s">
        <v>20</v>
      </c>
      <c r="F6" s="72" t="s">
        <v>0</v>
      </c>
      <c r="G6" s="14" t="s">
        <v>8</v>
      </c>
      <c r="H6" s="15" t="s">
        <v>24</v>
      </c>
      <c r="I6" s="15" t="b">
        <f>IF($D$7&lt;100,TRUE,FALSE)</f>
        <v>1</v>
      </c>
      <c r="J6" s="15" t="str">
        <f>H6&amp;I6</f>
        <v>SHET1TRUE</v>
      </c>
      <c r="K6" s="45">
        <v>50100</v>
      </c>
      <c r="L6" s="45">
        <f>K6*75%</f>
        <v>37575</v>
      </c>
      <c r="M6" s="45">
        <f>K6*150%</f>
        <v>75150</v>
      </c>
      <c r="N6" s="45">
        <v>50100</v>
      </c>
      <c r="O6" s="45">
        <v>32500</v>
      </c>
      <c r="P6" s="47">
        <f>O6*75%</f>
        <v>24375</v>
      </c>
    </row>
    <row r="7" spans="2:18" x14ac:dyDescent="0.35">
      <c r="B7" s="75" t="s">
        <v>15</v>
      </c>
      <c r="C7" s="75"/>
      <c r="D7" s="36"/>
      <c r="F7" s="73"/>
      <c r="G7" s="16" t="s">
        <v>9</v>
      </c>
      <c r="H7" s="17" t="s">
        <v>24</v>
      </c>
      <c r="I7" s="17" t="b">
        <f>IF(AND($D$7&gt;=100,$D$7&lt;=249),TRUE,FALSE)</f>
        <v>0</v>
      </c>
      <c r="J7" s="17" t="str">
        <f t="shared" ref="J7:J29" si="0">H7&amp;I7</f>
        <v>SHET1FALSE</v>
      </c>
      <c r="K7" s="49">
        <v>50100</v>
      </c>
      <c r="L7" s="49">
        <f>K7*75%</f>
        <v>37575</v>
      </c>
      <c r="M7" s="49">
        <f>K7*150%</f>
        <v>75150</v>
      </c>
      <c r="N7" s="49">
        <v>50100</v>
      </c>
      <c r="O7" s="49">
        <v>32500</v>
      </c>
      <c r="P7" s="59">
        <f t="shared" ref="P7:P29" si="1">O7*75%</f>
        <v>24375</v>
      </c>
    </row>
    <row r="8" spans="2:18" x14ac:dyDescent="0.35">
      <c r="B8" s="40" t="s">
        <v>16</v>
      </c>
      <c r="C8" s="36" t="s">
        <v>29</v>
      </c>
      <c r="D8" s="61">
        <f>INDEX($K$6:$P$29,MATCH(_xlfn.CONCAT($D$6,"TRUE"),$J$6:$J$29,0),MATCH(C8,$K$5:$P$5,0))</f>
        <v>12075</v>
      </c>
      <c r="F8" s="73"/>
      <c r="G8" s="16" t="s">
        <v>10</v>
      </c>
      <c r="H8" s="17" t="s">
        <v>24</v>
      </c>
      <c r="I8" s="17" t="b">
        <f>IF(AND($D$7&gt;=250,$D$7&lt;=1800),TRUE,FALSE)</f>
        <v>0</v>
      </c>
      <c r="J8" s="17" t="str">
        <f t="shared" si="0"/>
        <v>SHET1FALSE</v>
      </c>
      <c r="K8" s="49">
        <v>58200</v>
      </c>
      <c r="L8" s="49">
        <f>K8*75%</f>
        <v>43650</v>
      </c>
      <c r="M8" s="49">
        <f>K8*150%</f>
        <v>87300</v>
      </c>
      <c r="N8" s="49">
        <v>58200</v>
      </c>
      <c r="O8" s="49">
        <v>32500</v>
      </c>
      <c r="P8" s="59">
        <f t="shared" si="1"/>
        <v>24375</v>
      </c>
      <c r="R8" s="58"/>
    </row>
    <row r="9" spans="2:18" ht="15" thickBot="1" x14ac:dyDescent="0.4">
      <c r="B9" s="77" t="s">
        <v>17</v>
      </c>
      <c r="C9" s="78"/>
      <c r="D9" s="62">
        <f>D8*20%</f>
        <v>2415</v>
      </c>
      <c r="F9" s="74"/>
      <c r="G9" s="18" t="s">
        <v>11</v>
      </c>
      <c r="H9" s="19" t="s">
        <v>24</v>
      </c>
      <c r="I9" s="20" t="b">
        <f>IF($D$7&gt;1800,TRUE,FALSE)</f>
        <v>0</v>
      </c>
      <c r="J9" s="19" t="str">
        <f t="shared" si="0"/>
        <v>SHET1FALSE</v>
      </c>
      <c r="K9" s="46">
        <v>95700</v>
      </c>
      <c r="L9" s="46">
        <f>K9*75%</f>
        <v>71775</v>
      </c>
      <c r="M9" s="46">
        <f>K9*150%</f>
        <v>143550</v>
      </c>
      <c r="N9" s="46">
        <v>64000</v>
      </c>
      <c r="O9" s="60">
        <v>32500</v>
      </c>
      <c r="P9" s="67">
        <f t="shared" si="1"/>
        <v>24375</v>
      </c>
    </row>
    <row r="10" spans="2:18" x14ac:dyDescent="0.35">
      <c r="B10" s="29" t="s">
        <v>18</v>
      </c>
      <c r="C10" s="29"/>
      <c r="D10" s="63">
        <f>D9+D8</f>
        <v>14490</v>
      </c>
      <c r="F10" s="72" t="s">
        <v>1</v>
      </c>
      <c r="G10" s="14" t="s">
        <v>8</v>
      </c>
      <c r="H10" s="15" t="s">
        <v>25</v>
      </c>
      <c r="I10" s="15" t="b">
        <f>IF($D$7&lt;100,TRUE,FALSE)</f>
        <v>1</v>
      </c>
      <c r="J10" s="15" t="str">
        <f t="shared" si="0"/>
        <v>SPT3TRUE</v>
      </c>
      <c r="K10" s="45">
        <v>58350</v>
      </c>
      <c r="L10" s="45">
        <f t="shared" ref="L10:L25" si="2">K10*75%</f>
        <v>43762.5</v>
      </c>
      <c r="M10" s="45">
        <f t="shared" ref="M10:M29" si="3">K10*150%</f>
        <v>87525</v>
      </c>
      <c r="N10" s="45">
        <v>64100</v>
      </c>
      <c r="O10" s="45">
        <v>33000</v>
      </c>
      <c r="P10" s="47">
        <f t="shared" si="1"/>
        <v>24750</v>
      </c>
    </row>
    <row r="11" spans="2:18" x14ac:dyDescent="0.35">
      <c r="B11" s="13"/>
      <c r="C11" s="13"/>
      <c r="D11" s="13"/>
      <c r="F11" s="73"/>
      <c r="G11" s="16" t="s">
        <v>9</v>
      </c>
      <c r="H11" s="17" t="s">
        <v>25</v>
      </c>
      <c r="I11" s="17" t="b">
        <f>IF(AND($D$7&gt;=100,$D$7&lt;=249),TRUE,FALSE)</f>
        <v>0</v>
      </c>
      <c r="J11" s="17" t="str">
        <f t="shared" si="0"/>
        <v>SPT3FALSE</v>
      </c>
      <c r="K11" s="49">
        <v>58350</v>
      </c>
      <c r="L11" s="49">
        <f t="shared" si="2"/>
        <v>43762.5</v>
      </c>
      <c r="M11" s="49">
        <f t="shared" si="3"/>
        <v>87525</v>
      </c>
      <c r="N11" s="49">
        <v>64100</v>
      </c>
      <c r="O11" s="49">
        <v>33000</v>
      </c>
      <c r="P11" s="59">
        <f t="shared" si="1"/>
        <v>24750</v>
      </c>
    </row>
    <row r="12" spans="2:18" x14ac:dyDescent="0.35">
      <c r="B12" s="38" t="s">
        <v>21</v>
      </c>
      <c r="C12" s="38"/>
      <c r="D12" s="39">
        <v>1</v>
      </c>
      <c r="F12" s="73"/>
      <c r="G12" s="16" t="s">
        <v>10</v>
      </c>
      <c r="H12" s="17" t="s">
        <v>25</v>
      </c>
      <c r="I12" s="17" t="b">
        <f>IF(AND($D$7&gt;=250,$D$7&lt;=1800),TRUE,FALSE)</f>
        <v>0</v>
      </c>
      <c r="J12" s="17" t="str">
        <f t="shared" si="0"/>
        <v>SPT3FALSE</v>
      </c>
      <c r="K12" s="49">
        <v>58350</v>
      </c>
      <c r="L12" s="49">
        <f t="shared" si="2"/>
        <v>43762.5</v>
      </c>
      <c r="M12" s="49">
        <f t="shared" si="3"/>
        <v>87525</v>
      </c>
      <c r="N12" s="49">
        <v>64100</v>
      </c>
      <c r="O12" s="49">
        <v>33000</v>
      </c>
      <c r="P12" s="59">
        <f t="shared" si="1"/>
        <v>24750</v>
      </c>
    </row>
    <row r="13" spans="2:18" ht="15" thickBot="1" x14ac:dyDescent="0.4">
      <c r="B13" s="38" t="s">
        <v>22</v>
      </c>
      <c r="C13" s="38"/>
      <c r="D13" s="39">
        <v>0.75</v>
      </c>
      <c r="F13" s="74"/>
      <c r="G13" s="18" t="s">
        <v>11</v>
      </c>
      <c r="H13" s="19" t="s">
        <v>25</v>
      </c>
      <c r="I13" s="20" t="b">
        <f>IF($D$7&gt;1800,TRUE,FALSE)</f>
        <v>0</v>
      </c>
      <c r="J13" s="19" t="str">
        <f t="shared" si="0"/>
        <v>SPT3FALSE</v>
      </c>
      <c r="K13" s="46">
        <v>126850</v>
      </c>
      <c r="L13" s="46">
        <f t="shared" si="2"/>
        <v>95137.5</v>
      </c>
      <c r="M13" s="46">
        <f t="shared" si="3"/>
        <v>190275</v>
      </c>
      <c r="N13" s="46">
        <v>122000</v>
      </c>
      <c r="O13" s="46">
        <v>33000</v>
      </c>
      <c r="P13" s="48">
        <f t="shared" si="1"/>
        <v>24750</v>
      </c>
    </row>
    <row r="14" spans="2:18" x14ac:dyDescent="0.35">
      <c r="B14" s="38" t="s">
        <v>23</v>
      </c>
      <c r="C14" s="38"/>
      <c r="D14" s="39">
        <v>1.5</v>
      </c>
      <c r="F14" s="72" t="s">
        <v>2</v>
      </c>
      <c r="G14" s="14" t="s">
        <v>8</v>
      </c>
      <c r="H14" s="15" t="s">
        <v>26</v>
      </c>
      <c r="I14" s="15" t="b">
        <f>IF($D$7&lt;100,TRUE,FALSE)</f>
        <v>1</v>
      </c>
      <c r="J14" s="15" t="str">
        <f t="shared" si="0"/>
        <v>SPT2TRUE</v>
      </c>
      <c r="K14" s="45">
        <v>46850</v>
      </c>
      <c r="L14" s="45">
        <f t="shared" si="2"/>
        <v>35137.5</v>
      </c>
      <c r="M14" s="45">
        <f t="shared" si="3"/>
        <v>70275</v>
      </c>
      <c r="N14" s="45">
        <v>46850</v>
      </c>
      <c r="O14" s="45">
        <v>21950</v>
      </c>
      <c r="P14" s="47">
        <f t="shared" si="1"/>
        <v>16462.5</v>
      </c>
    </row>
    <row r="15" spans="2:18" x14ac:dyDescent="0.35">
      <c r="B15" s="38" t="s">
        <v>30</v>
      </c>
      <c r="C15" s="38"/>
      <c r="D15" s="39">
        <v>1</v>
      </c>
      <c r="F15" s="73"/>
      <c r="G15" s="16" t="s">
        <v>9</v>
      </c>
      <c r="H15" s="17" t="s">
        <v>26</v>
      </c>
      <c r="I15" s="17" t="b">
        <f>IF(AND($D$7&gt;=100,$D$7&lt;=249),TRUE,FALSE)</f>
        <v>0</v>
      </c>
      <c r="J15" s="17" t="str">
        <f t="shared" si="0"/>
        <v>SPT2FALSE</v>
      </c>
      <c r="K15" s="49">
        <v>46850</v>
      </c>
      <c r="L15" s="49">
        <f t="shared" si="2"/>
        <v>35137.5</v>
      </c>
      <c r="M15" s="49">
        <f t="shared" si="3"/>
        <v>70275</v>
      </c>
      <c r="N15" s="49">
        <v>46850</v>
      </c>
      <c r="O15" s="49">
        <v>21950</v>
      </c>
      <c r="P15" s="59">
        <f t="shared" si="1"/>
        <v>16462.5</v>
      </c>
    </row>
    <row r="16" spans="2:18" x14ac:dyDescent="0.35">
      <c r="B16" s="38" t="s">
        <v>29</v>
      </c>
      <c r="C16" s="38"/>
      <c r="D16" s="39">
        <v>0.75</v>
      </c>
      <c r="F16" s="73"/>
      <c r="G16" s="16" t="s">
        <v>10</v>
      </c>
      <c r="H16" s="17" t="s">
        <v>26</v>
      </c>
      <c r="I16" s="17" t="b">
        <f>IF(AND($D$7&gt;=250,$D$7&lt;=1800),TRUE,FALSE)</f>
        <v>0</v>
      </c>
      <c r="J16" s="17" t="str">
        <f t="shared" si="0"/>
        <v>SPT2FALSE</v>
      </c>
      <c r="K16" s="49">
        <v>46850</v>
      </c>
      <c r="L16" s="49">
        <f t="shared" si="2"/>
        <v>35137.5</v>
      </c>
      <c r="M16" s="49">
        <f t="shared" si="3"/>
        <v>70275</v>
      </c>
      <c r="N16" s="49">
        <v>46850</v>
      </c>
      <c r="O16" s="49">
        <v>21950</v>
      </c>
      <c r="P16" s="59">
        <f t="shared" si="1"/>
        <v>16462.5</v>
      </c>
    </row>
    <row r="17" spans="2:18" ht="15" thickBot="1" x14ac:dyDescent="0.4">
      <c r="B17" s="38" t="s">
        <v>6</v>
      </c>
      <c r="C17" s="38"/>
      <c r="D17" s="39">
        <v>1</v>
      </c>
      <c r="F17" s="74"/>
      <c r="G17" s="18" t="s">
        <v>11</v>
      </c>
      <c r="H17" s="19" t="s">
        <v>26</v>
      </c>
      <c r="I17" s="20" t="b">
        <f>IF($D$7&gt;1800,TRUE,FALSE)</f>
        <v>0</v>
      </c>
      <c r="J17" s="19" t="str">
        <f t="shared" si="0"/>
        <v>SPT2FALSE</v>
      </c>
      <c r="K17" s="46">
        <v>104750</v>
      </c>
      <c r="L17" s="46">
        <f t="shared" si="2"/>
        <v>78562.5</v>
      </c>
      <c r="M17" s="46">
        <f t="shared" si="3"/>
        <v>157125</v>
      </c>
      <c r="N17" s="46">
        <v>104750</v>
      </c>
      <c r="O17" s="46">
        <v>21950</v>
      </c>
      <c r="P17" s="48">
        <f t="shared" si="1"/>
        <v>16462.5</v>
      </c>
    </row>
    <row r="18" spans="2:18" x14ac:dyDescent="0.35">
      <c r="B18" s="38"/>
      <c r="C18" s="38"/>
      <c r="D18" s="13"/>
      <c r="F18" s="72" t="s">
        <v>3</v>
      </c>
      <c r="G18" s="14" t="s">
        <v>8</v>
      </c>
      <c r="H18" s="15" t="s">
        <v>27</v>
      </c>
      <c r="I18" s="15" t="b">
        <f>IF($D$7&lt;100,TRUE,FALSE)</f>
        <v>1</v>
      </c>
      <c r="J18" s="15" t="str">
        <f t="shared" si="0"/>
        <v>SPT1TRUE</v>
      </c>
      <c r="K18" s="45">
        <v>60550</v>
      </c>
      <c r="L18" s="45">
        <f t="shared" si="2"/>
        <v>45412.5</v>
      </c>
      <c r="M18" s="45">
        <f t="shared" si="3"/>
        <v>90825</v>
      </c>
      <c r="N18" s="45">
        <v>60550</v>
      </c>
      <c r="O18" s="45">
        <v>26850</v>
      </c>
      <c r="P18" s="47">
        <f t="shared" si="1"/>
        <v>20137.5</v>
      </c>
    </row>
    <row r="19" spans="2:18" x14ac:dyDescent="0.35">
      <c r="E19" s="3"/>
      <c r="F19" s="73"/>
      <c r="G19" s="16" t="s">
        <v>9</v>
      </c>
      <c r="H19" s="17" t="s">
        <v>27</v>
      </c>
      <c r="I19" s="17" t="b">
        <f>IF(AND($D$7&gt;=100,$D$7&lt;=249),TRUE,FALSE)</f>
        <v>0</v>
      </c>
      <c r="J19" s="17" t="str">
        <f t="shared" si="0"/>
        <v>SPT1FALSE</v>
      </c>
      <c r="K19" s="49">
        <v>68600</v>
      </c>
      <c r="L19" s="49">
        <f t="shared" si="2"/>
        <v>51450</v>
      </c>
      <c r="M19" s="49">
        <f t="shared" si="3"/>
        <v>102900</v>
      </c>
      <c r="N19" s="49">
        <v>68600</v>
      </c>
      <c r="O19" s="49">
        <v>26850</v>
      </c>
      <c r="P19" s="59">
        <f t="shared" si="1"/>
        <v>20137.5</v>
      </c>
    </row>
    <row r="20" spans="2:18" x14ac:dyDescent="0.35">
      <c r="F20" s="73"/>
      <c r="G20" s="16" t="s">
        <v>10</v>
      </c>
      <c r="H20" s="17" t="s">
        <v>27</v>
      </c>
      <c r="I20" s="17" t="b">
        <f>IF(AND($D$7&gt;=250,$D$7&lt;=1800),TRUE,FALSE)</f>
        <v>0</v>
      </c>
      <c r="J20" s="17" t="str">
        <f t="shared" si="0"/>
        <v>SPT1FALSE</v>
      </c>
      <c r="K20" s="49">
        <v>85600</v>
      </c>
      <c r="L20" s="49">
        <f t="shared" si="2"/>
        <v>64200</v>
      </c>
      <c r="M20" s="49">
        <f t="shared" si="3"/>
        <v>128400</v>
      </c>
      <c r="N20" s="49">
        <v>85600</v>
      </c>
      <c r="O20" s="49">
        <v>26850</v>
      </c>
      <c r="P20" s="59">
        <f t="shared" si="1"/>
        <v>20137.5</v>
      </c>
    </row>
    <row r="21" spans="2:18" ht="15" thickBot="1" x14ac:dyDescent="0.4">
      <c r="E21" s="3"/>
      <c r="F21" s="74"/>
      <c r="G21" s="18" t="s">
        <v>11</v>
      </c>
      <c r="H21" s="19" t="s">
        <v>27</v>
      </c>
      <c r="I21" s="20" t="b">
        <f>IF($D$7&gt;1800,TRUE,FALSE)</f>
        <v>0</v>
      </c>
      <c r="J21" s="19" t="str">
        <f t="shared" si="0"/>
        <v>SPT1FALSE</v>
      </c>
      <c r="K21" s="46">
        <v>170900</v>
      </c>
      <c r="L21" s="46">
        <f t="shared" si="2"/>
        <v>128175</v>
      </c>
      <c r="M21" s="46">
        <f t="shared" si="3"/>
        <v>256350</v>
      </c>
      <c r="N21" s="46">
        <v>170900</v>
      </c>
      <c r="O21" s="46">
        <v>26850</v>
      </c>
      <c r="P21" s="48">
        <f t="shared" si="1"/>
        <v>20137.5</v>
      </c>
    </row>
    <row r="22" spans="2:18" x14ac:dyDescent="0.35">
      <c r="F22" s="72" t="s">
        <v>4</v>
      </c>
      <c r="G22" s="14" t="s">
        <v>8</v>
      </c>
      <c r="H22" s="15" t="s">
        <v>28</v>
      </c>
      <c r="I22" s="15" t="b">
        <f>IF($D$7&lt;100,TRUE,FALSE)</f>
        <v>1</v>
      </c>
      <c r="J22" s="15" t="str">
        <f t="shared" si="0"/>
        <v>NGET2TRUE</v>
      </c>
      <c r="K22" s="45">
        <v>42900</v>
      </c>
      <c r="L22" s="45">
        <f t="shared" si="2"/>
        <v>32175</v>
      </c>
      <c r="M22" s="45">
        <f t="shared" si="3"/>
        <v>64350</v>
      </c>
      <c r="N22" s="45">
        <v>42900</v>
      </c>
      <c r="O22" s="45">
        <v>20200</v>
      </c>
      <c r="P22" s="47">
        <f t="shared" si="1"/>
        <v>15150</v>
      </c>
    </row>
    <row r="23" spans="2:18" x14ac:dyDescent="0.35">
      <c r="F23" s="73"/>
      <c r="G23" s="16" t="s">
        <v>9</v>
      </c>
      <c r="H23" s="17" t="s">
        <v>28</v>
      </c>
      <c r="I23" s="17" t="b">
        <f>IF(AND($D$7&gt;=100,$D$7&lt;=249),TRUE,FALSE)</f>
        <v>0</v>
      </c>
      <c r="J23" s="17" t="str">
        <f t="shared" si="0"/>
        <v>NGET2FALSE</v>
      </c>
      <c r="K23" s="49">
        <v>59100</v>
      </c>
      <c r="L23" s="49">
        <f t="shared" si="2"/>
        <v>44325</v>
      </c>
      <c r="M23" s="49">
        <f t="shared" si="3"/>
        <v>88650</v>
      </c>
      <c r="N23" s="49">
        <v>59100</v>
      </c>
      <c r="O23" s="49">
        <v>20200</v>
      </c>
      <c r="P23" s="59">
        <f t="shared" si="1"/>
        <v>15150</v>
      </c>
    </row>
    <row r="24" spans="2:18" x14ac:dyDescent="0.35">
      <c r="F24" s="73"/>
      <c r="G24" s="16" t="s">
        <v>10</v>
      </c>
      <c r="H24" s="17" t="s">
        <v>28</v>
      </c>
      <c r="I24" s="17" t="b">
        <f>IF(AND($D$7&gt;=250,$D$7&lt;=1800),TRUE,FALSE)</f>
        <v>0</v>
      </c>
      <c r="J24" s="17" t="str">
        <f t="shared" si="0"/>
        <v>NGET2FALSE</v>
      </c>
      <c r="K24" s="49">
        <v>101150</v>
      </c>
      <c r="L24" s="49">
        <f t="shared" si="2"/>
        <v>75862.5</v>
      </c>
      <c r="M24" s="49">
        <f t="shared" si="3"/>
        <v>151725</v>
      </c>
      <c r="N24" s="49">
        <v>101150</v>
      </c>
      <c r="O24" s="49">
        <v>20200</v>
      </c>
      <c r="P24" s="59">
        <f t="shared" si="1"/>
        <v>15150</v>
      </c>
    </row>
    <row r="25" spans="2:18" ht="15" thickBot="1" x14ac:dyDescent="0.4">
      <c r="F25" s="74"/>
      <c r="G25" s="18" t="s">
        <v>11</v>
      </c>
      <c r="H25" s="19" t="s">
        <v>28</v>
      </c>
      <c r="I25" s="20" t="b">
        <f>IF($D$7&gt;1800,TRUE,FALSE)</f>
        <v>0</v>
      </c>
      <c r="J25" s="19" t="str">
        <f t="shared" si="0"/>
        <v>NGET2FALSE</v>
      </c>
      <c r="K25" s="46">
        <v>161750</v>
      </c>
      <c r="L25" s="46">
        <f t="shared" si="2"/>
        <v>121312.5</v>
      </c>
      <c r="M25" s="46">
        <f t="shared" si="3"/>
        <v>242625</v>
      </c>
      <c r="N25" s="46">
        <v>161750</v>
      </c>
      <c r="O25" s="46">
        <v>20200</v>
      </c>
      <c r="P25" s="48">
        <f t="shared" si="1"/>
        <v>15150</v>
      </c>
    </row>
    <row r="26" spans="2:18" x14ac:dyDescent="0.35">
      <c r="F26" s="72" t="s">
        <v>5</v>
      </c>
      <c r="G26" s="14" t="s">
        <v>8</v>
      </c>
      <c r="H26" s="15" t="s">
        <v>20</v>
      </c>
      <c r="I26" s="15" t="b">
        <f>IF($D$7&lt;100,TRUE,FALSE)</f>
        <v>1</v>
      </c>
      <c r="J26" s="15" t="str">
        <f t="shared" si="0"/>
        <v>NGET1TRUE</v>
      </c>
      <c r="K26" s="45">
        <v>33650</v>
      </c>
      <c r="L26" s="45">
        <v>23550</v>
      </c>
      <c r="M26" s="45">
        <f t="shared" si="3"/>
        <v>50475</v>
      </c>
      <c r="N26" s="45">
        <v>33650</v>
      </c>
      <c r="O26" s="45">
        <v>16100</v>
      </c>
      <c r="P26" s="47">
        <f t="shared" si="1"/>
        <v>12075</v>
      </c>
      <c r="R26" s="56"/>
    </row>
    <row r="27" spans="2:18" x14ac:dyDescent="0.35">
      <c r="F27" s="73"/>
      <c r="G27" s="16" t="s">
        <v>9</v>
      </c>
      <c r="H27" s="17" t="s">
        <v>20</v>
      </c>
      <c r="I27" s="17" t="b">
        <f>IF(AND($D$7&gt;=100,$D$7&lt;=249),TRUE,FALSE)</f>
        <v>0</v>
      </c>
      <c r="J27" s="17" t="str">
        <f t="shared" si="0"/>
        <v>NGET1FALSE</v>
      </c>
      <c r="K27" s="49">
        <v>49850</v>
      </c>
      <c r="L27" s="49">
        <v>34912.5</v>
      </c>
      <c r="M27" s="49">
        <f t="shared" si="3"/>
        <v>74775</v>
      </c>
      <c r="N27" s="49">
        <v>49850</v>
      </c>
      <c r="O27" s="49">
        <v>16100</v>
      </c>
      <c r="P27" s="59">
        <f t="shared" si="1"/>
        <v>12075</v>
      </c>
    </row>
    <row r="28" spans="2:18" x14ac:dyDescent="0.35">
      <c r="F28" s="73"/>
      <c r="G28" s="16" t="s">
        <v>10</v>
      </c>
      <c r="H28" s="17" t="s">
        <v>20</v>
      </c>
      <c r="I28" s="17" t="b">
        <f>IF(AND($D$7&gt;=250,$D$7&lt;=1800),TRUE,FALSE)</f>
        <v>0</v>
      </c>
      <c r="J28" s="17" t="str">
        <f t="shared" si="0"/>
        <v>NGET1FALSE</v>
      </c>
      <c r="K28" s="49">
        <v>83750</v>
      </c>
      <c r="L28" s="49">
        <v>58650</v>
      </c>
      <c r="M28" s="49">
        <f t="shared" si="3"/>
        <v>125625</v>
      </c>
      <c r="N28" s="49">
        <v>83750</v>
      </c>
      <c r="O28" s="49">
        <v>16100</v>
      </c>
      <c r="P28" s="59">
        <f t="shared" si="1"/>
        <v>12075</v>
      </c>
    </row>
    <row r="29" spans="2:18" ht="15" thickBot="1" x14ac:dyDescent="0.4">
      <c r="F29" s="74"/>
      <c r="G29" s="21" t="s">
        <v>11</v>
      </c>
      <c r="H29" s="19" t="s">
        <v>20</v>
      </c>
      <c r="I29" s="20" t="b">
        <f>IF($D$7&gt;1800,TRUE,FALSE)</f>
        <v>0</v>
      </c>
      <c r="J29" s="19" t="str">
        <f t="shared" si="0"/>
        <v>NGET1FALSE</v>
      </c>
      <c r="K29" s="46">
        <v>138550</v>
      </c>
      <c r="L29" s="46">
        <v>97050</v>
      </c>
      <c r="M29" s="46">
        <f t="shared" si="3"/>
        <v>207825</v>
      </c>
      <c r="N29" s="46">
        <v>138550</v>
      </c>
      <c r="O29" s="46">
        <v>16100</v>
      </c>
      <c r="P29" s="48">
        <f t="shared" si="1"/>
        <v>12075</v>
      </c>
    </row>
  </sheetData>
  <mergeCells count="12">
    <mergeCell ref="F26:F29"/>
    <mergeCell ref="B6:C6"/>
    <mergeCell ref="B7:C7"/>
    <mergeCell ref="B1:N1"/>
    <mergeCell ref="B2:N2"/>
    <mergeCell ref="F6:F9"/>
    <mergeCell ref="B9:C9"/>
    <mergeCell ref="B5:E5"/>
    <mergeCell ref="F10:F13"/>
    <mergeCell ref="F14:F17"/>
    <mergeCell ref="F18:F21"/>
    <mergeCell ref="F22:F25"/>
  </mergeCells>
  <phoneticPr fontId="5" type="noConversion"/>
  <dataValidations count="2">
    <dataValidation type="list" allowBlank="1" showInputMessage="1" showErrorMessage="1" sqref="D6" xr:uid="{17376AE8-D168-4B58-800A-048F7C62A9E2}">
      <formula1>"NGET1, NGET2, SPT1,SPT2, SPT3, SHET1"</formula1>
    </dataValidation>
    <dataValidation type="list" allowBlank="1" showInputMessage="1" showErrorMessage="1" sqref="C8" xr:uid="{0B0ED39D-9827-4E1F-838D-E8C15197ABB6}">
      <formula1>$K$5:$P$5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6034C-6764-4877-B52A-B34DA9466AF8}">
  <dimension ref="B1:Q30"/>
  <sheetViews>
    <sheetView showGridLines="0" showRowColHeaders="0" zoomScale="90" zoomScaleNormal="90" workbookViewId="0">
      <selection activeCell="D6" sqref="D6"/>
    </sheetView>
  </sheetViews>
  <sheetFormatPr defaultRowHeight="14.5" x14ac:dyDescent="0.35"/>
  <cols>
    <col min="1" max="1" width="3.453125" customWidth="1"/>
    <col min="2" max="2" width="15.54296875" bestFit="1" customWidth="1"/>
    <col min="3" max="3" width="47.54296875" customWidth="1"/>
    <col min="4" max="4" width="16.54296875" customWidth="1"/>
    <col min="5" max="5" width="17.81640625" bestFit="1" customWidth="1"/>
    <col min="6" max="6" width="22.453125" bestFit="1" customWidth="1"/>
    <col min="7" max="7" width="27.81640625" hidden="1" customWidth="1"/>
    <col min="8" max="8" width="21.81640625" bestFit="1" customWidth="1"/>
    <col min="9" max="11" width="21.81640625" customWidth="1"/>
    <col min="12" max="15" width="13.453125" style="10" customWidth="1"/>
    <col min="16" max="17" width="13.453125" style="6" customWidth="1"/>
  </cols>
  <sheetData>
    <row r="1" spans="2:17" ht="15.5" x14ac:dyDescent="0.35">
      <c r="B1" s="76" t="s">
        <v>49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2:17" ht="15.5" x14ac:dyDescent="0.35">
      <c r="B2" s="76" t="s">
        <v>42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"/>
    </row>
    <row r="3" spans="2:17" ht="15.5" x14ac:dyDescent="0.35">
      <c r="B3" s="1"/>
      <c r="C3" s="1"/>
      <c r="D3" s="1"/>
      <c r="E3" s="1"/>
      <c r="F3" s="2"/>
      <c r="G3" s="2"/>
      <c r="H3" s="2"/>
      <c r="I3" s="2"/>
      <c r="J3" s="2"/>
      <c r="K3" s="2"/>
      <c r="L3" s="8"/>
      <c r="M3" s="8"/>
      <c r="N3" s="8"/>
      <c r="O3" s="9"/>
      <c r="P3" s="7"/>
    </row>
    <row r="4" spans="2:17" ht="24.65" customHeight="1" thickBot="1" x14ac:dyDescent="0.4"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</row>
    <row r="5" spans="2:17" ht="40" customHeight="1" thickBot="1" x14ac:dyDescent="0.4">
      <c r="B5" s="91" t="s">
        <v>45</v>
      </c>
      <c r="C5" s="91"/>
      <c r="D5" s="91"/>
      <c r="E5" s="91"/>
      <c r="F5" s="12"/>
      <c r="G5" s="12"/>
      <c r="H5" s="69" t="s">
        <v>21</v>
      </c>
      <c r="I5" s="70" t="s">
        <v>22</v>
      </c>
      <c r="J5" s="71" t="s">
        <v>23</v>
      </c>
      <c r="L5"/>
      <c r="M5"/>
      <c r="N5"/>
      <c r="O5"/>
      <c r="P5"/>
      <c r="Q5"/>
    </row>
    <row r="6" spans="2:17" ht="14.5" customHeight="1" x14ac:dyDescent="0.35">
      <c r="B6" s="80" t="s">
        <v>14</v>
      </c>
      <c r="C6" s="80"/>
      <c r="D6" s="36" t="s">
        <v>20</v>
      </c>
      <c r="F6" s="99" t="s">
        <v>0</v>
      </c>
      <c r="G6" s="88" t="s">
        <v>24</v>
      </c>
      <c r="H6" s="81">
        <v>116950</v>
      </c>
      <c r="I6" s="84">
        <f>H6*75%</f>
        <v>87712.5</v>
      </c>
      <c r="J6" s="86">
        <f>H6*150%</f>
        <v>175425</v>
      </c>
      <c r="L6"/>
      <c r="M6"/>
      <c r="N6"/>
      <c r="O6"/>
      <c r="P6"/>
      <c r="Q6"/>
    </row>
    <row r="7" spans="2:17" ht="14.5" customHeight="1" x14ac:dyDescent="0.35">
      <c r="B7" s="37" t="s">
        <v>16</v>
      </c>
      <c r="C7" s="36" t="s">
        <v>23</v>
      </c>
      <c r="D7" s="61">
        <f>INDEX($H$6:$J$24,MATCH($D$6,$G$6:$G$24,0),MATCH(C7,$H$5:$J$5,0))</f>
        <v>132525</v>
      </c>
      <c r="F7" s="100"/>
      <c r="G7" s="89"/>
      <c r="H7" s="82"/>
      <c r="I7" s="85"/>
      <c r="J7" s="87"/>
      <c r="L7"/>
      <c r="M7"/>
      <c r="N7"/>
      <c r="O7"/>
      <c r="P7"/>
      <c r="Q7"/>
    </row>
    <row r="8" spans="2:17" ht="14.5" customHeight="1" thickBot="1" x14ac:dyDescent="0.4">
      <c r="B8" s="92" t="s">
        <v>17</v>
      </c>
      <c r="C8" s="93"/>
      <c r="D8" s="62">
        <f>D7*20%</f>
        <v>26505</v>
      </c>
      <c r="F8" s="101"/>
      <c r="G8" s="90"/>
      <c r="H8" s="83"/>
      <c r="I8" s="85"/>
      <c r="J8" s="87"/>
      <c r="L8"/>
      <c r="M8"/>
      <c r="N8"/>
      <c r="O8"/>
      <c r="P8"/>
      <c r="Q8"/>
    </row>
    <row r="9" spans="2:17" ht="15" customHeight="1" x14ac:dyDescent="0.35">
      <c r="B9" s="32" t="s">
        <v>18</v>
      </c>
      <c r="C9" s="32"/>
      <c r="D9" s="63">
        <f>D8+D7</f>
        <v>159030</v>
      </c>
      <c r="F9" s="99" t="s">
        <v>1</v>
      </c>
      <c r="G9" s="88" t="s">
        <v>25</v>
      </c>
      <c r="H9" s="95">
        <v>122750</v>
      </c>
      <c r="I9" s="85">
        <f>H9*75%</f>
        <v>92062.5</v>
      </c>
      <c r="J9" s="87">
        <f>H9*150%</f>
        <v>184125</v>
      </c>
      <c r="L9"/>
      <c r="M9"/>
      <c r="N9"/>
      <c r="O9"/>
      <c r="P9"/>
      <c r="Q9"/>
    </row>
    <row r="10" spans="2:17" ht="14.5" customHeight="1" x14ac:dyDescent="0.35">
      <c r="B10" s="13"/>
      <c r="C10" s="13"/>
      <c r="D10" s="13"/>
      <c r="F10" s="100"/>
      <c r="G10" s="89"/>
      <c r="H10" s="82"/>
      <c r="I10" s="85"/>
      <c r="J10" s="87"/>
      <c r="L10"/>
      <c r="M10"/>
      <c r="N10"/>
      <c r="O10"/>
      <c r="P10"/>
      <c r="Q10"/>
    </row>
    <row r="11" spans="2:17" ht="14.5" customHeight="1" thickBot="1" x14ac:dyDescent="0.4">
      <c r="B11" s="38" t="s">
        <v>21</v>
      </c>
      <c r="C11" s="38"/>
      <c r="D11" s="39">
        <v>1</v>
      </c>
      <c r="F11" s="101"/>
      <c r="G11" s="90"/>
      <c r="H11" s="83"/>
      <c r="I11" s="85"/>
      <c r="J11" s="87"/>
      <c r="L11"/>
      <c r="M11"/>
      <c r="N11"/>
      <c r="O11"/>
      <c r="P11"/>
      <c r="Q11"/>
    </row>
    <row r="12" spans="2:17" ht="14.5" customHeight="1" x14ac:dyDescent="0.35">
      <c r="B12" s="38" t="s">
        <v>22</v>
      </c>
      <c r="C12" s="38"/>
      <c r="D12" s="39">
        <v>0.75</v>
      </c>
      <c r="F12" s="99" t="s">
        <v>2</v>
      </c>
      <c r="G12" s="88" t="s">
        <v>26</v>
      </c>
      <c r="H12" s="96">
        <v>64950</v>
      </c>
      <c r="I12" s="85">
        <f>H12*75%</f>
        <v>48712.5</v>
      </c>
      <c r="J12" s="87">
        <f>H12*150%</f>
        <v>97425</v>
      </c>
      <c r="L12"/>
      <c r="M12"/>
      <c r="N12"/>
      <c r="O12"/>
      <c r="P12"/>
      <c r="Q12"/>
    </row>
    <row r="13" spans="2:17" ht="15" customHeight="1" x14ac:dyDescent="0.35">
      <c r="B13" s="38" t="s">
        <v>23</v>
      </c>
      <c r="C13" s="38"/>
      <c r="D13" s="39">
        <v>1.5</v>
      </c>
      <c r="F13" s="100"/>
      <c r="G13" s="89"/>
      <c r="H13" s="96"/>
      <c r="I13" s="85"/>
      <c r="J13" s="87"/>
      <c r="L13"/>
      <c r="M13"/>
      <c r="N13"/>
      <c r="O13"/>
      <c r="P13"/>
      <c r="Q13"/>
    </row>
    <row r="14" spans="2:17" ht="14.5" customHeight="1" thickBot="1" x14ac:dyDescent="0.4">
      <c r="B14" s="4"/>
      <c r="C14" s="4"/>
      <c r="D14" s="5"/>
      <c r="F14" s="101"/>
      <c r="G14" s="90"/>
      <c r="H14" s="96"/>
      <c r="I14" s="85"/>
      <c r="J14" s="87"/>
      <c r="L14"/>
      <c r="M14"/>
      <c r="N14"/>
      <c r="O14"/>
      <c r="P14"/>
      <c r="Q14"/>
    </row>
    <row r="15" spans="2:17" ht="14.5" customHeight="1" x14ac:dyDescent="0.35">
      <c r="B15" s="4"/>
      <c r="C15" s="4"/>
      <c r="D15" s="5"/>
      <c r="F15" s="99" t="s">
        <v>3</v>
      </c>
      <c r="G15" s="88" t="s">
        <v>27</v>
      </c>
      <c r="H15" s="96">
        <v>99800</v>
      </c>
      <c r="I15" s="85">
        <f>H15*75%</f>
        <v>74850</v>
      </c>
      <c r="J15" s="87">
        <f>H15*150%</f>
        <v>149700</v>
      </c>
      <c r="L15"/>
      <c r="M15"/>
      <c r="N15"/>
      <c r="O15"/>
      <c r="P15"/>
      <c r="Q15"/>
    </row>
    <row r="16" spans="2:17" ht="14.5" customHeight="1" x14ac:dyDescent="0.35">
      <c r="B16" s="4"/>
      <c r="C16" s="4"/>
      <c r="D16" s="5"/>
      <c r="F16" s="100"/>
      <c r="G16" s="89"/>
      <c r="H16" s="96"/>
      <c r="I16" s="85"/>
      <c r="J16" s="87"/>
      <c r="L16"/>
      <c r="M16"/>
      <c r="N16"/>
      <c r="O16"/>
      <c r="P16"/>
      <c r="Q16"/>
    </row>
    <row r="17" spans="2:17" ht="15" customHeight="1" x14ac:dyDescent="0.35">
      <c r="B17" s="4"/>
      <c r="C17" s="4"/>
      <c r="F17" s="100"/>
      <c r="G17" s="89"/>
      <c r="H17" s="96"/>
      <c r="I17" s="85"/>
      <c r="J17" s="87"/>
      <c r="L17"/>
      <c r="M17"/>
      <c r="N17"/>
      <c r="O17"/>
      <c r="P17"/>
      <c r="Q17"/>
    </row>
    <row r="18" spans="2:17" ht="14.5" customHeight="1" thickBot="1" x14ac:dyDescent="0.4">
      <c r="F18" s="101"/>
      <c r="G18" s="90"/>
      <c r="H18" s="96"/>
      <c r="I18" s="85"/>
      <c r="J18" s="87"/>
      <c r="L18"/>
      <c r="M18"/>
      <c r="N18"/>
      <c r="O18"/>
      <c r="P18"/>
      <c r="Q18"/>
    </row>
    <row r="19" spans="2:17" ht="14.5" customHeight="1" x14ac:dyDescent="0.35">
      <c r="E19" s="3"/>
      <c r="F19" s="99" t="s">
        <v>4</v>
      </c>
      <c r="G19" s="88" t="s">
        <v>28</v>
      </c>
      <c r="H19" s="96">
        <v>128900</v>
      </c>
      <c r="I19" s="85">
        <f>H19*75%</f>
        <v>96675</v>
      </c>
      <c r="J19" s="87">
        <f>H19*150%</f>
        <v>193350</v>
      </c>
      <c r="L19"/>
      <c r="M19"/>
      <c r="N19"/>
      <c r="O19"/>
      <c r="P19"/>
      <c r="Q19"/>
    </row>
    <row r="20" spans="2:17" ht="14.5" customHeight="1" x14ac:dyDescent="0.35">
      <c r="F20" s="100"/>
      <c r="G20" s="89"/>
      <c r="H20" s="96"/>
      <c r="I20" s="85"/>
      <c r="J20" s="87"/>
      <c r="L20"/>
      <c r="M20"/>
      <c r="N20"/>
      <c r="O20"/>
      <c r="P20"/>
      <c r="Q20"/>
    </row>
    <row r="21" spans="2:17" ht="15" customHeight="1" thickBot="1" x14ac:dyDescent="0.4">
      <c r="E21" s="3"/>
      <c r="F21" s="101"/>
      <c r="G21" s="90"/>
      <c r="H21" s="96"/>
      <c r="I21" s="85"/>
      <c r="J21" s="87"/>
      <c r="L21"/>
      <c r="M21"/>
      <c r="N21"/>
      <c r="O21"/>
      <c r="P21"/>
      <c r="Q21"/>
    </row>
    <row r="22" spans="2:17" ht="14.5" customHeight="1" x14ac:dyDescent="0.35">
      <c r="F22" s="99" t="s">
        <v>5</v>
      </c>
      <c r="G22" s="88" t="s">
        <v>20</v>
      </c>
      <c r="H22" s="96">
        <v>88350</v>
      </c>
      <c r="I22" s="85">
        <f>H22*75%</f>
        <v>66262.5</v>
      </c>
      <c r="J22" s="87">
        <f>H22*150%</f>
        <v>132525</v>
      </c>
      <c r="L22"/>
      <c r="M22"/>
      <c r="N22"/>
      <c r="O22"/>
      <c r="P22"/>
      <c r="Q22"/>
    </row>
    <row r="23" spans="2:17" ht="14.5" customHeight="1" x14ac:dyDescent="0.35">
      <c r="F23" s="100"/>
      <c r="G23" s="89"/>
      <c r="H23" s="96"/>
      <c r="I23" s="85"/>
      <c r="J23" s="87"/>
      <c r="L23"/>
      <c r="M23"/>
      <c r="N23"/>
      <c r="O23"/>
      <c r="P23"/>
      <c r="Q23"/>
    </row>
    <row r="24" spans="2:17" ht="15" customHeight="1" thickBot="1" x14ac:dyDescent="0.4">
      <c r="F24" s="101"/>
      <c r="G24" s="90"/>
      <c r="H24" s="97"/>
      <c r="I24" s="98"/>
      <c r="J24" s="94"/>
      <c r="L24"/>
      <c r="M24"/>
      <c r="N24"/>
      <c r="O24"/>
      <c r="P24"/>
      <c r="Q24"/>
    </row>
    <row r="25" spans="2:17" ht="14.5" customHeight="1" x14ac:dyDescent="0.35">
      <c r="L25"/>
      <c r="M25"/>
      <c r="N25"/>
      <c r="O25"/>
      <c r="P25"/>
      <c r="Q25"/>
    </row>
    <row r="26" spans="2:17" ht="14.5" customHeight="1" x14ac:dyDescent="0.35">
      <c r="L26"/>
      <c r="M26"/>
      <c r="N26"/>
      <c r="O26"/>
      <c r="P26"/>
      <c r="Q26"/>
    </row>
    <row r="27" spans="2:17" ht="15" customHeight="1" x14ac:dyDescent="0.35">
      <c r="L27"/>
      <c r="M27"/>
      <c r="N27"/>
      <c r="O27"/>
      <c r="P27"/>
      <c r="Q27"/>
    </row>
    <row r="28" spans="2:17" x14ac:dyDescent="0.35">
      <c r="L28"/>
      <c r="M28"/>
      <c r="N28"/>
      <c r="O28"/>
      <c r="P28"/>
      <c r="Q28"/>
    </row>
    <row r="29" spans="2:17" x14ac:dyDescent="0.35">
      <c r="L29"/>
      <c r="M29"/>
      <c r="N29"/>
      <c r="O29"/>
      <c r="P29"/>
      <c r="Q29"/>
    </row>
    <row r="30" spans="2:17" x14ac:dyDescent="0.35">
      <c r="L30"/>
      <c r="M30"/>
      <c r="N30"/>
      <c r="O30"/>
      <c r="P30"/>
      <c r="Q30"/>
    </row>
  </sheetData>
  <mergeCells count="36">
    <mergeCell ref="F22:F24"/>
    <mergeCell ref="G12:G14"/>
    <mergeCell ref="G15:G18"/>
    <mergeCell ref="G19:G21"/>
    <mergeCell ref="G22:G24"/>
    <mergeCell ref="F12:F14"/>
    <mergeCell ref="F15:F18"/>
    <mergeCell ref="F19:F21"/>
    <mergeCell ref="G9:G11"/>
    <mergeCell ref="F6:F8"/>
    <mergeCell ref="F9:F11"/>
    <mergeCell ref="J12:J14"/>
    <mergeCell ref="J15:J18"/>
    <mergeCell ref="J19:J21"/>
    <mergeCell ref="J22:J24"/>
    <mergeCell ref="H9:H11"/>
    <mergeCell ref="I9:I11"/>
    <mergeCell ref="J9:J11"/>
    <mergeCell ref="H12:H14"/>
    <mergeCell ref="H15:H18"/>
    <mergeCell ref="H19:H21"/>
    <mergeCell ref="H22:H24"/>
    <mergeCell ref="I12:I14"/>
    <mergeCell ref="I15:I18"/>
    <mergeCell ref="I19:I21"/>
    <mergeCell ref="I22:I24"/>
    <mergeCell ref="B1:O1"/>
    <mergeCell ref="B2:O2"/>
    <mergeCell ref="B4:P4"/>
    <mergeCell ref="B6:C6"/>
    <mergeCell ref="H6:H8"/>
    <mergeCell ref="I6:I8"/>
    <mergeCell ref="J6:J8"/>
    <mergeCell ref="G6:G8"/>
    <mergeCell ref="B5:E5"/>
    <mergeCell ref="B8:C8"/>
  </mergeCells>
  <dataValidations count="2">
    <dataValidation type="list" allowBlank="1" showInputMessage="1" showErrorMessage="1" sqref="D6" xr:uid="{F38D7DB9-FF38-4590-A6E3-4D175E39F0B8}">
      <formula1>"NGET1, NGET2, SPT1,SPT2, SPT3, SHET1"</formula1>
    </dataValidation>
    <dataValidation type="list" allowBlank="1" showInputMessage="1" showErrorMessage="1" sqref="C7" xr:uid="{E8FD8C56-F5DD-462D-BC82-179EE7E2D193}">
      <formula1>$H$5:$J$5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11715-15F1-41C7-9DEB-B803F6E0392F}">
  <dimension ref="B1:O21"/>
  <sheetViews>
    <sheetView showGridLines="0" showRowColHeaders="0" zoomScale="90" zoomScaleNormal="90" workbookViewId="0">
      <selection activeCell="O6" sqref="O6"/>
    </sheetView>
  </sheetViews>
  <sheetFormatPr defaultRowHeight="14.5" x14ac:dyDescent="0.35"/>
  <cols>
    <col min="1" max="1" width="3.453125" customWidth="1"/>
    <col min="2" max="2" width="15.54296875" bestFit="1" customWidth="1"/>
    <col min="3" max="3" width="47.54296875" customWidth="1"/>
    <col min="4" max="4" width="16.54296875" customWidth="1"/>
    <col min="5" max="5" width="17.81640625" bestFit="1" customWidth="1"/>
    <col min="6" max="6" width="30.54296875" bestFit="1" customWidth="1"/>
    <col min="7" max="7" width="21.81640625" bestFit="1" customWidth="1"/>
    <col min="8" max="10" width="21.81640625" hidden="1" customWidth="1"/>
    <col min="11" max="14" width="13.453125" style="10" customWidth="1"/>
    <col min="15" max="15" width="13.453125" style="6" customWidth="1"/>
  </cols>
  <sheetData>
    <row r="1" spans="2:15" ht="15.5" x14ac:dyDescent="0.35">
      <c r="B1" s="76" t="s">
        <v>49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</row>
    <row r="2" spans="2:15" ht="15.5" x14ac:dyDescent="0.35">
      <c r="B2" s="76" t="s">
        <v>43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"/>
    </row>
    <row r="3" spans="2:15" ht="15.5" x14ac:dyDescent="0.35">
      <c r="B3" s="1"/>
      <c r="C3" s="1"/>
      <c r="D3" s="1"/>
      <c r="E3" s="1"/>
      <c r="F3" s="2"/>
      <c r="G3" s="2"/>
      <c r="H3" s="2"/>
      <c r="I3" s="2"/>
      <c r="J3" s="2"/>
      <c r="K3" s="8"/>
      <c r="L3" s="8"/>
      <c r="M3" s="8"/>
      <c r="N3" s="9"/>
      <c r="O3" s="7"/>
    </row>
    <row r="4" spans="2:15" ht="21" customHeight="1" thickBot="1" x14ac:dyDescent="0.4"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</row>
    <row r="5" spans="2:15" ht="64" customHeight="1" thickBot="1" x14ac:dyDescent="0.4">
      <c r="B5" s="42" t="s">
        <v>44</v>
      </c>
      <c r="C5" s="12"/>
      <c r="D5" s="12"/>
      <c r="F5" s="12"/>
      <c r="G5" s="50" t="s">
        <v>31</v>
      </c>
      <c r="H5" s="52"/>
      <c r="I5" s="52"/>
      <c r="J5" s="52"/>
      <c r="K5" s="51" t="s">
        <v>32</v>
      </c>
      <c r="L5" s="51" t="s">
        <v>22</v>
      </c>
      <c r="M5" s="51" t="s">
        <v>33</v>
      </c>
      <c r="N5" s="51" t="s">
        <v>34</v>
      </c>
      <c r="O5" s="53" t="s">
        <v>35</v>
      </c>
    </row>
    <row r="6" spans="2:15" ht="14.5" customHeight="1" thickBot="1" x14ac:dyDescent="0.4">
      <c r="B6" s="103" t="s">
        <v>14</v>
      </c>
      <c r="C6" s="103"/>
      <c r="D6" s="30" t="s">
        <v>28</v>
      </c>
      <c r="F6" s="104" t="s">
        <v>0</v>
      </c>
      <c r="G6" s="23" t="s">
        <v>12</v>
      </c>
      <c r="H6" s="24" t="s">
        <v>24</v>
      </c>
      <c r="I6" s="24" t="b">
        <f>IF($D$7&lt;101,TRUE,FALSE)</f>
        <v>1</v>
      </c>
      <c r="J6" s="24" t="str">
        <f>H6&amp;I6</f>
        <v>SHET1TRUE</v>
      </c>
      <c r="K6" s="45">
        <v>55750</v>
      </c>
      <c r="L6" s="45">
        <f>K6*0.75</f>
        <v>41812.5</v>
      </c>
      <c r="M6" s="45">
        <v>3050</v>
      </c>
      <c r="N6" s="45">
        <v>21700</v>
      </c>
      <c r="O6" s="47">
        <f>N6*0.75</f>
        <v>16275</v>
      </c>
    </row>
    <row r="7" spans="2:15" ht="15" customHeight="1" thickBot="1" x14ac:dyDescent="0.4">
      <c r="B7" s="103" t="s">
        <v>15</v>
      </c>
      <c r="C7" s="103"/>
      <c r="D7" s="30"/>
      <c r="F7" s="105"/>
      <c r="G7" s="25" t="s">
        <v>13</v>
      </c>
      <c r="H7" s="26" t="s">
        <v>24</v>
      </c>
      <c r="I7" s="24" t="b">
        <f>IF($D$7&gt;100,TRUE,FALSE)</f>
        <v>0</v>
      </c>
      <c r="J7" s="26" t="str">
        <f t="shared" ref="J7:J17" si="0">H7&amp;I7</f>
        <v>SHET1FALSE</v>
      </c>
      <c r="K7" s="46">
        <v>70850</v>
      </c>
      <c r="L7" s="46">
        <f t="shared" ref="L7:L17" si="1">K7*0.75</f>
        <v>53137.5</v>
      </c>
      <c r="M7" s="46">
        <v>3050</v>
      </c>
      <c r="N7" s="46">
        <v>21700</v>
      </c>
      <c r="O7" s="48">
        <f t="shared" ref="O7:O17" si="2">N7*0.75</f>
        <v>16275</v>
      </c>
    </row>
    <row r="8" spans="2:15" ht="19.75" customHeight="1" thickBot="1" x14ac:dyDescent="0.4">
      <c r="B8" s="22" t="s">
        <v>16</v>
      </c>
      <c r="C8" s="31" t="s">
        <v>35</v>
      </c>
      <c r="D8" s="64">
        <f>INDEX($K$6:$O$17,MATCH(_xlfn.CONCAT($D$6,"TRUE"),$J$6:$J$17,0),MATCH(C8,$K$5:$O$5,0))</f>
        <v>19200</v>
      </c>
      <c r="F8" s="104" t="s">
        <v>1</v>
      </c>
      <c r="G8" s="23" t="s">
        <v>12</v>
      </c>
      <c r="H8" s="24" t="s">
        <v>25</v>
      </c>
      <c r="I8" s="24" t="b">
        <f>IF($D$7&lt;101,TRUE,FALSE)</f>
        <v>1</v>
      </c>
      <c r="J8" s="24" t="str">
        <f t="shared" si="0"/>
        <v>SPT3TRUE</v>
      </c>
      <c r="K8" s="45">
        <v>62800</v>
      </c>
      <c r="L8" s="45">
        <f t="shared" si="1"/>
        <v>47100</v>
      </c>
      <c r="M8" s="45">
        <v>3050</v>
      </c>
      <c r="N8" s="45">
        <v>18100</v>
      </c>
      <c r="O8" s="47">
        <f t="shared" si="2"/>
        <v>13575</v>
      </c>
    </row>
    <row r="9" spans="2:15" ht="15" customHeight="1" thickBot="1" x14ac:dyDescent="0.4">
      <c r="B9" s="35" t="s">
        <v>17</v>
      </c>
      <c r="C9" s="35"/>
      <c r="D9" s="65">
        <f>D8*20%</f>
        <v>3840</v>
      </c>
      <c r="F9" s="105"/>
      <c r="G9" s="25" t="s">
        <v>13</v>
      </c>
      <c r="H9" s="26" t="s">
        <v>25</v>
      </c>
      <c r="I9" s="24" t="b">
        <f>IF($D$7&gt;100,TRUE,FALSE)</f>
        <v>0</v>
      </c>
      <c r="J9" s="26" t="str">
        <f t="shared" si="0"/>
        <v>SPT3FALSE</v>
      </c>
      <c r="K9" s="46">
        <v>80200</v>
      </c>
      <c r="L9" s="46">
        <f t="shared" si="1"/>
        <v>60150</v>
      </c>
      <c r="M9" s="46">
        <v>3050</v>
      </c>
      <c r="N9" s="46">
        <v>18100</v>
      </c>
      <c r="O9" s="48">
        <f t="shared" si="2"/>
        <v>13575</v>
      </c>
    </row>
    <row r="10" spans="2:15" ht="14.5" customHeight="1" thickBot="1" x14ac:dyDescent="0.4">
      <c r="B10" s="35" t="s">
        <v>18</v>
      </c>
      <c r="C10" s="35"/>
      <c r="D10" s="66">
        <f>D9+D8</f>
        <v>23040</v>
      </c>
      <c r="F10" s="104" t="s">
        <v>2</v>
      </c>
      <c r="G10" s="23" t="s">
        <v>12</v>
      </c>
      <c r="H10" s="24" t="s">
        <v>26</v>
      </c>
      <c r="I10" s="24" t="b">
        <f>IF($D$7&lt;101,TRUE,FALSE)</f>
        <v>1</v>
      </c>
      <c r="J10" s="24" t="str">
        <f t="shared" si="0"/>
        <v>SPT2TRUE</v>
      </c>
      <c r="K10" s="45">
        <v>42100</v>
      </c>
      <c r="L10" s="45">
        <f t="shared" si="1"/>
        <v>31575</v>
      </c>
      <c r="M10" s="45">
        <v>1350</v>
      </c>
      <c r="N10" s="45">
        <v>10450</v>
      </c>
      <c r="O10" s="47">
        <f t="shared" si="2"/>
        <v>7837.5</v>
      </c>
    </row>
    <row r="11" spans="2:15" ht="15" customHeight="1" thickBot="1" x14ac:dyDescent="0.4">
      <c r="B11" s="12"/>
      <c r="C11" s="12"/>
      <c r="D11" s="12"/>
      <c r="F11" s="105"/>
      <c r="G11" s="25" t="s">
        <v>13</v>
      </c>
      <c r="H11" s="26" t="s">
        <v>26</v>
      </c>
      <c r="I11" s="24" t="b">
        <f>IF($D$7&gt;100,TRUE,FALSE)</f>
        <v>0</v>
      </c>
      <c r="J11" s="26" t="str">
        <f t="shared" si="0"/>
        <v>SPT2FALSE</v>
      </c>
      <c r="K11" s="46">
        <v>59500</v>
      </c>
      <c r="L11" s="46">
        <f t="shared" si="1"/>
        <v>44625</v>
      </c>
      <c r="M11" s="46">
        <v>1350</v>
      </c>
      <c r="N11" s="46">
        <v>10450</v>
      </c>
      <c r="O11" s="48">
        <f t="shared" si="2"/>
        <v>7837.5</v>
      </c>
    </row>
    <row r="12" spans="2:15" ht="14.5" customHeight="1" thickBot="1" x14ac:dyDescent="0.4">
      <c r="B12" s="33" t="s">
        <v>32</v>
      </c>
      <c r="C12" s="33"/>
      <c r="D12" s="34">
        <v>1</v>
      </c>
      <c r="F12" s="104" t="s">
        <v>3</v>
      </c>
      <c r="G12" s="23" t="s">
        <v>12</v>
      </c>
      <c r="H12" s="24" t="s">
        <v>27</v>
      </c>
      <c r="I12" s="24" t="b">
        <f>IF($D$7&lt;101,TRUE,FALSE)</f>
        <v>1</v>
      </c>
      <c r="J12" s="24" t="str">
        <f t="shared" si="0"/>
        <v>SPT1TRUE</v>
      </c>
      <c r="K12" s="45">
        <v>58600</v>
      </c>
      <c r="L12" s="45">
        <f t="shared" si="1"/>
        <v>43950</v>
      </c>
      <c r="M12" s="45">
        <v>3000</v>
      </c>
      <c r="N12" s="45">
        <v>20050</v>
      </c>
      <c r="O12" s="47">
        <f t="shared" si="2"/>
        <v>15037.5</v>
      </c>
    </row>
    <row r="13" spans="2:15" ht="15" customHeight="1" thickBot="1" x14ac:dyDescent="0.4">
      <c r="B13" s="33" t="s">
        <v>22</v>
      </c>
      <c r="C13" s="33"/>
      <c r="D13" s="34">
        <v>0.75</v>
      </c>
      <c r="F13" s="105"/>
      <c r="G13" s="25" t="s">
        <v>13</v>
      </c>
      <c r="H13" s="26" t="s">
        <v>27</v>
      </c>
      <c r="I13" s="24" t="b">
        <f>IF($D$7&gt;100,TRUE,FALSE)</f>
        <v>0</v>
      </c>
      <c r="J13" s="26" t="str">
        <f t="shared" si="0"/>
        <v>SPT1FALSE</v>
      </c>
      <c r="K13" s="46">
        <v>80950</v>
      </c>
      <c r="L13" s="46">
        <f t="shared" si="1"/>
        <v>60712.5</v>
      </c>
      <c r="M13" s="46">
        <v>3000</v>
      </c>
      <c r="N13" s="46">
        <v>20050</v>
      </c>
      <c r="O13" s="48">
        <f t="shared" si="2"/>
        <v>15037.5</v>
      </c>
    </row>
    <row r="14" spans="2:15" ht="14.5" customHeight="1" thickBot="1" x14ac:dyDescent="0.4">
      <c r="B14" s="33" t="s">
        <v>33</v>
      </c>
      <c r="C14" s="33"/>
      <c r="D14" s="34">
        <v>1</v>
      </c>
      <c r="F14" s="104" t="s">
        <v>4</v>
      </c>
      <c r="G14" s="23" t="s">
        <v>12</v>
      </c>
      <c r="H14" s="24" t="s">
        <v>28</v>
      </c>
      <c r="I14" s="24" t="b">
        <f>IF($D$7&lt;101,TRUE,FALSE)</f>
        <v>1</v>
      </c>
      <c r="J14" s="24" t="str">
        <f t="shared" si="0"/>
        <v>NGET2TRUE</v>
      </c>
      <c r="K14" s="45">
        <v>54200</v>
      </c>
      <c r="L14" s="45">
        <f t="shared" si="1"/>
        <v>40650</v>
      </c>
      <c r="M14" s="45">
        <v>4650</v>
      </c>
      <c r="N14" s="45">
        <v>25600</v>
      </c>
      <c r="O14" s="47">
        <f t="shared" si="2"/>
        <v>19200</v>
      </c>
    </row>
    <row r="15" spans="2:15" ht="15" customHeight="1" thickBot="1" x14ac:dyDescent="0.4">
      <c r="B15" s="33" t="s">
        <v>34</v>
      </c>
      <c r="C15" s="33"/>
      <c r="D15" s="34">
        <v>1</v>
      </c>
      <c r="F15" s="105"/>
      <c r="G15" s="25" t="s">
        <v>13</v>
      </c>
      <c r="H15" s="26" t="s">
        <v>28</v>
      </c>
      <c r="I15" s="24" t="b">
        <f>IF($D$7&gt;100,TRUE,FALSE)</f>
        <v>0</v>
      </c>
      <c r="J15" s="26" t="str">
        <f t="shared" si="0"/>
        <v>NGET2FALSE</v>
      </c>
      <c r="K15" s="46">
        <v>79250</v>
      </c>
      <c r="L15" s="46">
        <f t="shared" si="1"/>
        <v>59437.5</v>
      </c>
      <c r="M15" s="46">
        <v>4650</v>
      </c>
      <c r="N15" s="46">
        <v>25600</v>
      </c>
      <c r="O15" s="48">
        <f t="shared" si="2"/>
        <v>19200</v>
      </c>
    </row>
    <row r="16" spans="2:15" ht="14.5" customHeight="1" thickBot="1" x14ac:dyDescent="0.4">
      <c r="B16" s="33" t="s">
        <v>35</v>
      </c>
      <c r="C16" s="33"/>
      <c r="D16" s="34">
        <v>0.75</v>
      </c>
      <c r="F16" s="104" t="s">
        <v>5</v>
      </c>
      <c r="G16" s="23" t="s">
        <v>12</v>
      </c>
      <c r="H16" s="24" t="s">
        <v>20</v>
      </c>
      <c r="I16" s="24" t="b">
        <f>IF($D$7&lt;101,TRUE,FALSE)</f>
        <v>1</v>
      </c>
      <c r="J16" s="24" t="str">
        <f t="shared" si="0"/>
        <v>NGET1TRUE</v>
      </c>
      <c r="K16" s="45">
        <v>40300</v>
      </c>
      <c r="L16" s="45">
        <f t="shared" si="1"/>
        <v>30225</v>
      </c>
      <c r="M16" s="45">
        <v>4050</v>
      </c>
      <c r="N16" s="45">
        <v>23250</v>
      </c>
      <c r="O16" s="47">
        <f t="shared" si="2"/>
        <v>17437.5</v>
      </c>
    </row>
    <row r="17" spans="2:15" ht="15" customHeight="1" thickBot="1" x14ac:dyDescent="0.4">
      <c r="B17" s="33"/>
      <c r="C17" s="33"/>
      <c r="D17" s="34"/>
      <c r="F17" s="105"/>
      <c r="G17" s="25" t="s">
        <v>13</v>
      </c>
      <c r="H17" s="26" t="s">
        <v>20</v>
      </c>
      <c r="I17" s="24" t="b">
        <f>IF($D$7&gt;100,TRUE,FALSE)</f>
        <v>0</v>
      </c>
      <c r="J17" s="26" t="str">
        <f t="shared" si="0"/>
        <v>NGET1FALSE</v>
      </c>
      <c r="K17" s="46">
        <v>50250</v>
      </c>
      <c r="L17" s="46">
        <f t="shared" si="1"/>
        <v>37687.5</v>
      </c>
      <c r="M17" s="46">
        <v>4050</v>
      </c>
      <c r="N17" s="46">
        <v>23250</v>
      </c>
      <c r="O17" s="48">
        <f t="shared" si="2"/>
        <v>17437.5</v>
      </c>
    </row>
    <row r="18" spans="2:15" ht="14.5" customHeight="1" x14ac:dyDescent="0.35">
      <c r="B18" s="4"/>
      <c r="C18" s="4"/>
    </row>
    <row r="19" spans="2:15" ht="15" customHeight="1" x14ac:dyDescent="0.35">
      <c r="E19" s="3"/>
    </row>
    <row r="21" spans="2:15" x14ac:dyDescent="0.35">
      <c r="E21" s="3"/>
    </row>
  </sheetData>
  <mergeCells count="11">
    <mergeCell ref="F16:F17"/>
    <mergeCell ref="F6:F7"/>
    <mergeCell ref="F8:F9"/>
    <mergeCell ref="F10:F11"/>
    <mergeCell ref="F12:F13"/>
    <mergeCell ref="F14:F15"/>
    <mergeCell ref="B1:N1"/>
    <mergeCell ref="B2:N2"/>
    <mergeCell ref="B4:O4"/>
    <mergeCell ref="B6:C6"/>
    <mergeCell ref="B7:C7"/>
  </mergeCells>
  <dataValidations disablePrompts="1" count="2">
    <dataValidation type="list" allowBlank="1" showInputMessage="1" showErrorMessage="1" sqref="D6" xr:uid="{BA72AECC-7388-4CDD-AF9B-D3950598DC92}">
      <formula1>"NGET1, NGET2, SPT1,SPT2, SPT3, SHET1"</formula1>
    </dataValidation>
    <dataValidation type="list" allowBlank="1" showInputMessage="1" showErrorMessage="1" sqref="C8" xr:uid="{EA38C42F-8931-4C89-9518-707E4EA06F4D}">
      <formula1>$K$5:$O$5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16A02-8E06-4441-971A-BD3F6F165A44}">
  <sheetPr codeName="Sheet6">
    <tabColor rgb="FF7A3864"/>
  </sheetPr>
  <dimension ref="B5:H17"/>
  <sheetViews>
    <sheetView showGridLines="0" tabSelected="1" topLeftCell="A4" zoomScale="70" zoomScaleNormal="70" workbookViewId="0">
      <selection activeCell="K18" sqref="K18"/>
    </sheetView>
  </sheetViews>
  <sheetFormatPr defaultColWidth="8.81640625" defaultRowHeight="12.5" x14ac:dyDescent="0.25"/>
  <cols>
    <col min="1" max="1" width="8.81640625" style="11"/>
    <col min="2" max="2" width="27.453125" style="11" customWidth="1"/>
    <col min="3" max="6" width="8.81640625" style="11"/>
    <col min="7" max="7" width="11.453125" style="11" bestFit="1" customWidth="1"/>
    <col min="8" max="16384" width="8.81640625" style="11"/>
  </cols>
  <sheetData>
    <row r="5" spans="2:8" ht="13" thickBot="1" x14ac:dyDescent="0.3"/>
    <row r="6" spans="2:8" ht="13.5" thickBot="1" x14ac:dyDescent="0.3">
      <c r="B6" s="54" t="s">
        <v>16</v>
      </c>
      <c r="C6" s="55" t="s">
        <v>20</v>
      </c>
      <c r="D6" s="55" t="s">
        <v>28</v>
      </c>
      <c r="E6" s="55" t="s">
        <v>27</v>
      </c>
      <c r="F6" s="55" t="s">
        <v>26</v>
      </c>
      <c r="G6" s="55" t="s">
        <v>25</v>
      </c>
      <c r="H6" s="55" t="s">
        <v>24</v>
      </c>
    </row>
    <row r="7" spans="2:8" ht="50.25" customHeight="1" thickBot="1" x14ac:dyDescent="0.3">
      <c r="B7" s="27" t="s">
        <v>36</v>
      </c>
      <c r="C7" s="28">
        <v>10000</v>
      </c>
      <c r="D7" s="28">
        <v>10000</v>
      </c>
      <c r="E7" s="28">
        <v>10000</v>
      </c>
      <c r="F7" s="28">
        <v>10000</v>
      </c>
      <c r="G7" s="28">
        <v>10000</v>
      </c>
      <c r="H7" s="28">
        <v>10000</v>
      </c>
    </row>
    <row r="8" spans="2:8" ht="50.25" customHeight="1" thickBot="1" x14ac:dyDescent="0.3">
      <c r="B8" s="27" t="s">
        <v>37</v>
      </c>
      <c r="C8" s="106">
        <v>10000</v>
      </c>
      <c r="D8" s="107"/>
      <c r="E8" s="107"/>
      <c r="F8" s="107"/>
      <c r="G8" s="107"/>
      <c r="H8" s="108"/>
    </row>
    <row r="9" spans="2:8" ht="50.25" customHeight="1" thickBot="1" x14ac:dyDescent="0.3">
      <c r="B9" s="27" t="s">
        <v>38</v>
      </c>
      <c r="C9" s="28">
        <v>12717</v>
      </c>
      <c r="D9" s="28">
        <v>12717</v>
      </c>
      <c r="E9" s="28">
        <v>40560</v>
      </c>
      <c r="F9" s="28">
        <v>40560</v>
      </c>
      <c r="G9" s="28">
        <v>40560</v>
      </c>
      <c r="H9" s="28" t="s">
        <v>39</v>
      </c>
    </row>
    <row r="10" spans="2:8" ht="50.25" customHeight="1" thickBot="1" x14ac:dyDescent="0.3">
      <c r="B10" s="27" t="s">
        <v>40</v>
      </c>
      <c r="C10" s="106">
        <v>5000</v>
      </c>
      <c r="D10" s="107"/>
      <c r="E10" s="107"/>
      <c r="F10" s="107"/>
      <c r="G10" s="107"/>
      <c r="H10" s="108"/>
    </row>
    <row r="11" spans="2:8" ht="50.25" customHeight="1" thickBot="1" x14ac:dyDescent="0.3">
      <c r="B11" s="43" t="s">
        <v>7</v>
      </c>
      <c r="C11" s="44">
        <v>4050</v>
      </c>
      <c r="D11" s="44">
        <v>5750</v>
      </c>
      <c r="E11" s="44">
        <v>2450</v>
      </c>
      <c r="F11" s="44">
        <v>2450</v>
      </c>
      <c r="G11" s="44">
        <v>7450</v>
      </c>
      <c r="H11" s="44">
        <v>7450</v>
      </c>
    </row>
    <row r="12" spans="2:8" ht="29.25" customHeight="1" thickBot="1" x14ac:dyDescent="0.3">
      <c r="B12" s="43" t="s">
        <v>41</v>
      </c>
      <c r="C12" s="109">
        <v>3000</v>
      </c>
      <c r="D12" s="109"/>
      <c r="E12" s="109"/>
      <c r="F12" s="109"/>
      <c r="G12" s="109"/>
      <c r="H12" s="109"/>
    </row>
    <row r="13" spans="2:8" ht="29.15" customHeight="1" thickBot="1" x14ac:dyDescent="0.3">
      <c r="B13" s="43" t="s">
        <v>46</v>
      </c>
      <c r="C13" s="44" t="s">
        <v>47</v>
      </c>
      <c r="D13" s="44" t="s">
        <v>47</v>
      </c>
      <c r="E13" s="44" t="s">
        <v>47</v>
      </c>
      <c r="F13" s="44" t="s">
        <v>47</v>
      </c>
      <c r="G13" s="44" t="s">
        <v>47</v>
      </c>
      <c r="H13" s="44">
        <v>12800</v>
      </c>
    </row>
    <row r="14" spans="2:8" ht="29.15" customHeight="1" thickBot="1" x14ac:dyDescent="0.3">
      <c r="B14" s="43" t="s">
        <v>48</v>
      </c>
      <c r="C14" s="44"/>
      <c r="D14" s="44"/>
      <c r="E14" s="44"/>
      <c r="F14" s="44">
        <v>45700</v>
      </c>
      <c r="G14" s="44">
        <v>58900</v>
      </c>
      <c r="H14" s="44">
        <v>56050</v>
      </c>
    </row>
    <row r="15" spans="2:8" ht="29.15" customHeight="1" thickBot="1" x14ac:dyDescent="0.3">
      <c r="B15" s="43" t="s">
        <v>50</v>
      </c>
      <c r="C15" s="44">
        <v>13600</v>
      </c>
      <c r="D15" s="44">
        <v>13600</v>
      </c>
      <c r="E15" s="44">
        <v>6200</v>
      </c>
      <c r="F15" s="44">
        <v>6200</v>
      </c>
      <c r="G15" s="44">
        <v>6200</v>
      </c>
      <c r="H15" s="44">
        <v>5600</v>
      </c>
    </row>
    <row r="16" spans="2:8" ht="29.15" customHeight="1" thickBot="1" x14ac:dyDescent="0.3">
      <c r="B16" s="43" t="s">
        <v>51</v>
      </c>
      <c r="C16" s="106">
        <v>3000</v>
      </c>
      <c r="D16" s="107"/>
      <c r="E16" s="107"/>
      <c r="F16" s="107"/>
      <c r="G16" s="107"/>
      <c r="H16" s="108"/>
    </row>
    <row r="17" spans="2:8" ht="29.15" customHeight="1" thickBot="1" x14ac:dyDescent="0.3">
      <c r="B17" s="43" t="s">
        <v>52</v>
      </c>
      <c r="C17" s="106">
        <v>5000</v>
      </c>
      <c r="D17" s="107"/>
      <c r="E17" s="107"/>
      <c r="F17" s="107"/>
      <c r="G17" s="107"/>
      <c r="H17" s="108"/>
    </row>
  </sheetData>
  <mergeCells count="5">
    <mergeCell ref="C8:H8"/>
    <mergeCell ref="C10:H10"/>
    <mergeCell ref="C12:H12"/>
    <mergeCell ref="C16:H16"/>
    <mergeCell ref="C17:H17"/>
  </mergeCells>
  <pageMargins left="0.7" right="0.7" top="0.75" bottom="0.75" header="0.3" footer="0.3"/>
  <pageSetup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29E35-9B92-4239-BBF4-0DD917C753EC}">
  <sheetPr codeName="Sheet1">
    <tabColor rgb="FF6A2C91"/>
  </sheetPr>
  <dimension ref="A1"/>
  <sheetViews>
    <sheetView showGridLines="0" showRowColHeaders="0" zoomScaleNormal="100" workbookViewId="0">
      <selection activeCell="A3" sqref="A3"/>
    </sheetView>
  </sheetViews>
  <sheetFormatPr defaultColWidth="8.81640625" defaultRowHeight="12.5" x14ac:dyDescent="0.25"/>
  <cols>
    <col min="1" max="16384" width="8.81640625" style="1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Onshore Entry Fees</vt:lpstr>
      <vt:lpstr>Offshore Entry Fees</vt:lpstr>
      <vt:lpstr>Exit Fees</vt:lpstr>
      <vt:lpstr>Other Fees</vt:lpstr>
      <vt:lpstr>Zonal Map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Craddock1 (ESO), Luke</dc:creator>
  <cp:lastModifiedBy>Karthik Suresh [MSP]</cp:lastModifiedBy>
  <dcterms:created xsi:type="dcterms:W3CDTF">2024-03-27T15:59:26Z</dcterms:created>
  <dcterms:modified xsi:type="dcterms:W3CDTF">2026-04-08T10:50:04Z</dcterms:modified>
</cp:coreProperties>
</file>