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grahame_neale_uk_nationalgrid_com/Documents/CUSC Stuff/CMP303/"/>
    </mc:Choice>
  </mc:AlternateContent>
  <bookViews>
    <workbookView xWindow="-120" yWindow="-120" windowWidth="38640" windowHeight="21240" tabRatio="747"/>
  </bookViews>
  <sheets>
    <sheet name="Summary" sheetId="1" r:id="rId1"/>
    <sheet name="Key" sheetId="13" r:id="rId2"/>
    <sheet name="TNUoS_Impact" sheetId="12" r:id="rId3"/>
    <sheet name="Original" sheetId="2" r:id="rId4"/>
    <sheet name="WACM1&amp;2&amp;3" sheetId="3" r:id="rId5"/>
    <sheet name="WACM4" sheetId="6" r:id="rId6"/>
    <sheet name="WACM5" sheetId="7" r:id="rId7"/>
    <sheet name="WACM6" sheetId="8" r:id="rId8"/>
    <sheet name="WACM7" sheetId="9" r:id="rId9"/>
    <sheet name="WACM8" sheetId="10" r:id="rId10"/>
    <sheet name="WACM9" sheetId="11" r:id="rId1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" i="12" l="1"/>
  <c r="C2" i="12" l="1"/>
  <c r="F7" i="8" l="1"/>
  <c r="E7" i="8"/>
  <c r="B7" i="8"/>
  <c r="A7" i="8"/>
  <c r="B7" i="7"/>
  <c r="A7" i="7"/>
  <c r="F7" i="7"/>
  <c r="E7" i="7"/>
  <c r="C32" i="1"/>
  <c r="C31" i="1"/>
  <c r="C30" i="1"/>
  <c r="C29" i="1"/>
  <c r="C25" i="1"/>
  <c r="C24" i="1"/>
  <c r="C23" i="1"/>
  <c r="C22" i="1"/>
  <c r="C19" i="1"/>
  <c r="D19" i="1"/>
  <c r="C20" i="1"/>
  <c r="D20" i="1"/>
  <c r="C21" i="1"/>
  <c r="D21" i="1"/>
  <c r="C12" i="1"/>
  <c r="C13" i="1"/>
  <c r="C14" i="1"/>
  <c r="C15" i="1"/>
  <c r="J21" i="11"/>
  <c r="G21" i="11"/>
  <c r="D21" i="11"/>
  <c r="A21" i="11"/>
  <c r="J18" i="11"/>
  <c r="J19" i="11"/>
  <c r="G18" i="11"/>
  <c r="G19" i="11"/>
  <c r="D18" i="11"/>
  <c r="D19" i="11"/>
  <c r="A18" i="11"/>
  <c r="A19" i="11"/>
  <c r="D9" i="10"/>
  <c r="D10" i="10"/>
  <c r="D16" i="10" s="1"/>
  <c r="G22" i="11" s="1"/>
  <c r="A9" i="10"/>
  <c r="A10" i="10"/>
  <c r="A16" i="10" s="1"/>
  <c r="A22" i="11" s="1"/>
  <c r="J12" i="11"/>
  <c r="J13" i="11"/>
  <c r="G12" i="11"/>
  <c r="G13" i="11"/>
  <c r="D12" i="11"/>
  <c r="D13" i="11"/>
  <c r="A12" i="11"/>
  <c r="A13" i="11"/>
  <c r="D6" i="10"/>
  <c r="D7" i="10"/>
  <c r="A6" i="10"/>
  <c r="A7" i="10"/>
  <c r="E19" i="8"/>
  <c r="E9" i="8"/>
  <c r="E10" i="8"/>
  <c r="A9" i="8"/>
  <c r="A10" i="8"/>
  <c r="E15" i="8"/>
  <c r="E16" i="8"/>
  <c r="A15" i="8"/>
  <c r="A16" i="8"/>
  <c r="E6" i="8"/>
  <c r="A6" i="8"/>
  <c r="D10" i="3"/>
  <c r="J10" i="11" s="1"/>
  <c r="D9" i="3"/>
  <c r="D9" i="11" s="1"/>
  <c r="D7" i="3"/>
  <c r="G7" i="11" s="1"/>
  <c r="D6" i="3"/>
  <c r="E19" i="7"/>
  <c r="E15" i="7"/>
  <c r="E16" i="7"/>
  <c r="A15" i="7"/>
  <c r="A16" i="7"/>
  <c r="E6" i="7"/>
  <c r="A6" i="7"/>
  <c r="A6" i="3"/>
  <c r="A9" i="7" s="1"/>
  <c r="A7" i="3"/>
  <c r="E10" i="7" s="1"/>
  <c r="A9" i="3"/>
  <c r="A12" i="7" s="1"/>
  <c r="A10" i="3"/>
  <c r="A4" i="2"/>
  <c r="A5" i="2"/>
  <c r="B12" i="2" s="1"/>
  <c r="D15" i="1" s="1"/>
  <c r="E20" i="1" l="1"/>
  <c r="F20" i="1"/>
  <c r="E19" i="1"/>
  <c r="F19" i="1"/>
  <c r="F21" i="1"/>
  <c r="E21" i="1"/>
  <c r="E15" i="1"/>
  <c r="F15" i="1"/>
  <c r="A6" i="11"/>
  <c r="J6" i="11"/>
  <c r="G6" i="11"/>
  <c r="A19" i="10"/>
  <c r="D28" i="1" s="1"/>
  <c r="D22" i="11"/>
  <c r="J22" i="11"/>
  <c r="B10" i="2"/>
  <c r="D13" i="1" s="1"/>
  <c r="D19" i="10"/>
  <c r="D27" i="1" s="1"/>
  <c r="E12" i="8"/>
  <c r="A12" i="8"/>
  <c r="B9" i="2"/>
  <c r="D12" i="1" s="1"/>
  <c r="G9" i="11"/>
  <c r="J9" i="11"/>
  <c r="D16" i="3"/>
  <c r="D17" i="1" s="1"/>
  <c r="A10" i="11"/>
  <c r="D7" i="11"/>
  <c r="B11" i="2"/>
  <c r="D14" i="1" s="1"/>
  <c r="A13" i="8"/>
  <c r="E13" i="8"/>
  <c r="E22" i="8" s="1"/>
  <c r="D25" i="1" s="1"/>
  <c r="A9" i="11"/>
  <c r="D6" i="11"/>
  <c r="G10" i="11"/>
  <c r="G16" i="11" s="1"/>
  <c r="G25" i="11" s="1"/>
  <c r="D31" i="1" s="1"/>
  <c r="J7" i="11"/>
  <c r="J16" i="11" s="1"/>
  <c r="A7" i="11"/>
  <c r="D10" i="11"/>
  <c r="A19" i="8"/>
  <c r="A22" i="8" s="1"/>
  <c r="D24" i="1" s="1"/>
  <c r="E9" i="7"/>
  <c r="A16" i="3"/>
  <c r="D16" i="1" s="1"/>
  <c r="A13" i="7"/>
  <c r="A10" i="7"/>
  <c r="E13" i="7"/>
  <c r="E22" i="7" s="1"/>
  <c r="D23" i="1" s="1"/>
  <c r="E12" i="7"/>
  <c r="E24" i="1" l="1"/>
  <c r="F24" i="1"/>
  <c r="E17" i="1"/>
  <c r="F17" i="1"/>
  <c r="E14" i="1"/>
  <c r="F14" i="1"/>
  <c r="E16" i="1"/>
  <c r="F16" i="1"/>
  <c r="E23" i="1"/>
  <c r="F23" i="1"/>
  <c r="E25" i="1"/>
  <c r="F25" i="1"/>
  <c r="F12" i="1"/>
  <c r="E12" i="1"/>
  <c r="E13" i="1"/>
  <c r="F13" i="1"/>
  <c r="J25" i="11"/>
  <c r="D32" i="1" s="1"/>
  <c r="F32" i="1" s="1"/>
  <c r="F28" i="1"/>
  <c r="E28" i="1"/>
  <c r="F27" i="1"/>
  <c r="E27" i="1"/>
  <c r="E32" i="1"/>
  <c r="E31" i="1"/>
  <c r="F31" i="1"/>
  <c r="D16" i="11"/>
  <c r="D25" i="11" s="1"/>
  <c r="D30" i="1" s="1"/>
  <c r="A19" i="7"/>
  <c r="A22" i="7" s="1"/>
  <c r="D22" i="1" s="1"/>
  <c r="A16" i="11"/>
  <c r="A25" i="11" s="1"/>
  <c r="D29" i="1" s="1"/>
  <c r="E22" i="1" l="1"/>
  <c r="F22" i="1"/>
  <c r="F30" i="1"/>
  <c r="E30" i="1"/>
  <c r="E29" i="1"/>
  <c r="E35" i="1" s="1"/>
  <c r="F29" i="1"/>
  <c r="D34" i="1"/>
  <c r="D35" i="1"/>
  <c r="F34" i="1" l="1"/>
  <c r="F35" i="1"/>
  <c r="E34" i="1"/>
</calcChain>
</file>

<file path=xl/comments1.xml><?xml version="1.0" encoding="utf-8"?>
<comments xmlns="http://schemas.openxmlformats.org/spreadsheetml/2006/main">
  <authors>
    <author>Grahame Neale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Grahame Neale:</t>
        </r>
        <r>
          <rPr>
            <sz val="9"/>
            <color indexed="81"/>
            <rFont val="Tahoma"/>
            <charset val="1"/>
          </rPr>
          <t xml:space="preserve">
Based on estimated Western Isles costs - footer of page 6 - https://www.ofgem.gov.uk/system/files/docs/2019/05/shepd_contribution_consultation.pdf</t>
        </r>
      </text>
    </comment>
  </commentList>
</comments>
</file>

<file path=xl/comments2.xml><?xml version="1.0" encoding="utf-8"?>
<comments xmlns="http://schemas.openxmlformats.org/spreadsheetml/2006/main">
  <authors>
    <author>Grahame Neale</author>
  </authors>
  <commentList>
    <comment ref="A4" authorId="0" shapeId="0">
      <text>
        <r>
          <rPr>
            <b/>
            <sz val="9"/>
            <color indexed="81"/>
            <rFont val="Tahoma"/>
            <charset val="1"/>
          </rPr>
          <t>Grahame Neale:</t>
        </r>
        <r>
          <rPr>
            <sz val="9"/>
            <color indexed="81"/>
            <rFont val="Tahoma"/>
            <charset val="1"/>
          </rPr>
          <t xml:space="preserve">
From:
https://www.ofgem.gov.uk/system/files/docs/2019/05/shepd_contribution_consultation.pdf</t>
        </r>
      </text>
    </comment>
  </commentList>
</comments>
</file>

<file path=xl/sharedStrings.xml><?xml version="1.0" encoding="utf-8"?>
<sst xmlns="http://schemas.openxmlformats.org/spreadsheetml/2006/main" count="147" uniqueCount="107">
  <si>
    <t>Total Cost</t>
  </si>
  <si>
    <t>Assumed converter cost % of the Total Cost</t>
  </si>
  <si>
    <t>Asset Capability (MW)</t>
  </si>
  <si>
    <t>Option</t>
  </si>
  <si>
    <t>Variable</t>
  </si>
  <si>
    <t>Value removed from Gen TNUoS</t>
  </si>
  <si>
    <t>Minimum</t>
  </si>
  <si>
    <t>Original</t>
  </si>
  <si>
    <t>Maximum</t>
  </si>
  <si>
    <t>WACM1</t>
  </si>
  <si>
    <t>N/A</t>
  </si>
  <si>
    <t>WACM2</t>
  </si>
  <si>
    <t>WACM3</t>
  </si>
  <si>
    <t>WACM4</t>
  </si>
  <si>
    <t>WACM5</t>
  </si>
  <si>
    <t>WACM6</t>
  </si>
  <si>
    <t>WACM7</t>
  </si>
  <si>
    <t>WACM8</t>
  </si>
  <si>
    <t>Min Demand</t>
  </si>
  <si>
    <t>Max Demand</t>
  </si>
  <si>
    <t>WACM9</t>
  </si>
  <si>
    <t>Description</t>
  </si>
  <si>
    <t>Percentage</t>
  </si>
  <si>
    <t>Value</t>
  </si>
  <si>
    <t>A Percentage of the converter cost is moved from Generation to Demand TNUoS</t>
  </si>
  <si>
    <t>WACM 1</t>
  </si>
  <si>
    <t>WACM 2</t>
  </si>
  <si>
    <t>WACM 3</t>
  </si>
  <si>
    <t>Unable to calculate as project specific percentage, however must be lower than WACM2</t>
  </si>
  <si>
    <t>WACM 1 converter percentage</t>
  </si>
  <si>
    <t>WACM 2 converter percentage</t>
  </si>
  <si>
    <t>Fixed value removed from Generation TNUoS and recovered via Demand TNUoS or alternate mechanism</t>
  </si>
  <si>
    <t>Figures of consumer benefit from SHEPD</t>
  </si>
  <si>
    <t>Orkney</t>
  </si>
  <si>
    <t>Western Isles</t>
  </si>
  <si>
    <t>Shetland</t>
  </si>
  <si>
    <t>WACM1 + 4 - Half of the converter cost and a fixed value is moved from Generation to Demand TNUoS</t>
  </si>
  <si>
    <t>Method 1 - WACM 1 + 4</t>
  </si>
  <si>
    <t>Method 2 - WACM 4 + 1</t>
  </si>
  <si>
    <t>Converter Calculation</t>
  </si>
  <si>
    <t>WACM4 only value</t>
  </si>
  <si>
    <t>WACM 1 + 4</t>
  </si>
  <si>
    <t>WACM 4+ 1</t>
  </si>
  <si>
    <t>WACM 2 + 4 - All of the converter cost and a fixed value is moved from Generation to Demand TNUoS</t>
  </si>
  <si>
    <t>WACM 3 + 4 - Project specific converter cost and a fixed value is moved from Generation to Demand TNUoS</t>
  </si>
  <si>
    <t>Unable to calculate as project specific percentage required, however must be lower than WACM6</t>
  </si>
  <si>
    <t>Pro-Rata - The percentage of the HVDC used by demand should be paid for by demand</t>
  </si>
  <si>
    <t>Method 1 - Max Winter Demand</t>
  </si>
  <si>
    <t>Method 2 - Min Summer Demand</t>
  </si>
  <si>
    <t>Max Winter Demand (MW)</t>
  </si>
  <si>
    <t>Min Summer Demand (MW)</t>
  </si>
  <si>
    <t>Demand asset usage</t>
  </si>
  <si>
    <t>WACM 2 + 8 - The total converter cost and the percentage of the HVDC used by demand should be paid for by demand</t>
  </si>
  <si>
    <t>Method 1 - WACM 2 + 8 (Max Winter)</t>
  </si>
  <si>
    <t>Method 2 - WACM 8 (Max Winter) + 2</t>
  </si>
  <si>
    <t>Method 3 - WACM 2 + 8 (Min Summer)</t>
  </si>
  <si>
    <t>Method 4 - WACM 8 (Min Summer) + 2</t>
  </si>
  <si>
    <t>WACM 2+8 (Max Demand)</t>
  </si>
  <si>
    <t>WACM 8(Max Demand)+2</t>
  </si>
  <si>
    <t>WACM 2+8(Min Demand)</t>
  </si>
  <si>
    <t>WACM 8(Min Demand)+2</t>
  </si>
  <si>
    <t>TNUoS Revenue Variation (£m)</t>
  </si>
  <si>
    <t>average NHH demand tariff change (p/kWh)</t>
  </si>
  <si>
    <t>HH demand tariff change (residual only) (£/kW)</t>
  </si>
  <si>
    <t>Triad Gross charging base (MW)</t>
  </si>
  <si>
    <t xml:space="preserve">% of NHH revenue in demand revenue </t>
  </si>
  <si>
    <t>NHH volume (TWh) charging base</t>
  </si>
  <si>
    <t>* based on July forecast of 2020/21 tariffs</t>
  </si>
  <si>
    <t>Average NHH demand tariff change (p/kWh)</t>
  </si>
  <si>
    <t>Island</t>
  </si>
  <si>
    <t>Summer Min (MW)</t>
  </si>
  <si>
    <t>Winter Max (MW)</t>
  </si>
  <si>
    <t>Stornoway (Western Isles)</t>
  </si>
  <si>
    <t>Method 1 - WACM 2 + 4</t>
  </si>
  <si>
    <t>Method 2 - WACM 4 + 2</t>
  </si>
  <si>
    <t>WACM 2 + 4</t>
  </si>
  <si>
    <t>WACM 4 + 2</t>
  </si>
  <si>
    <t>Percentage of the Total Cost is moved from Generation to Demand TNUoS. Based on workgroup comments, these values are expected to be low (&lt;5%) however these cannot be quantified at present</t>
  </si>
  <si>
    <t>A fixed percentage of the total cost is associated with the additional bi-directional functionality (compared to mono-directional)</t>
  </si>
  <si>
    <t>The AC-DC converters make up a percentage of the total cost (see cell A5). Half of the converter cost is associated with the additional bi-directional functionality (compared to mono-directional)</t>
  </si>
  <si>
    <t>The AC-DC converters make up a percentage of the total cost (see cell A5). All of the converter cost is associated with the additional bi-directional functionality (compared to mono-directional)</t>
  </si>
  <si>
    <t>The AC-DC converters make up a percentage of the total cost (see cell A5). A link specific percentage of the converter cost is associated with the additional bi-directional functionality (compared to mono-directional)</t>
  </si>
  <si>
    <t>A non-CUSC defined method is used to determine the value of the additional bi-directional functionality (compared to mono-directional).</t>
  </si>
  <si>
    <t>Combination of WACM 1 and 4, with WACM 1 processed first</t>
  </si>
  <si>
    <t>Combination of WACM 1 and 4, with WACM 4 processed first</t>
  </si>
  <si>
    <t>Combination of WACM 2 and 4, with WACM 2 processed first</t>
  </si>
  <si>
    <t>Combination of WACM 2 and 4, with WACM 4 processed first</t>
  </si>
  <si>
    <t>Combination of WACM 3 and 4.</t>
  </si>
  <si>
    <t>The percentage of the HVDC used by demand should be paid for by demand - using summer minimum demand</t>
  </si>
  <si>
    <t>The percentage of the HVDC used by demand should be paid for by demand - using winter maximum demand</t>
  </si>
  <si>
    <t>Combination of WACM 2 and 8, with WACM 2 processed first and maximum winter demand used for WACM8</t>
  </si>
  <si>
    <t>Combination of WACM 2 and 8, with WACM 2 processed first and minimum summer demand used for WACM10</t>
  </si>
  <si>
    <t>Combination of WACM 2 and 8, with WACM 8 processed first using maximum winter demand followed by WACM2</t>
  </si>
  <si>
    <t>Combination of WACM 2 and 8, with WACM 8 processed first using minimum summer demand followed by WACM2</t>
  </si>
  <si>
    <t>Cell Format</t>
  </si>
  <si>
    <t>Value is used only as a raw data input for the tool</t>
  </si>
  <si>
    <t>Figure calculated by the tool</t>
  </si>
  <si>
    <t>WACM answer - shown in the Summary tab</t>
  </si>
  <si>
    <t>Value is both a WACM answer and raw data input</t>
  </si>
  <si>
    <t>Input</t>
  </si>
  <si>
    <t>Calculation</t>
  </si>
  <si>
    <t>Answer</t>
  </si>
  <si>
    <t>Cross-referenced  Input</t>
  </si>
  <si>
    <t>Answer and Input</t>
  </si>
  <si>
    <t>Value is referenced from another Input cell in the tool</t>
  </si>
  <si>
    <t>Additional Information</t>
  </si>
  <si>
    <t>Additional Information not used in calculating values but to support using the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</si>
</sst>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£&quot;#,##0;[Red]\-&quot;£&quot;#,##0"/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  <numFmt numFmtId="167" formatCode="&quot;£&quot;#,##0"/>
    <numFmt numFmtId="168" formatCode="_-[$£-809]* #,##0.000_-;\-[$£-809]* #,##0.000_-;_-[$£-809]* &quot;-&quot;??_-;_-@_-"/>
    <numFmt numFmtId="169" formatCode="_-&quot;£&quot;* #,##0.000_-;\-&quot;£&quot;* #,##0.000_-;_-&quot;£&quot;* &quot;-&quot;??_-;_-@_-"/>
    <numFmt numFmtId="170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 tint="-0.499984740745262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55">
    <xf numFmtId="0" fontId="0" fillId="0" borderId="0" xfId="0"/>
    <xf numFmtId="9" fontId="0" fillId="0" borderId="0" xfId="0" applyNumberFormat="1"/>
    <xf numFmtId="10" fontId="0" fillId="0" borderId="0" xfId="0" applyNumberFormat="1"/>
    <xf numFmtId="6" fontId="0" fillId="0" borderId="0" xfId="0" applyNumberFormat="1"/>
    <xf numFmtId="165" fontId="0" fillId="0" borderId="0" xfId="0" applyNumberFormat="1"/>
    <xf numFmtId="166" fontId="0" fillId="2" borderId="0" xfId="1" applyNumberFormat="1" applyFont="1" applyFill="1"/>
    <xf numFmtId="165" fontId="0" fillId="2" borderId="0" xfId="0" applyNumberFormat="1" applyFill="1"/>
    <xf numFmtId="0" fontId="2" fillId="0" borderId="0" xfId="0" applyFont="1"/>
    <xf numFmtId="6" fontId="0" fillId="0" borderId="0" xfId="0" applyNumberFormat="1" applyFill="1"/>
    <xf numFmtId="167" fontId="0" fillId="2" borderId="0" xfId="0" applyNumberFormat="1" applyFill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5" fillId="0" borderId="0" xfId="0" applyFont="1" applyFill="1"/>
    <xf numFmtId="0" fontId="0" fillId="0" borderId="0" xfId="0" applyAlignment="1">
      <alignment wrapText="1"/>
    </xf>
    <xf numFmtId="10" fontId="0" fillId="0" borderId="0" xfId="2" applyNumberFormat="1" applyFont="1"/>
    <xf numFmtId="9" fontId="6" fillId="3" borderId="0" xfId="3" applyNumberFormat="1"/>
    <xf numFmtId="0" fontId="6" fillId="3" borderId="0" xfId="3"/>
    <xf numFmtId="10" fontId="6" fillId="3" borderId="0" xfId="3" applyNumberFormat="1"/>
    <xf numFmtId="6" fontId="7" fillId="2" borderId="0" xfId="0" applyNumberFormat="1" applyFont="1" applyFill="1"/>
    <xf numFmtId="170" fontId="6" fillId="3" borderId="0" xfId="3" applyNumberForma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65" fontId="6" fillId="3" borderId="0" xfId="3" applyNumberFormat="1" applyAlignment="1">
      <alignment horizontal="center"/>
    </xf>
    <xf numFmtId="9" fontId="6" fillId="3" borderId="0" xfId="3" applyNumberFormat="1" applyAlignment="1">
      <alignment horizontal="center"/>
    </xf>
    <xf numFmtId="0" fontId="6" fillId="3" borderId="0" xfId="3" applyAlignment="1">
      <alignment horizontal="center"/>
    </xf>
    <xf numFmtId="166" fontId="0" fillId="5" borderId="0" xfId="1" applyNumberFormat="1" applyFont="1" applyFill="1"/>
    <xf numFmtId="165" fontId="0" fillId="5" borderId="0" xfId="0" applyNumberFormat="1" applyFill="1"/>
    <xf numFmtId="9" fontId="0" fillId="5" borderId="0" xfId="0" applyNumberFormat="1" applyFill="1"/>
    <xf numFmtId="0" fontId="0" fillId="5" borderId="0" xfId="0" applyFill="1"/>
    <xf numFmtId="6" fontId="0" fillId="5" borderId="0" xfId="0" applyNumberFormat="1" applyFill="1"/>
    <xf numFmtId="10" fontId="0" fillId="5" borderId="0" xfId="2" applyNumberFormat="1" applyFont="1" applyFill="1"/>
    <xf numFmtId="0" fontId="0" fillId="0" borderId="0" xfId="0" applyFill="1"/>
    <xf numFmtId="0" fontId="6" fillId="3" borderId="0" xfId="3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0" fillId="2" borderId="0" xfId="1" applyNumberFormat="1" applyFont="1" applyFill="1" applyAlignment="1">
      <alignment horizontal="center" vertical="center"/>
    </xf>
    <xf numFmtId="166" fontId="0" fillId="5" borderId="0" xfId="1" applyNumberFormat="1" applyFont="1" applyFill="1" applyAlignment="1">
      <alignment horizontal="center" vertical="center"/>
    </xf>
    <xf numFmtId="6" fontId="7" fillId="2" borderId="0" xfId="0" applyNumberFormat="1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168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/>
    </xf>
    <xf numFmtId="170" fontId="0" fillId="6" borderId="0" xfId="0" applyNumberFormat="1" applyFill="1" applyAlignment="1">
      <alignment horizontal="center" vertical="center"/>
    </xf>
  </cellXfs>
  <cellStyles count="4">
    <cellStyle name="Bad" xfId="3" builtinId="27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5"/>
  <sheetViews>
    <sheetView tabSelected="1" topLeftCell="B1" workbookViewId="0">
      <selection activeCell="D34" sqref="D34:D35"/>
    </sheetView>
  </sheetViews>
  <sheetFormatPr defaultRowHeight="15" x14ac:dyDescent="0.25"/>
  <cols>
    <col min="1" max="1" width="17.42578125" bestFit="1" customWidth="1"/>
    <col min="2" max="2" width="87.85546875" customWidth="1"/>
    <col min="3" max="3" width="27.5703125" customWidth="1"/>
    <col min="4" max="4" width="20.140625" customWidth="1"/>
    <col min="5" max="5" width="24.7109375" customWidth="1"/>
    <col min="6" max="6" width="26" customWidth="1"/>
    <col min="7" max="7" width="9.85546875" bestFit="1" customWidth="1"/>
    <col min="8" max="8" width="13.7109375" bestFit="1" customWidth="1"/>
  </cols>
  <sheetData>
    <row r="1" spans="1:6" x14ac:dyDescent="0.25">
      <c r="A1" s="10" t="s">
        <v>0</v>
      </c>
    </row>
    <row r="2" spans="1:6" x14ac:dyDescent="0.25">
      <c r="A2" s="28">
        <v>625000000</v>
      </c>
    </row>
    <row r="3" spans="1:6" x14ac:dyDescent="0.25">
      <c r="A3" s="10"/>
    </row>
    <row r="4" spans="1:6" x14ac:dyDescent="0.25">
      <c r="A4" s="10" t="s">
        <v>1</v>
      </c>
    </row>
    <row r="5" spans="1:6" x14ac:dyDescent="0.25">
      <c r="A5" s="29">
        <v>0.5</v>
      </c>
    </row>
    <row r="6" spans="1:6" x14ac:dyDescent="0.25">
      <c r="A6" s="11"/>
    </row>
    <row r="7" spans="1:6" x14ac:dyDescent="0.25">
      <c r="A7" s="11" t="s">
        <v>2</v>
      </c>
    </row>
    <row r="8" spans="1:6" x14ac:dyDescent="0.25">
      <c r="A8" s="30">
        <v>600</v>
      </c>
    </row>
    <row r="11" spans="1:6" s="13" customFormat="1" ht="30" x14ac:dyDescent="0.25">
      <c r="A11" s="24" t="s">
        <v>3</v>
      </c>
      <c r="B11" s="24" t="s">
        <v>21</v>
      </c>
      <c r="C11" s="24" t="s">
        <v>4</v>
      </c>
      <c r="D11" s="24" t="s">
        <v>5</v>
      </c>
      <c r="E11" s="24" t="s">
        <v>63</v>
      </c>
      <c r="F11" s="24" t="s">
        <v>68</v>
      </c>
    </row>
    <row r="12" spans="1:6" x14ac:dyDescent="0.25">
      <c r="A12" s="43" t="s">
        <v>7</v>
      </c>
      <c r="B12" s="44" t="s">
        <v>78</v>
      </c>
      <c r="C12" s="45">
        <f>Original!A9</f>
        <v>5.0000000000000001E-3</v>
      </c>
      <c r="D12" s="22">
        <f>Original!B9</f>
        <v>3125000</v>
      </c>
      <c r="E12" s="46">
        <f>($D12/1000000)*TNUoS_Impact!$C$2</f>
        <v>6.2003968253968249E-2</v>
      </c>
      <c r="F12" s="46">
        <f>($D12/1000000)*TNUoS_Impact!$D$2</f>
        <v>7.9805783170326886E-3</v>
      </c>
    </row>
    <row r="13" spans="1:6" x14ac:dyDescent="0.25">
      <c r="A13" s="47"/>
      <c r="B13" s="44"/>
      <c r="C13" s="48">
        <f>Original!A10</f>
        <v>0.01</v>
      </c>
      <c r="D13" s="22">
        <f>Original!B10</f>
        <v>6250000</v>
      </c>
      <c r="E13" s="46">
        <f>($D13/1000000)*TNUoS_Impact!$C$2</f>
        <v>0.1240079365079365</v>
      </c>
      <c r="F13" s="46">
        <f>($D13/1000000)*TNUoS_Impact!$D$2</f>
        <v>1.5961156634065377E-2</v>
      </c>
    </row>
    <row r="14" spans="1:6" x14ac:dyDescent="0.25">
      <c r="A14" s="47"/>
      <c r="B14" s="44"/>
      <c r="C14" s="48">
        <f>Original!A11</f>
        <v>0.05</v>
      </c>
      <c r="D14" s="22">
        <f>Original!B11</f>
        <v>31250000</v>
      </c>
      <c r="E14" s="46">
        <f>($D14/1000000)*TNUoS_Impact!$C$2</f>
        <v>0.62003968253968256</v>
      </c>
      <c r="F14" s="46">
        <f>($D14/1000000)*TNUoS_Impact!$D$2</f>
        <v>7.9805783170326883E-2</v>
      </c>
    </row>
    <row r="15" spans="1:6" x14ac:dyDescent="0.25">
      <c r="A15" s="49"/>
      <c r="B15" s="44"/>
      <c r="C15" s="48">
        <f>Original!A12</f>
        <v>0.1</v>
      </c>
      <c r="D15" s="22">
        <f>Original!B12</f>
        <v>62500000</v>
      </c>
      <c r="E15" s="46">
        <f>($D15/1000000)*TNUoS_Impact!$C$2</f>
        <v>1.2400793650793651</v>
      </c>
      <c r="F15" s="46">
        <f>($D15/1000000)*TNUoS_Impact!$D$2</f>
        <v>0.15961156634065377</v>
      </c>
    </row>
    <row r="16" spans="1:6" ht="45" x14ac:dyDescent="0.25">
      <c r="A16" s="50" t="s">
        <v>9</v>
      </c>
      <c r="B16" s="51" t="s">
        <v>79</v>
      </c>
      <c r="C16" s="50" t="s">
        <v>10</v>
      </c>
      <c r="D16" s="23">
        <f>'WACM1&amp;2&amp;3'!$A$16</f>
        <v>156250000</v>
      </c>
      <c r="E16" s="46">
        <f>($D16/1000000)*TNUoS_Impact!$C$2</f>
        <v>3.1001984126984126</v>
      </c>
      <c r="F16" s="46">
        <f>($D16/1000000)*TNUoS_Impact!$D$2</f>
        <v>0.39902891585163447</v>
      </c>
    </row>
    <row r="17" spans="1:6" ht="45" x14ac:dyDescent="0.25">
      <c r="A17" s="50" t="s">
        <v>11</v>
      </c>
      <c r="B17" s="51" t="s">
        <v>80</v>
      </c>
      <c r="C17" s="50" t="s">
        <v>10</v>
      </c>
      <c r="D17" s="23">
        <f>'WACM1&amp;2&amp;3'!$D$16</f>
        <v>312500000</v>
      </c>
      <c r="E17" s="46">
        <f>($D17/1000000)*TNUoS_Impact!$C$2</f>
        <v>6.2003968253968251</v>
      </c>
      <c r="F17" s="46">
        <f>($D17/1000000)*TNUoS_Impact!$D$2</f>
        <v>0.79805783170326894</v>
      </c>
    </row>
    <row r="18" spans="1:6" ht="45" x14ac:dyDescent="0.25">
      <c r="A18" s="50" t="s">
        <v>12</v>
      </c>
      <c r="B18" s="51" t="s">
        <v>81</v>
      </c>
      <c r="C18" s="50" t="s">
        <v>10</v>
      </c>
      <c r="D18" s="23" t="s">
        <v>10</v>
      </c>
      <c r="E18" s="46" t="s">
        <v>10</v>
      </c>
      <c r="F18" s="46" t="s">
        <v>10</v>
      </c>
    </row>
    <row r="19" spans="1:6" x14ac:dyDescent="0.25">
      <c r="A19" s="43" t="s">
        <v>13</v>
      </c>
      <c r="B19" s="44" t="s">
        <v>82</v>
      </c>
      <c r="C19" s="50" t="str">
        <f>WACM4!A5</f>
        <v>Orkney</v>
      </c>
      <c r="D19" s="23">
        <f>WACM4!B5</f>
        <v>15000000</v>
      </c>
      <c r="E19" s="46">
        <f>($D19/1000000)*TNUoS_Impact!$C$2</f>
        <v>0.29761904761904762</v>
      </c>
      <c r="F19" s="46">
        <f>($D19/1000000)*TNUoS_Impact!$D$2</f>
        <v>3.8306775921756908E-2</v>
      </c>
    </row>
    <row r="20" spans="1:6" x14ac:dyDescent="0.25">
      <c r="A20" s="47"/>
      <c r="B20" s="44"/>
      <c r="C20" s="50" t="str">
        <f>WACM4!A6</f>
        <v>Western Isles</v>
      </c>
      <c r="D20" s="23">
        <f>WACM4!B6</f>
        <v>23000000</v>
      </c>
      <c r="E20" s="46">
        <f>($D20/1000000)*TNUoS_Impact!$C$2</f>
        <v>0.45634920634920634</v>
      </c>
      <c r="F20" s="46">
        <f>($D20/1000000)*TNUoS_Impact!$D$2</f>
        <v>5.8737056413360592E-2</v>
      </c>
    </row>
    <row r="21" spans="1:6" x14ac:dyDescent="0.25">
      <c r="A21" s="49"/>
      <c r="B21" s="44"/>
      <c r="C21" s="50" t="str">
        <f>WACM4!A7</f>
        <v>Shetland</v>
      </c>
      <c r="D21" s="23">
        <f>WACM4!B7</f>
        <v>394000000</v>
      </c>
      <c r="E21" s="46">
        <f>($D21/1000000)*TNUoS_Impact!$C$2</f>
        <v>7.8174603174603172</v>
      </c>
      <c r="F21" s="46">
        <f>($D21/1000000)*TNUoS_Impact!$D$2</f>
        <v>1.0061913142114813</v>
      </c>
    </row>
    <row r="22" spans="1:6" x14ac:dyDescent="0.25">
      <c r="A22" s="43" t="s">
        <v>14</v>
      </c>
      <c r="B22" s="51" t="s">
        <v>83</v>
      </c>
      <c r="C22" s="50" t="str">
        <f>WACM5!$B$22</f>
        <v>WACM 1 + 4</v>
      </c>
      <c r="D22" s="23">
        <f>WACM5!$A$22</f>
        <v>179250000</v>
      </c>
      <c r="E22" s="46">
        <f>($D22/1000000)*TNUoS_Impact!$C$2</f>
        <v>3.5565476190476191</v>
      </c>
      <c r="F22" s="46">
        <f>($D22/1000000)*TNUoS_Impact!$D$2</f>
        <v>0.45776597226499505</v>
      </c>
    </row>
    <row r="23" spans="1:6" x14ac:dyDescent="0.25">
      <c r="A23" s="49"/>
      <c r="B23" s="51" t="s">
        <v>84</v>
      </c>
      <c r="C23" s="50" t="str">
        <f>WACM5!$F$22</f>
        <v>WACM 4+ 1</v>
      </c>
      <c r="D23" s="22">
        <f>WACM5!$E$22</f>
        <v>173500000</v>
      </c>
      <c r="E23" s="46">
        <f>($D23/1000000)*TNUoS_Impact!$C$2</f>
        <v>3.4424603174603172</v>
      </c>
      <c r="F23" s="46">
        <f>($D23/1000000)*TNUoS_Impact!$D$2</f>
        <v>0.44308170816165487</v>
      </c>
    </row>
    <row r="24" spans="1:6" x14ac:dyDescent="0.25">
      <c r="A24" s="43" t="s">
        <v>15</v>
      </c>
      <c r="B24" s="51" t="s">
        <v>85</v>
      </c>
      <c r="C24" s="50" t="str">
        <f>WACM6!$B$22</f>
        <v>WACM 2 + 4</v>
      </c>
      <c r="D24" s="23">
        <f>WACM6!$A$22</f>
        <v>335500000</v>
      </c>
      <c r="E24" s="46">
        <f>($D24/1000000)*TNUoS_Impact!$C$2</f>
        <v>6.6567460317460316</v>
      </c>
      <c r="F24" s="46">
        <f>($D24/1000000)*TNUoS_Impact!$D$2</f>
        <v>0.85679488811662952</v>
      </c>
    </row>
    <row r="25" spans="1:6" x14ac:dyDescent="0.25">
      <c r="A25" s="49"/>
      <c r="B25" s="51" t="s">
        <v>86</v>
      </c>
      <c r="C25" s="50" t="str">
        <f>WACM6!$F$22</f>
        <v>WACM 4 + 2</v>
      </c>
      <c r="D25" s="23">
        <f>WACM6!$E$22</f>
        <v>324000000</v>
      </c>
      <c r="E25" s="46">
        <f>($D25/1000000)*TNUoS_Impact!$C$2</f>
        <v>6.4285714285714279</v>
      </c>
      <c r="F25" s="46">
        <f>($D25/1000000)*TNUoS_Impact!$D$2</f>
        <v>0.82742635990994917</v>
      </c>
    </row>
    <row r="26" spans="1:6" x14ac:dyDescent="0.25">
      <c r="A26" s="50" t="s">
        <v>16</v>
      </c>
      <c r="B26" s="51" t="s">
        <v>87</v>
      </c>
      <c r="C26" s="50" t="s">
        <v>10</v>
      </c>
      <c r="D26" s="23" t="s">
        <v>10</v>
      </c>
      <c r="E26" s="46" t="s">
        <v>10</v>
      </c>
      <c r="F26" s="46" t="s">
        <v>10</v>
      </c>
    </row>
    <row r="27" spans="1:6" ht="30" x14ac:dyDescent="0.25">
      <c r="A27" s="43" t="s">
        <v>17</v>
      </c>
      <c r="B27" s="51" t="s">
        <v>88</v>
      </c>
      <c r="C27" s="50" t="s">
        <v>18</v>
      </c>
      <c r="D27" s="23">
        <f>WACM8!$D$19</f>
        <v>5208333.333333333</v>
      </c>
      <c r="E27" s="46">
        <f>($D27/1000000)*TNUoS_Impact!$C$2</f>
        <v>0.10333994708994708</v>
      </c>
      <c r="F27" s="46">
        <f>($D27/1000000)*TNUoS_Impact!$D$2</f>
        <v>1.3300963861721147E-2</v>
      </c>
    </row>
    <row r="28" spans="1:6" ht="30" x14ac:dyDescent="0.25">
      <c r="A28" s="49"/>
      <c r="B28" s="51" t="s">
        <v>89</v>
      </c>
      <c r="C28" s="50" t="s">
        <v>19</v>
      </c>
      <c r="D28" s="23">
        <f>WACM8!$A$19</f>
        <v>25000000</v>
      </c>
      <c r="E28" s="46">
        <f>($D28/1000000)*TNUoS_Impact!$C$2</f>
        <v>0.49603174603174599</v>
      </c>
      <c r="F28" s="46">
        <f>($D28/1000000)*TNUoS_Impact!$D$2</f>
        <v>6.3844626536261509E-2</v>
      </c>
    </row>
    <row r="29" spans="1:6" ht="30" x14ac:dyDescent="0.25">
      <c r="A29" s="43" t="s">
        <v>20</v>
      </c>
      <c r="B29" s="51" t="s">
        <v>90</v>
      </c>
      <c r="C29" s="50" t="str">
        <f>WACM9!$B$25</f>
        <v>WACM 2+8 (Max Demand)</v>
      </c>
      <c r="D29" s="23">
        <f>WACM9!$A$25</f>
        <v>325000000</v>
      </c>
      <c r="E29" s="46">
        <f>($D29/1000000)*TNUoS_Impact!$C$2</f>
        <v>6.4484126984126977</v>
      </c>
      <c r="F29" s="46">
        <f>($D29/1000000)*TNUoS_Impact!$D$2</f>
        <v>0.8299801449713996</v>
      </c>
    </row>
    <row r="30" spans="1:6" ht="30" x14ac:dyDescent="0.25">
      <c r="A30" s="47"/>
      <c r="B30" s="51" t="s">
        <v>92</v>
      </c>
      <c r="C30" s="50" t="str">
        <f>WACM9!$E$25</f>
        <v>WACM 8(Max Demand)+2</v>
      </c>
      <c r="D30" s="23">
        <f>WACM9!$D$25</f>
        <v>337500000</v>
      </c>
      <c r="E30" s="46">
        <f>($D30/1000000)*TNUoS_Impact!$C$2</f>
        <v>6.6964285714285712</v>
      </c>
      <c r="F30" s="46">
        <f>($D30/1000000)*TNUoS_Impact!$D$2</f>
        <v>0.86190245823953038</v>
      </c>
    </row>
    <row r="31" spans="1:6" ht="30" x14ac:dyDescent="0.25">
      <c r="A31" s="47"/>
      <c r="B31" s="51" t="s">
        <v>91</v>
      </c>
      <c r="C31" s="50" t="str">
        <f>WACM9!$H$25</f>
        <v>WACM 2+8(Min Demand)</v>
      </c>
      <c r="D31" s="23">
        <f>WACM9!$G$25</f>
        <v>315104166.66666669</v>
      </c>
      <c r="E31" s="46">
        <f>($D31/1000000)*TNUoS_Impact!$C$2</f>
        <v>6.2520667989417991</v>
      </c>
      <c r="F31" s="46">
        <f>($D31/1000000)*TNUoS_Impact!$D$2</f>
        <v>0.80470831363412954</v>
      </c>
    </row>
    <row r="32" spans="1:6" ht="30" x14ac:dyDescent="0.25">
      <c r="A32" s="49"/>
      <c r="B32" s="51" t="s">
        <v>93</v>
      </c>
      <c r="C32" s="50" t="str">
        <f>WACM9!$K$25</f>
        <v>WACM 8(Min Demand)+2</v>
      </c>
      <c r="D32" s="23">
        <f>WACM9!$J$25</f>
        <v>317708333.33333331</v>
      </c>
      <c r="E32" s="46">
        <f>($D32/1000000)*TNUoS_Impact!$C$2</f>
        <v>6.3037367724867721</v>
      </c>
      <c r="F32" s="46">
        <f>($D32/1000000)*TNUoS_Impact!$D$2</f>
        <v>0.81135879556499002</v>
      </c>
    </row>
    <row r="33" spans="1:6" x14ac:dyDescent="0.25">
      <c r="A33" s="20"/>
      <c r="B33" s="20"/>
      <c r="C33" s="20"/>
      <c r="D33" s="20"/>
      <c r="E33" s="20"/>
      <c r="F33" s="20"/>
    </row>
    <row r="34" spans="1:6" x14ac:dyDescent="0.25">
      <c r="A34" s="20"/>
      <c r="B34" s="20"/>
      <c r="C34" s="25" t="s">
        <v>6</v>
      </c>
      <c r="D34" s="26">
        <f>MIN(D12:D32)</f>
        <v>3125000</v>
      </c>
      <c r="E34" s="27">
        <f t="shared" ref="E34:F34" si="0">MIN(E12:E32)</f>
        <v>6.2003968253968249E-2</v>
      </c>
      <c r="F34" s="27">
        <f t="shared" si="0"/>
        <v>7.9805783170326886E-3</v>
      </c>
    </row>
    <row r="35" spans="1:6" x14ac:dyDescent="0.25">
      <c r="A35" s="20"/>
      <c r="B35" s="20"/>
      <c r="C35" s="25" t="s">
        <v>8</v>
      </c>
      <c r="D35" s="26">
        <f>MAX(D12:D32)</f>
        <v>394000000</v>
      </c>
      <c r="E35" s="27">
        <f t="shared" ref="E35:F35" si="1">MAX(E12:E32)</f>
        <v>7.8174603174603172</v>
      </c>
      <c r="F35" s="27">
        <f t="shared" si="1"/>
        <v>1.0061913142114813</v>
      </c>
    </row>
  </sheetData>
  <mergeCells count="8">
    <mergeCell ref="B12:B15"/>
    <mergeCell ref="B19:B21"/>
    <mergeCell ref="A12:A15"/>
    <mergeCell ref="A19:A21"/>
    <mergeCell ref="A27:A28"/>
    <mergeCell ref="A29:A32"/>
    <mergeCell ref="A22:A23"/>
    <mergeCell ref="A24:A25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F14" sqref="F14"/>
    </sheetView>
  </sheetViews>
  <sheetFormatPr defaultRowHeight="15" x14ac:dyDescent="0.25"/>
  <cols>
    <col min="1" max="1" width="13.85546875" customWidth="1"/>
    <col min="4" max="4" width="13.85546875" customWidth="1"/>
    <col min="9" max="9" width="24.7109375" bestFit="1" customWidth="1"/>
    <col min="10" max="10" width="18" bestFit="1" customWidth="1"/>
    <col min="11" max="11" width="16.85546875" bestFit="1" customWidth="1"/>
  </cols>
  <sheetData>
    <row r="1" spans="1:11" x14ac:dyDescent="0.25">
      <c r="A1" s="7" t="s">
        <v>21</v>
      </c>
    </row>
    <row r="2" spans="1:11" x14ac:dyDescent="0.25">
      <c r="A2" t="s">
        <v>46</v>
      </c>
    </row>
    <row r="4" spans="1:11" x14ac:dyDescent="0.25">
      <c r="A4" s="7" t="s">
        <v>47</v>
      </c>
      <c r="D4" s="7" t="s">
        <v>48</v>
      </c>
      <c r="I4" s="7" t="s">
        <v>69</v>
      </c>
      <c r="J4" s="7" t="s">
        <v>71</v>
      </c>
      <c r="K4" s="7" t="s">
        <v>70</v>
      </c>
    </row>
    <row r="5" spans="1:11" x14ac:dyDescent="0.25">
      <c r="I5" s="52" t="s">
        <v>35</v>
      </c>
      <c r="J5" s="52">
        <v>43.3</v>
      </c>
      <c r="K5" s="52">
        <v>9.6</v>
      </c>
    </row>
    <row r="6" spans="1:11" x14ac:dyDescent="0.25">
      <c r="A6" t="str">
        <f>Summary!A1</f>
        <v>Total Cost</v>
      </c>
      <c r="D6" t="str">
        <f>Summary!A1</f>
        <v>Total Cost</v>
      </c>
      <c r="I6" s="52" t="s">
        <v>72</v>
      </c>
      <c r="J6" s="52">
        <v>23.8</v>
      </c>
      <c r="K6" s="52">
        <v>4.9000000000000004</v>
      </c>
    </row>
    <row r="7" spans="1:11" x14ac:dyDescent="0.25">
      <c r="A7" s="32">
        <f>Summary!A2</f>
        <v>625000000</v>
      </c>
      <c r="D7" s="32">
        <f>Summary!A2</f>
        <v>625000000</v>
      </c>
      <c r="I7" s="52" t="s">
        <v>33</v>
      </c>
      <c r="J7" s="54">
        <v>27</v>
      </c>
      <c r="K7" s="52">
        <v>1.6</v>
      </c>
    </row>
    <row r="9" spans="1:11" x14ac:dyDescent="0.25">
      <c r="A9" s="1" t="str">
        <f>Summary!A7</f>
        <v>Asset Capability (MW)</v>
      </c>
      <c r="D9" s="1" t="str">
        <f>Summary!A7</f>
        <v>Asset Capability (MW)</v>
      </c>
    </row>
    <row r="10" spans="1:11" x14ac:dyDescent="0.25">
      <c r="A10" s="34">
        <f>Summary!A8</f>
        <v>600</v>
      </c>
      <c r="D10" s="34">
        <f>Summary!A8</f>
        <v>600</v>
      </c>
    </row>
    <row r="12" spans="1:11" x14ac:dyDescent="0.25">
      <c r="A12" t="s">
        <v>49</v>
      </c>
      <c r="D12" t="s">
        <v>50</v>
      </c>
    </row>
    <row r="13" spans="1:11" x14ac:dyDescent="0.25">
      <c r="A13" s="19">
        <v>24</v>
      </c>
      <c r="D13" s="19">
        <v>5</v>
      </c>
    </row>
    <row r="15" spans="1:11" x14ac:dyDescent="0.25">
      <c r="A15" t="s">
        <v>51</v>
      </c>
      <c r="D15" t="s">
        <v>51</v>
      </c>
    </row>
    <row r="16" spans="1:11" x14ac:dyDescent="0.25">
      <c r="A16" s="14">
        <f>A13/A10</f>
        <v>0.04</v>
      </c>
      <c r="D16" s="14">
        <f>D13/D10</f>
        <v>8.3333333333333332E-3</v>
      </c>
    </row>
    <row r="18" spans="1:4" x14ac:dyDescent="0.25">
      <c r="A18" t="s">
        <v>23</v>
      </c>
      <c r="D18" t="s">
        <v>23</v>
      </c>
    </row>
    <row r="19" spans="1:4" x14ac:dyDescent="0.25">
      <c r="A19" s="6">
        <f>A16*A7</f>
        <v>25000000</v>
      </c>
      <c r="D19" s="6">
        <f>D16*D7</f>
        <v>5208333.333333333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D15" sqref="D15"/>
    </sheetView>
  </sheetViews>
  <sheetFormatPr defaultRowHeight="15" x14ac:dyDescent="0.25"/>
  <cols>
    <col min="1" max="1" width="32.85546875" customWidth="1"/>
    <col min="4" max="4" width="33.7109375" customWidth="1"/>
    <col min="7" max="7" width="34.28515625" customWidth="1"/>
    <col min="10" max="10" width="31.7109375" customWidth="1"/>
  </cols>
  <sheetData>
    <row r="1" spans="1:10" x14ac:dyDescent="0.25">
      <c r="A1" s="7" t="s">
        <v>21</v>
      </c>
    </row>
    <row r="2" spans="1:10" x14ac:dyDescent="0.25">
      <c r="A2" t="s">
        <v>52</v>
      </c>
    </row>
    <row r="4" spans="1:10" x14ac:dyDescent="0.25">
      <c r="A4" s="7" t="s">
        <v>53</v>
      </c>
      <c r="D4" s="7" t="s">
        <v>54</v>
      </c>
      <c r="G4" s="7" t="s">
        <v>55</v>
      </c>
      <c r="J4" s="7" t="s">
        <v>56</v>
      </c>
    </row>
    <row r="6" spans="1:10" x14ac:dyDescent="0.25">
      <c r="A6" t="str">
        <f>'WACM1&amp;2&amp;3'!D6</f>
        <v>Total Cost</v>
      </c>
      <c r="D6" t="str">
        <f>'WACM1&amp;2&amp;3'!D6</f>
        <v>Total Cost</v>
      </c>
      <c r="G6" t="str">
        <f>'WACM1&amp;2&amp;3'!D6</f>
        <v>Total Cost</v>
      </c>
      <c r="J6" t="str">
        <f>'WACM1&amp;2&amp;3'!D6</f>
        <v>Total Cost</v>
      </c>
    </row>
    <row r="7" spans="1:10" x14ac:dyDescent="0.25">
      <c r="A7" s="32">
        <f>'WACM1&amp;2&amp;3'!D7</f>
        <v>625000000</v>
      </c>
      <c r="D7" s="32">
        <f>'WACM1&amp;2&amp;3'!D7</f>
        <v>625000000</v>
      </c>
      <c r="G7" s="32">
        <f>'WACM1&amp;2&amp;3'!D7</f>
        <v>625000000</v>
      </c>
      <c r="J7" s="32">
        <f>'WACM1&amp;2&amp;3'!D7</f>
        <v>625000000</v>
      </c>
    </row>
    <row r="9" spans="1:10" x14ac:dyDescent="0.25">
      <c r="A9" t="str">
        <f>'WACM1&amp;2&amp;3'!D9</f>
        <v>Assumed converter cost % of the Total Cost</v>
      </c>
      <c r="D9" t="str">
        <f>'WACM1&amp;2&amp;3'!D9</f>
        <v>Assumed converter cost % of the Total Cost</v>
      </c>
      <c r="G9" t="str">
        <f>'WACM1&amp;2&amp;3'!D9</f>
        <v>Assumed converter cost % of the Total Cost</v>
      </c>
      <c r="J9" t="str">
        <f>'WACM1&amp;2&amp;3'!D9</f>
        <v>Assumed converter cost % of the Total Cost</v>
      </c>
    </row>
    <row r="10" spans="1:10" x14ac:dyDescent="0.25">
      <c r="A10" s="33">
        <f>'WACM1&amp;2&amp;3'!D10</f>
        <v>0.5</v>
      </c>
      <c r="D10" s="33">
        <f>'WACM1&amp;2&amp;3'!D10</f>
        <v>0.5</v>
      </c>
      <c r="G10" s="33">
        <f>'WACM1&amp;2&amp;3'!D10</f>
        <v>0.5</v>
      </c>
      <c r="J10" s="33">
        <f>'WACM1&amp;2&amp;3'!D10</f>
        <v>0.5</v>
      </c>
    </row>
    <row r="12" spans="1:10" x14ac:dyDescent="0.25">
      <c r="A12" t="str">
        <f>'WACM1&amp;2&amp;3'!D12</f>
        <v>WACM 2 converter percentage</v>
      </c>
      <c r="D12" t="str">
        <f>'WACM1&amp;2&amp;3'!D12</f>
        <v>WACM 2 converter percentage</v>
      </c>
      <c r="G12" t="str">
        <f>'WACM1&amp;2&amp;3'!D12</f>
        <v>WACM 2 converter percentage</v>
      </c>
      <c r="J12" t="str">
        <f>'WACM1&amp;2&amp;3'!D12</f>
        <v>WACM 2 converter percentage</v>
      </c>
    </row>
    <row r="13" spans="1:10" x14ac:dyDescent="0.25">
      <c r="A13" s="33">
        <f>'WACM1&amp;2&amp;3'!D13</f>
        <v>1</v>
      </c>
      <c r="D13" s="33">
        <f>'WACM1&amp;2&amp;3'!D13</f>
        <v>1</v>
      </c>
      <c r="G13" s="33">
        <f>'WACM1&amp;2&amp;3'!D13</f>
        <v>1</v>
      </c>
      <c r="J13" s="33">
        <f>'WACM1&amp;2&amp;3'!D13</f>
        <v>1</v>
      </c>
    </row>
    <row r="15" spans="1:10" x14ac:dyDescent="0.25">
      <c r="A15" t="s">
        <v>39</v>
      </c>
      <c r="D15" t="s">
        <v>39</v>
      </c>
      <c r="G15" t="s">
        <v>39</v>
      </c>
      <c r="J15" t="s">
        <v>39</v>
      </c>
    </row>
    <row r="16" spans="1:10" x14ac:dyDescent="0.25">
      <c r="A16" s="4">
        <f>A7*A10*A13</f>
        <v>312500000</v>
      </c>
      <c r="D16" s="4">
        <f>D7*D10*D13</f>
        <v>312500000</v>
      </c>
      <c r="G16" s="4">
        <f>G7*G10*G13</f>
        <v>312500000</v>
      </c>
      <c r="J16" s="4">
        <f>J7*J10*J13</f>
        <v>312500000</v>
      </c>
    </row>
    <row r="18" spans="1:11" x14ac:dyDescent="0.25">
      <c r="A18" s="1" t="str">
        <f>Summary!A7</f>
        <v>Asset Capability (MW)</v>
      </c>
      <c r="D18" s="1" t="str">
        <f>Summary!A7</f>
        <v>Asset Capability (MW)</v>
      </c>
      <c r="G18" s="1" t="str">
        <f>Summary!A7</f>
        <v>Asset Capability (MW)</v>
      </c>
      <c r="J18" s="1" t="str">
        <f>Summary!A7</f>
        <v>Asset Capability (MW)</v>
      </c>
    </row>
    <row r="19" spans="1:11" x14ac:dyDescent="0.25">
      <c r="A19" s="34">
        <f>Summary!A8</f>
        <v>600</v>
      </c>
      <c r="D19" s="34">
        <f>Summary!A8</f>
        <v>600</v>
      </c>
      <c r="G19" s="34">
        <f>Summary!A8</f>
        <v>600</v>
      </c>
      <c r="J19" s="34">
        <f>Summary!A8</f>
        <v>600</v>
      </c>
    </row>
    <row r="21" spans="1:11" x14ac:dyDescent="0.25">
      <c r="A21" t="str">
        <f>WACM8!A15</f>
        <v>Demand asset usage</v>
      </c>
      <c r="D21" t="str">
        <f>WACM8!A15</f>
        <v>Demand asset usage</v>
      </c>
      <c r="G21" t="str">
        <f>WACM8!D15</f>
        <v>Demand asset usage</v>
      </c>
      <c r="J21" t="str">
        <f>WACM8!D15</f>
        <v>Demand asset usage</v>
      </c>
    </row>
    <row r="22" spans="1:11" s="2" customFormat="1" x14ac:dyDescent="0.25">
      <c r="A22" s="36">
        <f>WACM8!A16</f>
        <v>0.04</v>
      </c>
      <c r="D22" s="36">
        <f>WACM8!A16</f>
        <v>0.04</v>
      </c>
      <c r="G22" s="36">
        <f>WACM8!D16</f>
        <v>8.3333333333333332E-3</v>
      </c>
      <c r="J22" s="36">
        <f>WACM8!D16</f>
        <v>8.3333333333333332E-3</v>
      </c>
    </row>
    <row r="24" spans="1:11" x14ac:dyDescent="0.25">
      <c r="A24" t="s">
        <v>23</v>
      </c>
      <c r="D24" t="s">
        <v>23</v>
      </c>
      <c r="G24" t="s">
        <v>23</v>
      </c>
      <c r="J24" t="s">
        <v>23</v>
      </c>
    </row>
    <row r="25" spans="1:11" x14ac:dyDescent="0.25">
      <c r="A25" s="9">
        <f>A16+((A7-A16)*A22)</f>
        <v>325000000</v>
      </c>
      <c r="B25" t="s">
        <v>57</v>
      </c>
      <c r="D25" s="6">
        <f>(D22*D7)+D16</f>
        <v>337500000</v>
      </c>
      <c r="E25" t="s">
        <v>58</v>
      </c>
      <c r="G25" s="9">
        <f>G16+((G7-G16)*G22)</f>
        <v>315104166.66666669</v>
      </c>
      <c r="H25" t="s">
        <v>59</v>
      </c>
      <c r="J25" s="6">
        <f>(J22*J7)+J16</f>
        <v>317708333.33333331</v>
      </c>
      <c r="K25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E8" sqref="E8"/>
    </sheetView>
  </sheetViews>
  <sheetFormatPr defaultRowHeight="15" x14ac:dyDescent="0.25"/>
  <cols>
    <col min="1" max="1" width="23.7109375" style="20" bestFit="1" customWidth="1"/>
    <col min="2" max="2" width="75.42578125" style="20" bestFit="1" customWidth="1"/>
  </cols>
  <sheetData>
    <row r="1" spans="1:2" x14ac:dyDescent="0.25">
      <c r="A1" s="21" t="s">
        <v>94</v>
      </c>
      <c r="B1" s="21" t="s">
        <v>21</v>
      </c>
    </row>
    <row r="2" spans="1:2" x14ac:dyDescent="0.25">
      <c r="A2" s="38" t="s">
        <v>99</v>
      </c>
      <c r="B2" s="38" t="s">
        <v>95</v>
      </c>
    </row>
    <row r="3" spans="1:2" x14ac:dyDescent="0.25">
      <c r="A3" s="39" t="s">
        <v>100</v>
      </c>
      <c r="B3" s="39" t="s">
        <v>96</v>
      </c>
    </row>
    <row r="4" spans="1:2" x14ac:dyDescent="0.25">
      <c r="A4" s="40" t="s">
        <v>101</v>
      </c>
      <c r="B4" s="40" t="s">
        <v>97</v>
      </c>
    </row>
    <row r="5" spans="1:2" x14ac:dyDescent="0.25">
      <c r="A5" s="41" t="s">
        <v>102</v>
      </c>
      <c r="B5" s="41" t="s">
        <v>104</v>
      </c>
    </row>
    <row r="6" spans="1:2" x14ac:dyDescent="0.25">
      <c r="A6" s="42" t="s">
        <v>103</v>
      </c>
      <c r="B6" s="42" t="s">
        <v>98</v>
      </c>
    </row>
    <row r="7" spans="1:2" x14ac:dyDescent="0.25">
      <c r="A7" s="52" t="s">
        <v>105</v>
      </c>
      <c r="B7" s="53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"/>
  <sheetViews>
    <sheetView workbookViewId="0">
      <selection activeCell="C15" sqref="C15"/>
    </sheetView>
  </sheetViews>
  <sheetFormatPr defaultRowHeight="15" x14ac:dyDescent="0.25"/>
  <cols>
    <col min="2" max="2" width="29.140625" customWidth="1"/>
    <col min="3" max="3" width="42.42578125" customWidth="1"/>
    <col min="4" max="4" width="40.85546875" customWidth="1"/>
  </cols>
  <sheetData>
    <row r="1" spans="2:4" x14ac:dyDescent="0.25">
      <c r="B1" s="7" t="s">
        <v>61</v>
      </c>
      <c r="C1" s="7" t="s">
        <v>63</v>
      </c>
      <c r="D1" s="7" t="s">
        <v>62</v>
      </c>
    </row>
    <row r="2" spans="2:4" x14ac:dyDescent="0.25">
      <c r="B2" s="16">
        <v>1</v>
      </c>
      <c r="C2" s="37">
        <f>B2*1000000/(C6*1000)</f>
        <v>1.984126984126984E-2</v>
      </c>
      <c r="D2" s="37">
        <f>B2*1000000*100*D8/(D6*1000000000)</f>
        <v>2.5537850614504604E-3</v>
      </c>
    </row>
    <row r="5" spans="2:4" x14ac:dyDescent="0.25">
      <c r="C5" s="12" t="s">
        <v>64</v>
      </c>
      <c r="D5" s="12" t="s">
        <v>66</v>
      </c>
    </row>
    <row r="6" spans="2:4" x14ac:dyDescent="0.25">
      <c r="C6" s="16">
        <v>50400</v>
      </c>
      <c r="D6" s="16">
        <v>24.31</v>
      </c>
    </row>
    <row r="7" spans="2:4" x14ac:dyDescent="0.25">
      <c r="C7" s="12"/>
      <c r="D7" s="12" t="s">
        <v>65</v>
      </c>
    </row>
    <row r="8" spans="2:4" x14ac:dyDescent="0.25">
      <c r="C8" s="12"/>
      <c r="D8" s="17">
        <v>0.62082514843860692</v>
      </c>
    </row>
    <row r="9" spans="2:4" x14ac:dyDescent="0.25">
      <c r="C9" s="1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5" sqref="A5"/>
    </sheetView>
  </sheetViews>
  <sheetFormatPr defaultRowHeight="15" x14ac:dyDescent="0.25"/>
  <cols>
    <col min="1" max="1" width="14.85546875" customWidth="1"/>
    <col min="2" max="2" width="15.28515625" bestFit="1" customWidth="1"/>
  </cols>
  <sheetData>
    <row r="1" spans="1:2" x14ac:dyDescent="0.25">
      <c r="A1" s="7" t="s">
        <v>21</v>
      </c>
    </row>
    <row r="2" spans="1:2" x14ac:dyDescent="0.25">
      <c r="A2" t="s">
        <v>77</v>
      </c>
    </row>
    <row r="4" spans="1:2" x14ac:dyDescent="0.25">
      <c r="A4" t="str">
        <f>Summary!A1</f>
        <v>Total Cost</v>
      </c>
    </row>
    <row r="5" spans="1:2" x14ac:dyDescent="0.25">
      <c r="A5" s="31">
        <f>Summary!A2</f>
        <v>625000000</v>
      </c>
    </row>
    <row r="8" spans="1:2" x14ac:dyDescent="0.25">
      <c r="A8" t="s">
        <v>22</v>
      </c>
      <c r="B8" t="s">
        <v>23</v>
      </c>
    </row>
    <row r="9" spans="1:2" x14ac:dyDescent="0.25">
      <c r="A9" s="17">
        <v>5.0000000000000001E-3</v>
      </c>
      <c r="B9" s="5">
        <f>A9*$A$5</f>
        <v>3125000</v>
      </c>
    </row>
    <row r="10" spans="1:2" x14ac:dyDescent="0.25">
      <c r="A10" s="15">
        <v>0.01</v>
      </c>
      <c r="B10" s="5">
        <f t="shared" ref="B10:B12" si="0">A10*$A$5</f>
        <v>6250000</v>
      </c>
    </row>
    <row r="11" spans="1:2" x14ac:dyDescent="0.25">
      <c r="A11" s="15">
        <v>0.05</v>
      </c>
      <c r="B11" s="5">
        <f t="shared" si="0"/>
        <v>31250000</v>
      </c>
    </row>
    <row r="12" spans="1:2" x14ac:dyDescent="0.25">
      <c r="A12" s="15">
        <v>0.1</v>
      </c>
      <c r="B12" s="5">
        <f t="shared" si="0"/>
        <v>62500000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25" sqref="D25"/>
    </sheetView>
  </sheetViews>
  <sheetFormatPr defaultRowHeight="15" x14ac:dyDescent="0.25"/>
  <cols>
    <col min="1" max="1" width="27.85546875" customWidth="1"/>
    <col min="4" max="4" width="29.5703125" customWidth="1"/>
  </cols>
  <sheetData>
    <row r="1" spans="1:7" x14ac:dyDescent="0.25">
      <c r="A1" s="7" t="s">
        <v>21</v>
      </c>
    </row>
    <row r="2" spans="1:7" x14ac:dyDescent="0.25">
      <c r="A2" t="s">
        <v>24</v>
      </c>
    </row>
    <row r="4" spans="1:7" x14ac:dyDescent="0.25">
      <c r="A4" s="7" t="s">
        <v>25</v>
      </c>
      <c r="D4" s="7" t="s">
        <v>26</v>
      </c>
      <c r="G4" s="7" t="s">
        <v>27</v>
      </c>
    </row>
    <row r="6" spans="1:7" x14ac:dyDescent="0.25">
      <c r="A6" t="str">
        <f>Summary!A1</f>
        <v>Total Cost</v>
      </c>
      <c r="D6" t="str">
        <f>Summary!A1</f>
        <v>Total Cost</v>
      </c>
      <c r="G6" t="s">
        <v>28</v>
      </c>
    </row>
    <row r="7" spans="1:7" x14ac:dyDescent="0.25">
      <c r="A7" s="32">
        <f>Summary!A2</f>
        <v>625000000</v>
      </c>
      <c r="D7" s="32">
        <f>Summary!A2</f>
        <v>625000000</v>
      </c>
    </row>
    <row r="9" spans="1:7" x14ac:dyDescent="0.25">
      <c r="A9" t="str">
        <f>Summary!A4</f>
        <v>Assumed converter cost % of the Total Cost</v>
      </c>
      <c r="D9" t="str">
        <f>Summary!A4</f>
        <v>Assumed converter cost % of the Total Cost</v>
      </c>
    </row>
    <row r="10" spans="1:7" x14ac:dyDescent="0.25">
      <c r="A10" s="33">
        <f>Summary!A5</f>
        <v>0.5</v>
      </c>
      <c r="D10" s="33">
        <f>Summary!A5</f>
        <v>0.5</v>
      </c>
    </row>
    <row r="12" spans="1:7" x14ac:dyDescent="0.25">
      <c r="A12" t="s">
        <v>29</v>
      </c>
      <c r="D12" t="s">
        <v>30</v>
      </c>
    </row>
    <row r="13" spans="1:7" x14ac:dyDescent="0.25">
      <c r="A13" s="15">
        <v>0.5</v>
      </c>
      <c r="D13" s="15">
        <v>1</v>
      </c>
    </row>
    <row r="15" spans="1:7" x14ac:dyDescent="0.25">
      <c r="A15" t="s">
        <v>23</v>
      </c>
      <c r="D15" t="s">
        <v>23</v>
      </c>
    </row>
    <row r="16" spans="1:7" x14ac:dyDescent="0.25">
      <c r="A16" s="6">
        <f>A7*A10*A13</f>
        <v>156250000</v>
      </c>
      <c r="D16" s="6">
        <f>D7*D10*D13</f>
        <v>312500000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0"/>
  <sheetViews>
    <sheetView workbookViewId="0">
      <selection activeCell="B5" sqref="B5"/>
    </sheetView>
  </sheetViews>
  <sheetFormatPr defaultRowHeight="15" x14ac:dyDescent="0.25"/>
  <cols>
    <col min="1" max="1" width="15" customWidth="1"/>
    <col min="2" max="2" width="12.140625" bestFit="1" customWidth="1"/>
  </cols>
  <sheetData>
    <row r="1" spans="1:2" x14ac:dyDescent="0.25">
      <c r="A1" s="7" t="s">
        <v>21</v>
      </c>
    </row>
    <row r="2" spans="1:2" x14ac:dyDescent="0.25">
      <c r="A2" t="s">
        <v>31</v>
      </c>
    </row>
    <row r="4" spans="1:2" x14ac:dyDescent="0.25">
      <c r="A4" t="s">
        <v>32</v>
      </c>
    </row>
    <row r="5" spans="1:2" x14ac:dyDescent="0.25">
      <c r="A5" t="s">
        <v>33</v>
      </c>
      <c r="B5" s="18">
        <v>15000000</v>
      </c>
    </row>
    <row r="6" spans="1:2" x14ac:dyDescent="0.25">
      <c r="A6" t="s">
        <v>34</v>
      </c>
      <c r="B6" s="18">
        <v>23000000</v>
      </c>
    </row>
    <row r="7" spans="1:2" x14ac:dyDescent="0.25">
      <c r="A7" t="s">
        <v>35</v>
      </c>
      <c r="B7" s="18">
        <v>394000000</v>
      </c>
    </row>
    <row r="10" spans="1:2" x14ac:dyDescent="0.25">
      <c r="A10" s="4"/>
    </row>
  </sheetData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J11" sqref="J11"/>
    </sheetView>
  </sheetViews>
  <sheetFormatPr defaultRowHeight="15" x14ac:dyDescent="0.25"/>
  <cols>
    <col min="1" max="1" width="14.5703125" customWidth="1"/>
    <col min="2" max="2" width="12.140625" bestFit="1" customWidth="1"/>
    <col min="5" max="5" width="13.85546875" customWidth="1"/>
    <col min="6" max="6" width="12.140625" bestFit="1" customWidth="1"/>
  </cols>
  <sheetData>
    <row r="1" spans="1:6" x14ac:dyDescent="0.25">
      <c r="A1" s="7" t="s">
        <v>21</v>
      </c>
    </row>
    <row r="2" spans="1:6" x14ac:dyDescent="0.25">
      <c r="A2" t="s">
        <v>36</v>
      </c>
    </row>
    <row r="4" spans="1:6" x14ac:dyDescent="0.25">
      <c r="A4" s="7" t="s">
        <v>37</v>
      </c>
      <c r="E4" s="7" t="s">
        <v>38</v>
      </c>
    </row>
    <row r="6" spans="1:6" x14ac:dyDescent="0.25">
      <c r="A6" t="str">
        <f>WACM4!A4</f>
        <v>Figures of consumer benefit from SHEPD</v>
      </c>
      <c r="E6" t="str">
        <f>WACM4!A4</f>
        <v>Figures of consumer benefit from SHEPD</v>
      </c>
    </row>
    <row r="7" spans="1:6" x14ac:dyDescent="0.25">
      <c r="A7" s="34" t="str">
        <f>WACM4!A6</f>
        <v>Western Isles</v>
      </c>
      <c r="B7" s="35">
        <f>WACM4!B6</f>
        <v>23000000</v>
      </c>
      <c r="E7" s="34" t="str">
        <f>WACM4!A6</f>
        <v>Western Isles</v>
      </c>
      <c r="F7" s="35">
        <f>WACM4!B6</f>
        <v>23000000</v>
      </c>
    </row>
    <row r="9" spans="1:6" x14ac:dyDescent="0.25">
      <c r="A9" t="str">
        <f>'WACM1&amp;2&amp;3'!A6</f>
        <v>Total Cost</v>
      </c>
      <c r="E9" t="str">
        <f>'WACM1&amp;2&amp;3'!A6</f>
        <v>Total Cost</v>
      </c>
    </row>
    <row r="10" spans="1:6" x14ac:dyDescent="0.25">
      <c r="A10" s="32">
        <f>'WACM1&amp;2&amp;3'!A7</f>
        <v>625000000</v>
      </c>
      <c r="E10" s="32">
        <f>'WACM1&amp;2&amp;3'!A7</f>
        <v>625000000</v>
      </c>
    </row>
    <row r="12" spans="1:6" x14ac:dyDescent="0.25">
      <c r="A12" t="str">
        <f>'WACM1&amp;2&amp;3'!A9</f>
        <v>Assumed converter cost % of the Total Cost</v>
      </c>
      <c r="E12" t="str">
        <f>'WACM1&amp;2&amp;3'!A9</f>
        <v>Assumed converter cost % of the Total Cost</v>
      </c>
    </row>
    <row r="13" spans="1:6" x14ac:dyDescent="0.25">
      <c r="A13" s="33">
        <f>'WACM1&amp;2&amp;3'!A10</f>
        <v>0.5</v>
      </c>
      <c r="E13" s="33">
        <f>'WACM1&amp;2&amp;3'!A10</f>
        <v>0.5</v>
      </c>
    </row>
    <row r="15" spans="1:6" x14ac:dyDescent="0.25">
      <c r="A15" t="str">
        <f>'WACM1&amp;2&amp;3'!A12</f>
        <v>WACM 1 converter percentage</v>
      </c>
      <c r="E15" t="str">
        <f>'WACM1&amp;2&amp;3'!A12</f>
        <v>WACM 1 converter percentage</v>
      </c>
    </row>
    <row r="16" spans="1:6" x14ac:dyDescent="0.25">
      <c r="A16" s="33">
        <f>'WACM1&amp;2&amp;3'!A13</f>
        <v>0.5</v>
      </c>
      <c r="E16" s="33">
        <f>'WACM1&amp;2&amp;3'!A13</f>
        <v>0.5</v>
      </c>
    </row>
    <row r="18" spans="1:6" x14ac:dyDescent="0.25">
      <c r="A18" t="s">
        <v>39</v>
      </c>
      <c r="E18" t="s">
        <v>40</v>
      </c>
    </row>
    <row r="19" spans="1:6" x14ac:dyDescent="0.25">
      <c r="A19" s="4">
        <f>A10*A13*A16</f>
        <v>156250000</v>
      </c>
      <c r="E19" s="3">
        <f>F7</f>
        <v>23000000</v>
      </c>
    </row>
    <row r="21" spans="1:6" x14ac:dyDescent="0.25">
      <c r="A21" t="s">
        <v>23</v>
      </c>
      <c r="E21" t="s">
        <v>23</v>
      </c>
    </row>
    <row r="22" spans="1:6" x14ac:dyDescent="0.25">
      <c r="A22" s="6">
        <f>A19+B7</f>
        <v>179250000</v>
      </c>
      <c r="B22" t="s">
        <v>41</v>
      </c>
      <c r="E22" s="5">
        <f>E19+((E10-E19)*E13*E16)</f>
        <v>173500000</v>
      </c>
      <c r="F22" t="s">
        <v>42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E10" sqref="E10"/>
    </sheetView>
  </sheetViews>
  <sheetFormatPr defaultRowHeight="15" x14ac:dyDescent="0.25"/>
  <cols>
    <col min="1" max="1" width="14.140625" customWidth="1"/>
    <col min="2" max="2" width="16.85546875" customWidth="1"/>
    <col min="5" max="5" width="15.85546875" customWidth="1"/>
    <col min="6" max="6" width="16.28515625" customWidth="1"/>
  </cols>
  <sheetData>
    <row r="1" spans="1:6" x14ac:dyDescent="0.25">
      <c r="A1" s="7" t="s">
        <v>21</v>
      </c>
    </row>
    <row r="2" spans="1:6" x14ac:dyDescent="0.25">
      <c r="A2" t="s">
        <v>43</v>
      </c>
    </row>
    <row r="4" spans="1:6" x14ac:dyDescent="0.25">
      <c r="A4" s="7" t="s">
        <v>73</v>
      </c>
      <c r="E4" s="7" t="s">
        <v>74</v>
      </c>
    </row>
    <row r="6" spans="1:6" x14ac:dyDescent="0.25">
      <c r="A6" t="str">
        <f>WACM4!A4</f>
        <v>Figures of consumer benefit from SHEPD</v>
      </c>
      <c r="E6" t="str">
        <f>WACM4!A4</f>
        <v>Figures of consumer benefit from SHEPD</v>
      </c>
    </row>
    <row r="7" spans="1:6" x14ac:dyDescent="0.25">
      <c r="A7" s="34" t="str">
        <f>WACM4!A6</f>
        <v>Western Isles</v>
      </c>
      <c r="B7" s="35">
        <f>WACM4!B6</f>
        <v>23000000</v>
      </c>
      <c r="E7" s="34" t="str">
        <f>WACM4!A6</f>
        <v>Western Isles</v>
      </c>
      <c r="F7" s="35">
        <f>WACM4!B6</f>
        <v>23000000</v>
      </c>
    </row>
    <row r="8" spans="1:6" x14ac:dyDescent="0.25">
      <c r="B8" s="8"/>
      <c r="F8" s="8"/>
    </row>
    <row r="9" spans="1:6" x14ac:dyDescent="0.25">
      <c r="A9" t="str">
        <f>Summary!A1</f>
        <v>Total Cost</v>
      </c>
      <c r="B9" s="8"/>
      <c r="E9" t="str">
        <f>Summary!A1</f>
        <v>Total Cost</v>
      </c>
      <c r="F9" s="8"/>
    </row>
    <row r="10" spans="1:6" x14ac:dyDescent="0.25">
      <c r="A10" s="32">
        <f>Summary!A2</f>
        <v>625000000</v>
      </c>
      <c r="B10" s="8"/>
      <c r="E10" s="32">
        <f>Summary!A2</f>
        <v>625000000</v>
      </c>
      <c r="F10" s="8"/>
    </row>
    <row r="12" spans="1:6" x14ac:dyDescent="0.25">
      <c r="A12" t="str">
        <f>'WACM1&amp;2&amp;3'!D9</f>
        <v>Assumed converter cost % of the Total Cost</v>
      </c>
      <c r="E12" t="str">
        <f>'WACM1&amp;2&amp;3'!D9</f>
        <v>Assumed converter cost % of the Total Cost</v>
      </c>
    </row>
    <row r="13" spans="1:6" x14ac:dyDescent="0.25">
      <c r="A13" s="33">
        <f>'WACM1&amp;2&amp;3'!D10</f>
        <v>0.5</v>
      </c>
      <c r="E13" s="33">
        <f>'WACM1&amp;2&amp;3'!D10</f>
        <v>0.5</v>
      </c>
    </row>
    <row r="15" spans="1:6" x14ac:dyDescent="0.25">
      <c r="A15" t="str">
        <f>'WACM1&amp;2&amp;3'!D12</f>
        <v>WACM 2 converter percentage</v>
      </c>
      <c r="E15" t="str">
        <f>'WACM1&amp;2&amp;3'!D12</f>
        <v>WACM 2 converter percentage</v>
      </c>
    </row>
    <row r="16" spans="1:6" x14ac:dyDescent="0.25">
      <c r="A16" s="33">
        <f>'WACM1&amp;2&amp;3'!D13</f>
        <v>1</v>
      </c>
      <c r="E16" s="33">
        <f>'WACM1&amp;2&amp;3'!D13</f>
        <v>1</v>
      </c>
    </row>
    <row r="18" spans="1:6" x14ac:dyDescent="0.25">
      <c r="A18" t="s">
        <v>39</v>
      </c>
      <c r="E18" t="s">
        <v>40</v>
      </c>
    </row>
    <row r="19" spans="1:6" x14ac:dyDescent="0.25">
      <c r="A19" s="4">
        <f>A10*A13*A16</f>
        <v>312500000</v>
      </c>
      <c r="E19" s="3">
        <f>F7</f>
        <v>23000000</v>
      </c>
    </row>
    <row r="21" spans="1:6" x14ac:dyDescent="0.25">
      <c r="A21" t="s">
        <v>23</v>
      </c>
      <c r="E21" t="s">
        <v>23</v>
      </c>
    </row>
    <row r="22" spans="1:6" x14ac:dyDescent="0.25">
      <c r="A22" s="6">
        <f>A19+B7</f>
        <v>335500000</v>
      </c>
      <c r="B22" t="s">
        <v>75</v>
      </c>
      <c r="E22" s="6">
        <f>E19+((E10-E19)*E13*E16)</f>
        <v>324000000</v>
      </c>
      <c r="F22" t="s">
        <v>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s="7" t="s">
        <v>21</v>
      </c>
    </row>
    <row r="2" spans="1:1" x14ac:dyDescent="0.25">
      <c r="A2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CDECE2B662F1478ED7D3513C876256" ma:contentTypeVersion="9" ma:contentTypeDescription="Create a new document." ma:contentTypeScope="" ma:versionID="c1e0101e5ae2a3b4a20cc073f60b05f0">
  <xsd:schema xmlns:xsd="http://www.w3.org/2001/XMLSchema" xmlns:xs="http://www.w3.org/2001/XMLSchema" xmlns:p="http://schemas.microsoft.com/office/2006/metadata/properties" xmlns:ns3="7fa3937a-615a-4be3-b7b6-a264bec156f8" xmlns:ns4="093db900-904a-45ea-af12-b3f54c4d7cd8" targetNamespace="http://schemas.microsoft.com/office/2006/metadata/properties" ma:root="true" ma:fieldsID="cc74f95cb0545c78d9b58ef4d38439ca" ns3:_="" ns4:_="">
    <xsd:import namespace="7fa3937a-615a-4be3-b7b6-a264bec156f8"/>
    <xsd:import namespace="093db900-904a-45ea-af12-b3f54c4d7c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a3937a-615a-4be3-b7b6-a264bec156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db900-904a-45ea-af12-b3f54c4d7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7AB132-ECAE-4FB7-8DAB-4164A3F0119C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093db900-904a-45ea-af12-b3f54c4d7cd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fa3937a-615a-4be3-b7b6-a264bec156f8"/>
  </ds:schemaRefs>
</ds:datastoreItem>
</file>

<file path=customXml/itemProps2.xml><?xml version="1.0" encoding="utf-8"?>
<ds:datastoreItem xmlns:ds="http://schemas.openxmlformats.org/officeDocument/2006/customXml" ds:itemID="{ACFB3EF0-9533-473D-9374-4DBD0560CB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35BAEA-2BF8-4E88-BB7F-DD10B3DEA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a3937a-615a-4be3-b7b6-a264bec156f8"/>
    <ds:schemaRef ds:uri="093db900-904a-45ea-af12-b3f54c4d7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Key</vt:lpstr>
      <vt:lpstr>TNUoS_Impact</vt:lpstr>
      <vt:lpstr>Original</vt:lpstr>
      <vt:lpstr>WACM1&amp;2&amp;3</vt:lpstr>
      <vt:lpstr>WACM4</vt:lpstr>
      <vt:lpstr>WACM5</vt:lpstr>
      <vt:lpstr>WACM6</vt:lpstr>
      <vt:lpstr>WACM7</vt:lpstr>
      <vt:lpstr>WACM8</vt:lpstr>
      <vt:lpstr>WACM9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Grahame Neale</dc:creator>
  <cp:keywords/>
  <dc:description/>
  <cp:lastModifiedBy>Grahame Neale</cp:lastModifiedBy>
  <cp:revision/>
  <dcterms:created xsi:type="dcterms:W3CDTF">2019-07-17T10:49:00Z</dcterms:created>
  <dcterms:modified xsi:type="dcterms:W3CDTF">2019-08-29T14:51:45Z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0x010100A6CDECE2B662F1478ED7D3513C876256</vt:lpwstr>
  </property>
</Properties>
</file>