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75" windowWidth="15150" windowHeight="7875"/>
  </bookViews>
  <sheets>
    <sheet name="Revision_History" sheetId="3" r:id="rId1"/>
    <sheet name="Comparison" sheetId="1" r:id="rId2"/>
    <sheet name="OFTO_Loan_Repayment_Calculator" sheetId="4" r:id="rId3"/>
  </sheets>
  <calcPr calcId="145621"/>
</workbook>
</file>

<file path=xl/calcChain.xml><?xml version="1.0" encoding="utf-8"?>
<calcChain xmlns="http://schemas.openxmlformats.org/spreadsheetml/2006/main">
  <c r="AH184" i="1" l="1"/>
  <c r="AH183" i="1"/>
  <c r="AH182" i="1"/>
  <c r="AL182" i="1" s="1"/>
  <c r="AH181" i="1"/>
  <c r="AL181" i="1" s="1"/>
  <c r="AP181" i="1" s="1"/>
  <c r="Q184" i="1"/>
  <c r="Q183" i="1"/>
  <c r="Q182" i="1"/>
  <c r="Q181" i="1"/>
  <c r="AI208" i="1"/>
  <c r="AI207" i="1"/>
  <c r="AI204" i="1"/>
  <c r="AI203" i="1"/>
  <c r="AI200" i="1"/>
  <c r="AI199" i="1"/>
  <c r="AI196" i="1"/>
  <c r="AI195" i="1"/>
  <c r="AI192" i="1"/>
  <c r="AI191" i="1"/>
  <c r="AI188" i="1"/>
  <c r="AI187" i="1"/>
  <c r="AO209" i="1"/>
  <c r="AG182" i="1"/>
  <c r="AG183" i="1" s="1"/>
  <c r="AG184" i="1" s="1"/>
  <c r="AG185" i="1" s="1"/>
  <c r="AG186" i="1" s="1"/>
  <c r="AG187" i="1" s="1"/>
  <c r="AG188" i="1" s="1"/>
  <c r="AG189" i="1" s="1"/>
  <c r="AG190" i="1" s="1"/>
  <c r="AG191" i="1" s="1"/>
  <c r="AG192" i="1" s="1"/>
  <c r="AG193" i="1" s="1"/>
  <c r="AG194" i="1" s="1"/>
  <c r="AG195" i="1" s="1"/>
  <c r="AG196" i="1" s="1"/>
  <c r="AG197" i="1" s="1"/>
  <c r="AG198" i="1" s="1"/>
  <c r="AG199" i="1" s="1"/>
  <c r="AG200" i="1" s="1"/>
  <c r="AG201" i="1" s="1"/>
  <c r="AG202" i="1" s="1"/>
  <c r="AG203" i="1" s="1"/>
  <c r="AG204" i="1" s="1"/>
  <c r="AG205" i="1" s="1"/>
  <c r="AG206" i="1" s="1"/>
  <c r="AG207" i="1" s="1"/>
  <c r="AG208" i="1" s="1"/>
  <c r="K148" i="1"/>
  <c r="K149" i="1" s="1"/>
  <c r="K161" i="1" s="1"/>
  <c r="K144" i="1"/>
  <c r="K145" i="1" s="1"/>
  <c r="K140" i="1"/>
  <c r="K141" i="1" s="1"/>
  <c r="I140" i="1"/>
  <c r="K138" i="1"/>
  <c r="K139" i="1" s="1"/>
  <c r="R208" i="1"/>
  <c r="R207" i="1"/>
  <c r="R204" i="1"/>
  <c r="R203" i="1"/>
  <c r="R200" i="1"/>
  <c r="R199" i="1"/>
  <c r="R196" i="1"/>
  <c r="R195" i="1"/>
  <c r="R192" i="1"/>
  <c r="R191" i="1"/>
  <c r="R188" i="1"/>
  <c r="R187" i="1"/>
  <c r="X209" i="1"/>
  <c r="I209" i="1"/>
  <c r="C207" i="1"/>
  <c r="C206" i="1"/>
  <c r="C203" i="1"/>
  <c r="C202" i="1"/>
  <c r="C199" i="1"/>
  <c r="C198" i="1"/>
  <c r="C197" i="1"/>
  <c r="C195" i="1"/>
  <c r="C194" i="1"/>
  <c r="C193" i="1"/>
  <c r="C191" i="1"/>
  <c r="C190" i="1"/>
  <c r="C189" i="1"/>
  <c r="C187" i="1"/>
  <c r="C186" i="1"/>
  <c r="C185" i="1"/>
  <c r="G11" i="4"/>
  <c r="AI206" i="1" s="1"/>
  <c r="G10" i="4"/>
  <c r="C27" i="4"/>
  <c r="C28" i="4" s="1"/>
  <c r="C29" i="4" s="1"/>
  <c r="C30" i="4" s="1"/>
  <c r="C31" i="4" s="1"/>
  <c r="C32" i="4" s="1"/>
  <c r="C33" i="4" s="1"/>
  <c r="C34" i="4" s="1"/>
  <c r="C35" i="4" s="1"/>
  <c r="C36" i="4" s="1"/>
  <c r="C37" i="4" s="1"/>
  <c r="C38" i="4" s="1"/>
  <c r="C39" i="4" s="1"/>
  <c r="C40" i="4" s="1"/>
  <c r="C41" i="4" s="1"/>
  <c r="C42" i="4" s="1"/>
  <c r="C43" i="4" s="1"/>
  <c r="C44" i="4" s="1"/>
  <c r="C45" i="4" s="1"/>
  <c r="C46" i="4" s="1"/>
  <c r="C47" i="4" s="1"/>
  <c r="C48" i="4" s="1"/>
  <c r="C49" i="4" s="1"/>
  <c r="C50" i="4" s="1"/>
  <c r="C51" i="4" s="1"/>
  <c r="C52" i="4" s="1"/>
  <c r="C53" i="4" s="1"/>
  <c r="C54" i="4" s="1"/>
  <c r="C55" i="4" s="1"/>
  <c r="C56" i="4" s="1"/>
  <c r="C57" i="4" s="1"/>
  <c r="C58" i="4" s="1"/>
  <c r="C59" i="4" s="1"/>
  <c r="C60" i="4" s="1"/>
  <c r="C61" i="4" s="1"/>
  <c r="C62" i="4" s="1"/>
  <c r="C63" i="4" s="1"/>
  <c r="C64" i="4" s="1"/>
  <c r="C65" i="4" s="1"/>
  <c r="C66" i="4" s="1"/>
  <c r="C67" i="4" s="1"/>
  <c r="C68" i="4" s="1"/>
  <c r="C69" i="4" s="1"/>
  <c r="C70" i="4" s="1"/>
  <c r="C71" i="4" s="1"/>
  <c r="C72" i="4" s="1"/>
  <c r="C73" i="4" s="1"/>
  <c r="C74" i="4" s="1"/>
  <c r="C75" i="4" s="1"/>
  <c r="C76" i="4" s="1"/>
  <c r="C77" i="4" s="1"/>
  <c r="C78" i="4" s="1"/>
  <c r="C79" i="4" s="1"/>
  <c r="C80" i="4" s="1"/>
  <c r="C81" i="4" s="1"/>
  <c r="C82" i="4" s="1"/>
  <c r="C83" i="4" s="1"/>
  <c r="C84" i="4" s="1"/>
  <c r="C85" i="4" s="1"/>
  <c r="C86" i="4" s="1"/>
  <c r="C87" i="4" s="1"/>
  <c r="C88" i="4" s="1"/>
  <c r="C89" i="4" s="1"/>
  <c r="C90" i="4" s="1"/>
  <c r="C91" i="4" s="1"/>
  <c r="C92" i="4" s="1"/>
  <c r="C93" i="4" s="1"/>
  <c r="C94" i="4" s="1"/>
  <c r="C95" i="4" s="1"/>
  <c r="C96" i="4" s="1"/>
  <c r="C97" i="4" s="1"/>
  <c r="C98" i="4" s="1"/>
  <c r="C99" i="4" s="1"/>
  <c r="C100" i="4" s="1"/>
  <c r="C101" i="4" s="1"/>
  <c r="C102" i="4" s="1"/>
  <c r="C103" i="4" s="1"/>
  <c r="C104" i="4" s="1"/>
  <c r="C105" i="4" s="1"/>
  <c r="C106" i="4" s="1"/>
  <c r="C107" i="4" s="1"/>
  <c r="C108" i="4" s="1"/>
  <c r="C109" i="4" s="1"/>
  <c r="C110" i="4" s="1"/>
  <c r="C111" i="4" s="1"/>
  <c r="C112" i="4" s="1"/>
  <c r="C113" i="4" s="1"/>
  <c r="C114" i="4" s="1"/>
  <c r="C115" i="4" s="1"/>
  <c r="C116" i="4" s="1"/>
  <c r="C117" i="4" s="1"/>
  <c r="C118" i="4" s="1"/>
  <c r="C119" i="4" s="1"/>
  <c r="C120" i="4" s="1"/>
  <c r="C121" i="4" s="1"/>
  <c r="C122" i="4" s="1"/>
  <c r="C123" i="4" s="1"/>
  <c r="C124" i="4" s="1"/>
  <c r="C125" i="4" s="1"/>
  <c r="C7" i="4"/>
  <c r="U183" i="1" l="1"/>
  <c r="C188" i="1"/>
  <c r="C192" i="1"/>
  <c r="C196" i="1"/>
  <c r="C200" i="1"/>
  <c r="C204" i="1"/>
  <c r="C208" i="1"/>
  <c r="R185" i="1"/>
  <c r="R189" i="1"/>
  <c r="R193" i="1"/>
  <c r="R197" i="1"/>
  <c r="R201" i="1"/>
  <c r="R205" i="1"/>
  <c r="R209" i="1"/>
  <c r="AI185" i="1"/>
  <c r="AI189" i="1"/>
  <c r="AI193" i="1"/>
  <c r="AI197" i="1"/>
  <c r="AI201" i="1"/>
  <c r="AI205" i="1"/>
  <c r="AI209" i="1"/>
  <c r="C201" i="1"/>
  <c r="C205" i="1"/>
  <c r="C209" i="1"/>
  <c r="R186" i="1"/>
  <c r="R190" i="1"/>
  <c r="R194" i="1"/>
  <c r="R198" i="1"/>
  <c r="R202" i="1"/>
  <c r="R206" i="1"/>
  <c r="K160" i="1"/>
  <c r="AI186" i="1"/>
  <c r="AI190" i="1"/>
  <c r="AI194" i="1"/>
  <c r="AI198" i="1"/>
  <c r="AI202" i="1"/>
  <c r="AL183" i="1"/>
  <c r="AG26" i="4"/>
  <c r="AG27" i="4" s="1"/>
  <c r="AG28" i="4" s="1"/>
  <c r="AG29" i="4" s="1"/>
  <c r="AG30" i="4" s="1"/>
  <c r="AG31" i="4" s="1"/>
  <c r="AG32" i="4" s="1"/>
  <c r="AG33" i="4" s="1"/>
  <c r="AG34" i="4" s="1"/>
  <c r="AG35" i="4" s="1"/>
  <c r="AG36" i="4" s="1"/>
  <c r="AG37" i="4" s="1"/>
  <c r="AG38" i="4" s="1"/>
  <c r="AG39" i="4" s="1"/>
  <c r="AG40" i="4" s="1"/>
  <c r="AG41" i="4" s="1"/>
  <c r="AG42" i="4" s="1"/>
  <c r="AG43" i="4" s="1"/>
  <c r="AG44" i="4" s="1"/>
  <c r="AG45" i="4" s="1"/>
  <c r="AG46" i="4" s="1"/>
  <c r="AG47" i="4" s="1"/>
  <c r="AG48" i="4" s="1"/>
  <c r="AG49" i="4" s="1"/>
  <c r="AG50" i="4" s="1"/>
  <c r="AG51" i="4" s="1"/>
  <c r="AG52" i="4" s="1"/>
  <c r="AG53" i="4" s="1"/>
  <c r="AG54" i="4" s="1"/>
  <c r="AG55" i="4" s="1"/>
  <c r="AG56" i="4" s="1"/>
  <c r="AG57" i="4" s="1"/>
  <c r="AG58" i="4" s="1"/>
  <c r="AG59" i="4" s="1"/>
  <c r="AG60" i="4" s="1"/>
  <c r="AG61" i="4" s="1"/>
  <c r="AG62" i="4" s="1"/>
  <c r="AG63" i="4" s="1"/>
  <c r="AG64" i="4" s="1"/>
  <c r="AG65" i="4" s="1"/>
  <c r="AG66" i="4" s="1"/>
  <c r="AG67" i="4" s="1"/>
  <c r="AG68" i="4" s="1"/>
  <c r="AG69" i="4" s="1"/>
  <c r="AG70" i="4" s="1"/>
  <c r="AG71" i="4" s="1"/>
  <c r="AG72" i="4" s="1"/>
  <c r="AG73" i="4" s="1"/>
  <c r="AG74" i="4" s="1"/>
  <c r="AG75" i="4" s="1"/>
  <c r="AG76" i="4" s="1"/>
  <c r="AG77" i="4" s="1"/>
  <c r="AG78" i="4" s="1"/>
  <c r="AG79" i="4" s="1"/>
  <c r="AG80" i="4" s="1"/>
  <c r="AG81" i="4" s="1"/>
  <c r="AG82" i="4" s="1"/>
  <c r="AG83" i="4" s="1"/>
  <c r="AG84" i="4" s="1"/>
  <c r="AG85" i="4" s="1"/>
  <c r="AG86" i="4" s="1"/>
  <c r="AG87" i="4" s="1"/>
  <c r="AG88" i="4" s="1"/>
  <c r="AG89" i="4" s="1"/>
  <c r="AG90" i="4" s="1"/>
  <c r="AG91" i="4" s="1"/>
  <c r="AG92" i="4" s="1"/>
  <c r="AG93" i="4" s="1"/>
  <c r="AG94" i="4" s="1"/>
  <c r="AG95" i="4" s="1"/>
  <c r="AG96" i="4" s="1"/>
  <c r="AG97" i="4" s="1"/>
  <c r="AG98" i="4" s="1"/>
  <c r="AG99" i="4" s="1"/>
  <c r="AG100" i="4" s="1"/>
  <c r="AG101" i="4" s="1"/>
  <c r="AG102" i="4" s="1"/>
  <c r="AG103" i="4" s="1"/>
  <c r="AG104" i="4" s="1"/>
  <c r="AG105" i="4" s="1"/>
  <c r="AF26" i="4"/>
  <c r="AF27" i="4" s="1"/>
  <c r="AF28" i="4" s="1"/>
  <c r="AF29" i="4" s="1"/>
  <c r="AF30" i="4" s="1"/>
  <c r="AF31" i="4" s="1"/>
  <c r="AF32" i="4" s="1"/>
  <c r="AF33" i="4" s="1"/>
  <c r="AF34" i="4" s="1"/>
  <c r="AF35" i="4" s="1"/>
  <c r="AF36" i="4" s="1"/>
  <c r="AF37" i="4" s="1"/>
  <c r="AF38" i="4" s="1"/>
  <c r="AF39" i="4" s="1"/>
  <c r="AF40" i="4" s="1"/>
  <c r="AF41" i="4" s="1"/>
  <c r="AF42" i="4" s="1"/>
  <c r="AF43" i="4" s="1"/>
  <c r="AF44" i="4" s="1"/>
  <c r="AF45" i="4" s="1"/>
  <c r="AF46" i="4" s="1"/>
  <c r="AF47" i="4" s="1"/>
  <c r="AF48" i="4" s="1"/>
  <c r="AF49" i="4" s="1"/>
  <c r="AF50" i="4" s="1"/>
  <c r="AF51" i="4" s="1"/>
  <c r="AF52" i="4" s="1"/>
  <c r="AF53" i="4" s="1"/>
  <c r="AF54" i="4" s="1"/>
  <c r="AF55" i="4" s="1"/>
  <c r="AF56" i="4" s="1"/>
  <c r="AF57" i="4" s="1"/>
  <c r="AF58" i="4" s="1"/>
  <c r="AF59" i="4" s="1"/>
  <c r="AF60" i="4" s="1"/>
  <c r="AF61" i="4" s="1"/>
  <c r="AF62" i="4" s="1"/>
  <c r="AF63" i="4" s="1"/>
  <c r="AF64" i="4" s="1"/>
  <c r="AF65" i="4" s="1"/>
  <c r="AF66" i="4" s="1"/>
  <c r="AF67" i="4" s="1"/>
  <c r="AF68" i="4" s="1"/>
  <c r="AF69" i="4" s="1"/>
  <c r="AF70" i="4" s="1"/>
  <c r="AF71" i="4" s="1"/>
  <c r="AF72" i="4" s="1"/>
  <c r="AF73" i="4" s="1"/>
  <c r="AF74" i="4" s="1"/>
  <c r="AF75" i="4" s="1"/>
  <c r="AF76" i="4" s="1"/>
  <c r="AF77" i="4" s="1"/>
  <c r="AF78" i="4" s="1"/>
  <c r="AF79" i="4" s="1"/>
  <c r="AF80" i="4" s="1"/>
  <c r="AF81" i="4" s="1"/>
  <c r="AF82" i="4" s="1"/>
  <c r="AF83" i="4" s="1"/>
  <c r="AF84" i="4" s="1"/>
  <c r="AF85" i="4" s="1"/>
  <c r="AF86" i="4" s="1"/>
  <c r="AF87" i="4" s="1"/>
  <c r="AF88" i="4" s="1"/>
  <c r="AF89" i="4" s="1"/>
  <c r="AF90" i="4" s="1"/>
  <c r="AF91" i="4" s="1"/>
  <c r="AF92" i="4" s="1"/>
  <c r="AF93" i="4" s="1"/>
  <c r="AF94" i="4" s="1"/>
  <c r="AF95" i="4" s="1"/>
  <c r="AF96" i="4" s="1"/>
  <c r="AF97" i="4" s="1"/>
  <c r="AF98" i="4" s="1"/>
  <c r="AF99" i="4" s="1"/>
  <c r="AF100" i="4" s="1"/>
  <c r="AF101" i="4" s="1"/>
  <c r="AF102" i="4" s="1"/>
  <c r="AF103" i="4" s="1"/>
  <c r="AF104" i="4" s="1"/>
  <c r="AF105" i="4" s="1"/>
  <c r="AF22" i="4" s="1"/>
  <c r="D20" i="4"/>
  <c r="E20" i="4" s="1"/>
  <c r="F20" i="4" s="1"/>
  <c r="G20" i="4" s="1"/>
  <c r="E15" i="4"/>
  <c r="G9" i="4" s="1"/>
  <c r="I148" i="1"/>
  <c r="I149" i="1" s="1"/>
  <c r="G148" i="1"/>
  <c r="G149" i="1" s="1"/>
  <c r="E148" i="1"/>
  <c r="E149" i="1" s="1"/>
  <c r="I144" i="1"/>
  <c r="I145" i="1" s="1"/>
  <c r="G144" i="1"/>
  <c r="G145" i="1" s="1"/>
  <c r="E144" i="1"/>
  <c r="E145" i="1" s="1"/>
  <c r="AG106" i="4" l="1"/>
  <c r="AG107" i="4" s="1"/>
  <c r="AG108" i="4" s="1"/>
  <c r="AG109" i="4" s="1"/>
  <c r="AG110" i="4" s="1"/>
  <c r="AG111" i="4" s="1"/>
  <c r="AG112" i="4" s="1"/>
  <c r="AG113" i="4" s="1"/>
  <c r="AG114" i="4" s="1"/>
  <c r="AG115" i="4" s="1"/>
  <c r="AG116" i="4" s="1"/>
  <c r="AG117" i="4" s="1"/>
  <c r="AG118" i="4" s="1"/>
  <c r="AG119" i="4" s="1"/>
  <c r="AG120" i="4" s="1"/>
  <c r="AG121" i="4" s="1"/>
  <c r="AG122" i="4" s="1"/>
  <c r="AG123" i="4" s="1"/>
  <c r="AG124" i="4" s="1"/>
  <c r="AG125" i="4" s="1"/>
  <c r="AG23" i="4" s="1"/>
  <c r="AF106" i="4"/>
  <c r="AF107" i="4" s="1"/>
  <c r="AF108" i="4" s="1"/>
  <c r="AF109" i="4" s="1"/>
  <c r="AF110" i="4" s="1"/>
  <c r="AF111" i="4" s="1"/>
  <c r="AF112" i="4" s="1"/>
  <c r="AF113" i="4" s="1"/>
  <c r="AF114" i="4" s="1"/>
  <c r="AF115" i="4" s="1"/>
  <c r="AF116" i="4" s="1"/>
  <c r="AF117" i="4" s="1"/>
  <c r="AF118" i="4" s="1"/>
  <c r="AF119" i="4" s="1"/>
  <c r="AF120" i="4" s="1"/>
  <c r="AF121" i="4" s="1"/>
  <c r="AF122" i="4" s="1"/>
  <c r="AF123" i="4" s="1"/>
  <c r="AF124" i="4" s="1"/>
  <c r="AF125" i="4" s="1"/>
  <c r="F26" i="4"/>
  <c r="F27" i="4" s="1"/>
  <c r="F28" i="4" s="1"/>
  <c r="F29" i="4" s="1"/>
  <c r="F30" i="4" s="1"/>
  <c r="F31" i="4" s="1"/>
  <c r="F32" i="4" s="1"/>
  <c r="F33" i="4" s="1"/>
  <c r="F34" i="4" s="1"/>
  <c r="F35" i="4" s="1"/>
  <c r="F36" i="4" s="1"/>
  <c r="F37" i="4" s="1"/>
  <c r="F38" i="4" s="1"/>
  <c r="F39" i="4" s="1"/>
  <c r="F40" i="4" s="1"/>
  <c r="F41" i="4" s="1"/>
  <c r="F42" i="4" s="1"/>
  <c r="F43" i="4" s="1"/>
  <c r="F44" i="4" s="1"/>
  <c r="F45" i="4" s="1"/>
  <c r="F46" i="4" s="1"/>
  <c r="F47" i="4" s="1"/>
  <c r="F48" i="4" s="1"/>
  <c r="F49" i="4" s="1"/>
  <c r="F50" i="4" s="1"/>
  <c r="F51" i="4" s="1"/>
  <c r="F52" i="4" s="1"/>
  <c r="F53" i="4" s="1"/>
  <c r="F54" i="4" s="1"/>
  <c r="F55" i="4" s="1"/>
  <c r="F56" i="4" s="1"/>
  <c r="F57" i="4" s="1"/>
  <c r="F58" i="4" s="1"/>
  <c r="F59" i="4" s="1"/>
  <c r="F60" i="4" s="1"/>
  <c r="F61" i="4" s="1"/>
  <c r="F62" i="4" s="1"/>
  <c r="F63" i="4" s="1"/>
  <c r="F64" i="4" s="1"/>
  <c r="F65" i="4" s="1"/>
  <c r="F66" i="4" s="1"/>
  <c r="F67" i="4" s="1"/>
  <c r="F68" i="4" s="1"/>
  <c r="F69" i="4" s="1"/>
  <c r="F70" i="4" s="1"/>
  <c r="F71" i="4" s="1"/>
  <c r="F72" i="4" s="1"/>
  <c r="F73" i="4" s="1"/>
  <c r="F74" i="4" s="1"/>
  <c r="F75" i="4" s="1"/>
  <c r="F76" i="4" s="1"/>
  <c r="F77" i="4" s="1"/>
  <c r="F78" i="4" s="1"/>
  <c r="F79" i="4" s="1"/>
  <c r="F80" i="4" s="1"/>
  <c r="F81" i="4" s="1"/>
  <c r="F82" i="4" s="1"/>
  <c r="F83" i="4" s="1"/>
  <c r="F84" i="4" s="1"/>
  <c r="F85" i="4" s="1"/>
  <c r="F86" i="4" s="1"/>
  <c r="F87" i="4" s="1"/>
  <c r="F88" i="4" s="1"/>
  <c r="F89" i="4" s="1"/>
  <c r="F90" i="4" s="1"/>
  <c r="F91" i="4" s="1"/>
  <c r="F92" i="4" s="1"/>
  <c r="F93" i="4" s="1"/>
  <c r="F94" i="4" s="1"/>
  <c r="F95" i="4" s="1"/>
  <c r="F96" i="4" s="1"/>
  <c r="F97" i="4" s="1"/>
  <c r="F98" i="4" s="1"/>
  <c r="F99" i="4" s="1"/>
  <c r="F100" i="4" s="1"/>
  <c r="F101" i="4" s="1"/>
  <c r="F102" i="4" s="1"/>
  <c r="F103" i="4" s="1"/>
  <c r="F104" i="4" s="1"/>
  <c r="F105" i="4" s="1"/>
  <c r="F22" i="4" s="1"/>
  <c r="E26" i="4"/>
  <c r="E27" i="4" s="1"/>
  <c r="E28" i="4" s="1"/>
  <c r="E29" i="4" s="1"/>
  <c r="E30" i="4" s="1"/>
  <c r="E31" i="4" s="1"/>
  <c r="E32" i="4" s="1"/>
  <c r="E33" i="4" s="1"/>
  <c r="E34" i="4" s="1"/>
  <c r="E35" i="4" s="1"/>
  <c r="E36" i="4" s="1"/>
  <c r="E37" i="4" s="1"/>
  <c r="E38" i="4" s="1"/>
  <c r="E39" i="4" s="1"/>
  <c r="E40" i="4" s="1"/>
  <c r="E41" i="4" s="1"/>
  <c r="E42" i="4" s="1"/>
  <c r="E43" i="4" s="1"/>
  <c r="E44" i="4" s="1"/>
  <c r="E45" i="4" s="1"/>
  <c r="E46" i="4" s="1"/>
  <c r="E47" i="4" s="1"/>
  <c r="E48" i="4" s="1"/>
  <c r="E49" i="4" s="1"/>
  <c r="E50" i="4" s="1"/>
  <c r="E51" i="4" s="1"/>
  <c r="E52" i="4" s="1"/>
  <c r="E53" i="4" s="1"/>
  <c r="E54" i="4" s="1"/>
  <c r="E55" i="4" s="1"/>
  <c r="E56" i="4" s="1"/>
  <c r="E57" i="4" s="1"/>
  <c r="E58" i="4" s="1"/>
  <c r="E59" i="4" s="1"/>
  <c r="E60" i="4" s="1"/>
  <c r="E61" i="4" s="1"/>
  <c r="E62" i="4" s="1"/>
  <c r="E63" i="4" s="1"/>
  <c r="E64" i="4" s="1"/>
  <c r="E65" i="4" s="1"/>
  <c r="E66" i="4" s="1"/>
  <c r="E67" i="4" s="1"/>
  <c r="E68" i="4" s="1"/>
  <c r="E69" i="4" s="1"/>
  <c r="E70" i="4" s="1"/>
  <c r="E71" i="4" s="1"/>
  <c r="E72" i="4" s="1"/>
  <c r="E73" i="4" s="1"/>
  <c r="E74" i="4" s="1"/>
  <c r="E75" i="4" s="1"/>
  <c r="E76" i="4" s="1"/>
  <c r="E77" i="4" s="1"/>
  <c r="E78" i="4" s="1"/>
  <c r="E79" i="4" s="1"/>
  <c r="E80" i="4" s="1"/>
  <c r="E81" i="4" s="1"/>
  <c r="E82" i="4" s="1"/>
  <c r="E83" i="4" s="1"/>
  <c r="E84" i="4" s="1"/>
  <c r="E85" i="4" s="1"/>
  <c r="E86" i="4" s="1"/>
  <c r="E87" i="4" s="1"/>
  <c r="E88" i="4" s="1"/>
  <c r="E89" i="4" s="1"/>
  <c r="E90" i="4" s="1"/>
  <c r="E91" i="4" s="1"/>
  <c r="E92" i="4" s="1"/>
  <c r="E93" i="4" s="1"/>
  <c r="E94" i="4" s="1"/>
  <c r="E95" i="4" s="1"/>
  <c r="E96" i="4" s="1"/>
  <c r="E97" i="4" s="1"/>
  <c r="E98" i="4" s="1"/>
  <c r="E99" i="4" s="1"/>
  <c r="E100" i="4" s="1"/>
  <c r="E101" i="4" s="1"/>
  <c r="E102" i="4" s="1"/>
  <c r="E103" i="4" s="1"/>
  <c r="E104" i="4" s="1"/>
  <c r="E105" i="4" s="1"/>
  <c r="H20" i="4"/>
  <c r="G26" i="4"/>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D26" i="4"/>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E138" i="1"/>
  <c r="G140" i="1"/>
  <c r="E140" i="1"/>
  <c r="G142" i="1"/>
  <c r="G143" i="1" s="1"/>
  <c r="U182" i="1"/>
  <c r="U181" i="1"/>
  <c r="Y181" i="1" s="1"/>
  <c r="B183" i="1"/>
  <c r="P182" i="1"/>
  <c r="F183" i="1" l="1"/>
  <c r="X182" i="1"/>
  <c r="Y182" i="1" s="1"/>
  <c r="AO182" i="1"/>
  <c r="AP182" i="1" s="1"/>
  <c r="D106" i="4"/>
  <c r="D107" i="4" s="1"/>
  <c r="D108" i="4" s="1"/>
  <c r="D109" i="4" s="1"/>
  <c r="D110" i="4" s="1"/>
  <c r="D111" i="4" s="1"/>
  <c r="D112" i="4" s="1"/>
  <c r="D113" i="4" s="1"/>
  <c r="D114" i="4" s="1"/>
  <c r="D115" i="4" s="1"/>
  <c r="D116" i="4" s="1"/>
  <c r="D117" i="4" s="1"/>
  <c r="D118" i="4" s="1"/>
  <c r="D119" i="4" s="1"/>
  <c r="D120" i="4" s="1"/>
  <c r="D121" i="4" s="1"/>
  <c r="D122" i="4" s="1"/>
  <c r="D123" i="4" s="1"/>
  <c r="D124" i="4" s="1"/>
  <c r="D125" i="4" s="1"/>
  <c r="D23" i="4" s="1"/>
  <c r="D22" i="4"/>
  <c r="F106" i="4"/>
  <c r="F107" i="4" s="1"/>
  <c r="F108" i="4" s="1"/>
  <c r="F109" i="4" s="1"/>
  <c r="F110" i="4" s="1"/>
  <c r="F111" i="4" s="1"/>
  <c r="F112" i="4" s="1"/>
  <c r="F113" i="4" s="1"/>
  <c r="F114" i="4" s="1"/>
  <c r="F115" i="4" s="1"/>
  <c r="F116" i="4" s="1"/>
  <c r="F117" i="4" s="1"/>
  <c r="F118" i="4" s="1"/>
  <c r="F119" i="4" s="1"/>
  <c r="F120" i="4" s="1"/>
  <c r="F121" i="4" s="1"/>
  <c r="F122" i="4" s="1"/>
  <c r="F123" i="4" s="1"/>
  <c r="F124" i="4" s="1"/>
  <c r="F125" i="4" s="1"/>
  <c r="F23" i="4" s="1"/>
  <c r="G106" i="4"/>
  <c r="G107" i="4" s="1"/>
  <c r="G108" i="4" s="1"/>
  <c r="G109" i="4" s="1"/>
  <c r="G110" i="4" s="1"/>
  <c r="G111" i="4" s="1"/>
  <c r="G112" i="4" s="1"/>
  <c r="G113" i="4" s="1"/>
  <c r="G114" i="4" s="1"/>
  <c r="G115" i="4" s="1"/>
  <c r="G116" i="4" s="1"/>
  <c r="G117" i="4" s="1"/>
  <c r="G118" i="4" s="1"/>
  <c r="G119" i="4" s="1"/>
  <c r="G120" i="4" s="1"/>
  <c r="G121" i="4" s="1"/>
  <c r="G122" i="4" s="1"/>
  <c r="G123" i="4" s="1"/>
  <c r="G124" i="4" s="1"/>
  <c r="G125" i="4" s="1"/>
  <c r="G23" i="4" s="1"/>
  <c r="G22" i="4"/>
  <c r="E106" i="4"/>
  <c r="E107" i="4" s="1"/>
  <c r="E108" i="4" s="1"/>
  <c r="E109" i="4" s="1"/>
  <c r="E110" i="4" s="1"/>
  <c r="E111" i="4" s="1"/>
  <c r="E112" i="4" s="1"/>
  <c r="E113" i="4" s="1"/>
  <c r="E114" i="4" s="1"/>
  <c r="E115" i="4" s="1"/>
  <c r="E116" i="4" s="1"/>
  <c r="E117" i="4" s="1"/>
  <c r="E118" i="4" s="1"/>
  <c r="E119" i="4" s="1"/>
  <c r="E120" i="4" s="1"/>
  <c r="E121" i="4" s="1"/>
  <c r="E122" i="4" s="1"/>
  <c r="E123" i="4" s="1"/>
  <c r="E124" i="4" s="1"/>
  <c r="E125" i="4" s="1"/>
  <c r="E23" i="4" s="1"/>
  <c r="E22" i="4"/>
  <c r="I20" i="4"/>
  <c r="H26" i="4"/>
  <c r="H27" i="4" s="1"/>
  <c r="H28" i="4" s="1"/>
  <c r="H29" i="4" s="1"/>
  <c r="H30" i="4" s="1"/>
  <c r="H31" i="4" s="1"/>
  <c r="H32" i="4" s="1"/>
  <c r="H33" i="4" s="1"/>
  <c r="H34" i="4" s="1"/>
  <c r="H35" i="4" s="1"/>
  <c r="H36" i="4" s="1"/>
  <c r="H37" i="4" s="1"/>
  <c r="H38" i="4" s="1"/>
  <c r="H39" i="4" s="1"/>
  <c r="H40" i="4" s="1"/>
  <c r="H41" i="4" s="1"/>
  <c r="H42" i="4" s="1"/>
  <c r="H43" i="4" s="1"/>
  <c r="H44" i="4" s="1"/>
  <c r="H45" i="4" s="1"/>
  <c r="H46" i="4" s="1"/>
  <c r="H47" i="4" s="1"/>
  <c r="H48" i="4" s="1"/>
  <c r="H49" i="4" s="1"/>
  <c r="H50" i="4" s="1"/>
  <c r="H51" i="4" s="1"/>
  <c r="H52" i="4" s="1"/>
  <c r="H53" i="4" s="1"/>
  <c r="H54" i="4" s="1"/>
  <c r="H55" i="4" s="1"/>
  <c r="H56" i="4" s="1"/>
  <c r="H57" i="4" s="1"/>
  <c r="H58" i="4" s="1"/>
  <c r="H59" i="4" s="1"/>
  <c r="H60" i="4" s="1"/>
  <c r="H61" i="4" s="1"/>
  <c r="H62" i="4" s="1"/>
  <c r="H63" i="4" s="1"/>
  <c r="H64" i="4" s="1"/>
  <c r="H65" i="4" s="1"/>
  <c r="H66" i="4" s="1"/>
  <c r="H67" i="4" s="1"/>
  <c r="H68" i="4" s="1"/>
  <c r="H69" i="4" s="1"/>
  <c r="H70" i="4" s="1"/>
  <c r="H71" i="4" s="1"/>
  <c r="H72" i="4" s="1"/>
  <c r="H73" i="4" s="1"/>
  <c r="H74" i="4" s="1"/>
  <c r="H75" i="4" s="1"/>
  <c r="H76" i="4" s="1"/>
  <c r="H77" i="4" s="1"/>
  <c r="H78" i="4" s="1"/>
  <c r="H79" i="4" s="1"/>
  <c r="H80" i="4" s="1"/>
  <c r="H81" i="4" s="1"/>
  <c r="H82" i="4" s="1"/>
  <c r="H83" i="4" s="1"/>
  <c r="H84" i="4" s="1"/>
  <c r="H85" i="4" s="1"/>
  <c r="H86" i="4" s="1"/>
  <c r="H87" i="4" s="1"/>
  <c r="H88" i="4" s="1"/>
  <c r="H89" i="4" s="1"/>
  <c r="H90" i="4" s="1"/>
  <c r="H91" i="4" s="1"/>
  <c r="H92" i="4" s="1"/>
  <c r="H93" i="4" s="1"/>
  <c r="H94" i="4" s="1"/>
  <c r="H95" i="4" s="1"/>
  <c r="H96" i="4" s="1"/>
  <c r="H97" i="4" s="1"/>
  <c r="H98" i="4" s="1"/>
  <c r="H99" i="4" s="1"/>
  <c r="H100" i="4" s="1"/>
  <c r="H101" i="4" s="1"/>
  <c r="H102" i="4" s="1"/>
  <c r="H103" i="4" s="1"/>
  <c r="H104" i="4" s="1"/>
  <c r="H105" i="4" s="1"/>
  <c r="P183" i="1"/>
  <c r="AO183" i="1" s="1"/>
  <c r="E141" i="1"/>
  <c r="I141" i="1"/>
  <c r="I138" i="1"/>
  <c r="I139" i="1" s="1"/>
  <c r="I146" i="1"/>
  <c r="I147" i="1" s="1"/>
  <c r="B184" i="1"/>
  <c r="B181" i="1"/>
  <c r="B182" i="1"/>
  <c r="G141" i="1"/>
  <c r="G138" i="1"/>
  <c r="G139" i="1" s="1"/>
  <c r="E139"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E124" i="1"/>
  <c r="F124" i="1" s="1"/>
  <c r="E123" i="1"/>
  <c r="F123" i="1" s="1"/>
  <c r="E122" i="1"/>
  <c r="F122" i="1" s="1"/>
  <c r="E121" i="1"/>
  <c r="F121" i="1" s="1"/>
  <c r="E120" i="1"/>
  <c r="F120" i="1" s="1"/>
  <c r="E119" i="1"/>
  <c r="F119" i="1" s="1"/>
  <c r="E118" i="1"/>
  <c r="F118" i="1" s="1"/>
  <c r="E117" i="1"/>
  <c r="F117" i="1" s="1"/>
  <c r="E116" i="1"/>
  <c r="F116" i="1" s="1"/>
  <c r="E115" i="1"/>
  <c r="F115" i="1" s="1"/>
  <c r="E114" i="1"/>
  <c r="F114" i="1" s="1"/>
  <c r="E113" i="1"/>
  <c r="F113" i="1" s="1"/>
  <c r="E112" i="1"/>
  <c r="F112" i="1" s="1"/>
  <c r="E111" i="1"/>
  <c r="F111" i="1" s="1"/>
  <c r="E110" i="1"/>
  <c r="F110" i="1" s="1"/>
  <c r="E109" i="1"/>
  <c r="F109" i="1" s="1"/>
  <c r="E108" i="1"/>
  <c r="F108" i="1" s="1"/>
  <c r="E107" i="1"/>
  <c r="F107" i="1" s="1"/>
  <c r="E106" i="1"/>
  <c r="F106" i="1" s="1"/>
  <c r="E105" i="1"/>
  <c r="F105" i="1" s="1"/>
  <c r="E104" i="1"/>
  <c r="F104" i="1" s="1"/>
  <c r="E103" i="1"/>
  <c r="F103" i="1" s="1"/>
  <c r="E102" i="1"/>
  <c r="F102" i="1" s="1"/>
  <c r="E101" i="1"/>
  <c r="F101" i="1" s="1"/>
  <c r="E100" i="1"/>
  <c r="F100" i="1" s="1"/>
  <c r="E99" i="1"/>
  <c r="F99" i="1" s="1"/>
  <c r="E98" i="1"/>
  <c r="F98" i="1" s="1"/>
  <c r="E97" i="1"/>
  <c r="F97" i="1" s="1"/>
  <c r="E96" i="1"/>
  <c r="F96" i="1" s="1"/>
  <c r="E95" i="1"/>
  <c r="F95" i="1" s="1"/>
  <c r="E94" i="1"/>
  <c r="F94" i="1" s="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E42" i="1"/>
  <c r="K164" i="1" s="1"/>
  <c r="K168" i="1" s="1"/>
  <c r="E153" i="1" l="1"/>
  <c r="E154" i="1"/>
  <c r="E168" i="1" s="1"/>
  <c r="G155" i="1"/>
  <c r="H106" i="4"/>
  <c r="H107" i="4" s="1"/>
  <c r="H108" i="4" s="1"/>
  <c r="H109" i="4" s="1"/>
  <c r="H110" i="4" s="1"/>
  <c r="H111" i="4" s="1"/>
  <c r="H112" i="4" s="1"/>
  <c r="H113" i="4" s="1"/>
  <c r="H114" i="4" s="1"/>
  <c r="H115" i="4" s="1"/>
  <c r="H116" i="4" s="1"/>
  <c r="H117" i="4" s="1"/>
  <c r="H118" i="4" s="1"/>
  <c r="H119" i="4" s="1"/>
  <c r="H120" i="4" s="1"/>
  <c r="H121" i="4" s="1"/>
  <c r="H122" i="4" s="1"/>
  <c r="H123" i="4" s="1"/>
  <c r="H124" i="4" s="1"/>
  <c r="H125" i="4" s="1"/>
  <c r="H23" i="4" s="1"/>
  <c r="H22" i="4"/>
  <c r="J20" i="4"/>
  <c r="I26" i="4"/>
  <c r="I27" i="4" s="1"/>
  <c r="I28" i="4" s="1"/>
  <c r="I29" i="4" s="1"/>
  <c r="I30" i="4" s="1"/>
  <c r="I31" i="4" s="1"/>
  <c r="I32" i="4" s="1"/>
  <c r="I33" i="4" s="1"/>
  <c r="I34" i="4" s="1"/>
  <c r="I35" i="4" s="1"/>
  <c r="I36" i="4" s="1"/>
  <c r="I37" i="4" s="1"/>
  <c r="I38" i="4" s="1"/>
  <c r="I39" i="4" s="1"/>
  <c r="I40" i="4" s="1"/>
  <c r="I41" i="4" s="1"/>
  <c r="I42" i="4" s="1"/>
  <c r="I43" i="4" s="1"/>
  <c r="I44" i="4" s="1"/>
  <c r="I45" i="4" s="1"/>
  <c r="I46" i="4" s="1"/>
  <c r="I47" i="4" s="1"/>
  <c r="I48" i="4" s="1"/>
  <c r="I49" i="4" s="1"/>
  <c r="I50" i="4" s="1"/>
  <c r="I51" i="4" s="1"/>
  <c r="I52" i="4" s="1"/>
  <c r="I53" i="4" s="1"/>
  <c r="I54" i="4" s="1"/>
  <c r="I55" i="4" s="1"/>
  <c r="I56" i="4" s="1"/>
  <c r="I57" i="4" s="1"/>
  <c r="I58" i="4" s="1"/>
  <c r="I59" i="4" s="1"/>
  <c r="I60" i="4" s="1"/>
  <c r="I61" i="4" s="1"/>
  <c r="I62" i="4" s="1"/>
  <c r="I63" i="4" s="1"/>
  <c r="I64" i="4" s="1"/>
  <c r="I65" i="4" s="1"/>
  <c r="I66" i="4" s="1"/>
  <c r="I67" i="4" s="1"/>
  <c r="I68" i="4" s="1"/>
  <c r="I69" i="4" s="1"/>
  <c r="I70" i="4" s="1"/>
  <c r="I71" i="4" s="1"/>
  <c r="I72" i="4" s="1"/>
  <c r="I73" i="4" s="1"/>
  <c r="I74" i="4" s="1"/>
  <c r="I75" i="4" s="1"/>
  <c r="I76" i="4" s="1"/>
  <c r="I77" i="4" s="1"/>
  <c r="I78" i="4" s="1"/>
  <c r="I79" i="4" s="1"/>
  <c r="I80" i="4" s="1"/>
  <c r="I81" i="4" s="1"/>
  <c r="I82" i="4" s="1"/>
  <c r="I83" i="4" s="1"/>
  <c r="I84" i="4" s="1"/>
  <c r="I85" i="4" s="1"/>
  <c r="I86" i="4" s="1"/>
  <c r="I87" i="4" s="1"/>
  <c r="I88" i="4" s="1"/>
  <c r="I89" i="4" s="1"/>
  <c r="I90" i="4" s="1"/>
  <c r="I91" i="4" s="1"/>
  <c r="I92" i="4" s="1"/>
  <c r="I93" i="4" s="1"/>
  <c r="I94" i="4" s="1"/>
  <c r="I95" i="4" s="1"/>
  <c r="I96" i="4" s="1"/>
  <c r="I97" i="4" s="1"/>
  <c r="I98" i="4" s="1"/>
  <c r="I99" i="4" s="1"/>
  <c r="I100" i="4" s="1"/>
  <c r="I101" i="4" s="1"/>
  <c r="I102" i="4" s="1"/>
  <c r="I103" i="4" s="1"/>
  <c r="I104" i="4" s="1"/>
  <c r="I105" i="4" s="1"/>
  <c r="I158" i="1"/>
  <c r="I167" i="1" s="1"/>
  <c r="I159" i="1"/>
  <c r="I168" i="1" s="1"/>
  <c r="G164" i="1"/>
  <c r="I163" i="1"/>
  <c r="G156" i="1"/>
  <c r="G167" i="1" s="1"/>
  <c r="G157" i="1"/>
  <c r="P184" i="1"/>
  <c r="AO184" i="1" s="1"/>
  <c r="X183" i="1"/>
  <c r="E163" i="1"/>
  <c r="I151" i="1"/>
  <c r="F182" i="1"/>
  <c r="F181" i="1"/>
  <c r="G168" i="1" l="1"/>
  <c r="E167" i="1"/>
  <c r="I106" i="4"/>
  <c r="I107" i="4" s="1"/>
  <c r="I108" i="4" s="1"/>
  <c r="I109" i="4" s="1"/>
  <c r="I110" i="4" s="1"/>
  <c r="I111" i="4" s="1"/>
  <c r="I112" i="4" s="1"/>
  <c r="I113" i="4" s="1"/>
  <c r="I114" i="4" s="1"/>
  <c r="I115" i="4" s="1"/>
  <c r="I116" i="4" s="1"/>
  <c r="I117" i="4" s="1"/>
  <c r="I118" i="4" s="1"/>
  <c r="I119" i="4" s="1"/>
  <c r="I120" i="4" s="1"/>
  <c r="I121" i="4" s="1"/>
  <c r="I122" i="4" s="1"/>
  <c r="I123" i="4" s="1"/>
  <c r="I124" i="4" s="1"/>
  <c r="I125" i="4" s="1"/>
  <c r="I23" i="4" s="1"/>
  <c r="I22" i="4"/>
  <c r="J26" i="4"/>
  <c r="J27" i="4" s="1"/>
  <c r="J28" i="4" s="1"/>
  <c r="J29" i="4" s="1"/>
  <c r="J30" i="4" s="1"/>
  <c r="J31" i="4" s="1"/>
  <c r="J32" i="4" s="1"/>
  <c r="J33" i="4" s="1"/>
  <c r="J34" i="4" s="1"/>
  <c r="J35" i="4" s="1"/>
  <c r="J36" i="4" s="1"/>
  <c r="J37" i="4" s="1"/>
  <c r="J38" i="4" s="1"/>
  <c r="J39" i="4" s="1"/>
  <c r="J40" i="4" s="1"/>
  <c r="J41" i="4" s="1"/>
  <c r="J42" i="4" s="1"/>
  <c r="J43" i="4" s="1"/>
  <c r="J44" i="4" s="1"/>
  <c r="J45" i="4" s="1"/>
  <c r="J46" i="4" s="1"/>
  <c r="J47" i="4" s="1"/>
  <c r="J48" i="4" s="1"/>
  <c r="J49" i="4" s="1"/>
  <c r="J50" i="4" s="1"/>
  <c r="J51" i="4" s="1"/>
  <c r="J52" i="4" s="1"/>
  <c r="J53" i="4" s="1"/>
  <c r="J54" i="4" s="1"/>
  <c r="J55" i="4" s="1"/>
  <c r="J56" i="4" s="1"/>
  <c r="J57" i="4" s="1"/>
  <c r="J58" i="4" s="1"/>
  <c r="J59" i="4" s="1"/>
  <c r="J60" i="4" s="1"/>
  <c r="J61" i="4" s="1"/>
  <c r="J62" i="4" s="1"/>
  <c r="J63" i="4" s="1"/>
  <c r="J64" i="4" s="1"/>
  <c r="J65" i="4" s="1"/>
  <c r="J66" i="4" s="1"/>
  <c r="J67" i="4" s="1"/>
  <c r="J68" i="4" s="1"/>
  <c r="J69" i="4" s="1"/>
  <c r="J70" i="4" s="1"/>
  <c r="J71" i="4" s="1"/>
  <c r="J72" i="4" s="1"/>
  <c r="J73" i="4" s="1"/>
  <c r="J74" i="4" s="1"/>
  <c r="J75" i="4" s="1"/>
  <c r="J76" i="4" s="1"/>
  <c r="J77" i="4" s="1"/>
  <c r="J78" i="4" s="1"/>
  <c r="J79" i="4" s="1"/>
  <c r="J80" i="4" s="1"/>
  <c r="J81" i="4" s="1"/>
  <c r="J82" i="4" s="1"/>
  <c r="J83" i="4" s="1"/>
  <c r="J84" i="4" s="1"/>
  <c r="J85" i="4" s="1"/>
  <c r="J86" i="4" s="1"/>
  <c r="J87" i="4" s="1"/>
  <c r="J88" i="4" s="1"/>
  <c r="J89" i="4" s="1"/>
  <c r="J90" i="4" s="1"/>
  <c r="J91" i="4" s="1"/>
  <c r="J92" i="4" s="1"/>
  <c r="J93" i="4" s="1"/>
  <c r="J94" i="4" s="1"/>
  <c r="J95" i="4" s="1"/>
  <c r="J96" i="4" s="1"/>
  <c r="J97" i="4" s="1"/>
  <c r="J98" i="4" s="1"/>
  <c r="J99" i="4" s="1"/>
  <c r="J100" i="4" s="1"/>
  <c r="J101" i="4" s="1"/>
  <c r="J102" i="4" s="1"/>
  <c r="J103" i="4" s="1"/>
  <c r="J104" i="4" s="1"/>
  <c r="J105" i="4" s="1"/>
  <c r="K20" i="4"/>
  <c r="P185" i="1"/>
  <c r="AO185" i="1" s="1"/>
  <c r="X184" i="1"/>
  <c r="I181" i="1"/>
  <c r="J181" i="1" s="1"/>
  <c r="A182" i="1"/>
  <c r="J106" i="4" l="1"/>
  <c r="J107" i="4" s="1"/>
  <c r="J108" i="4" s="1"/>
  <c r="J109" i="4" s="1"/>
  <c r="J110" i="4" s="1"/>
  <c r="J111" i="4" s="1"/>
  <c r="J112" i="4" s="1"/>
  <c r="J113" i="4" s="1"/>
  <c r="J114" i="4" s="1"/>
  <c r="J115" i="4" s="1"/>
  <c r="J116" i="4" s="1"/>
  <c r="J117" i="4" s="1"/>
  <c r="J118" i="4" s="1"/>
  <c r="J119" i="4" s="1"/>
  <c r="J120" i="4" s="1"/>
  <c r="J121" i="4" s="1"/>
  <c r="J122" i="4" s="1"/>
  <c r="J123" i="4" s="1"/>
  <c r="J124" i="4" s="1"/>
  <c r="J125" i="4" s="1"/>
  <c r="J23" i="4" s="1"/>
  <c r="J22" i="4"/>
  <c r="L20" i="4"/>
  <c r="K26" i="4"/>
  <c r="K27" i="4" s="1"/>
  <c r="K28" i="4" s="1"/>
  <c r="K29" i="4" s="1"/>
  <c r="K30" i="4" s="1"/>
  <c r="K31" i="4" s="1"/>
  <c r="K32" i="4" s="1"/>
  <c r="K33" i="4" s="1"/>
  <c r="K34" i="4" s="1"/>
  <c r="K35" i="4" s="1"/>
  <c r="K36" i="4" s="1"/>
  <c r="K37" i="4" s="1"/>
  <c r="K38" i="4" s="1"/>
  <c r="K39" i="4" s="1"/>
  <c r="K40" i="4" s="1"/>
  <c r="K41" i="4" s="1"/>
  <c r="K42" i="4" s="1"/>
  <c r="K43" i="4" s="1"/>
  <c r="K44" i="4" s="1"/>
  <c r="K45" i="4" s="1"/>
  <c r="K46" i="4" s="1"/>
  <c r="K47" i="4" s="1"/>
  <c r="K48" i="4" s="1"/>
  <c r="K49" i="4" s="1"/>
  <c r="K50" i="4" s="1"/>
  <c r="K51" i="4" s="1"/>
  <c r="K52" i="4" s="1"/>
  <c r="K53" i="4" s="1"/>
  <c r="K54" i="4" s="1"/>
  <c r="K55" i="4" s="1"/>
  <c r="K56" i="4" s="1"/>
  <c r="K57" i="4" s="1"/>
  <c r="K58" i="4" s="1"/>
  <c r="K59" i="4" s="1"/>
  <c r="K60" i="4" s="1"/>
  <c r="K61" i="4" s="1"/>
  <c r="K62" i="4" s="1"/>
  <c r="K63" i="4" s="1"/>
  <c r="K64" i="4" s="1"/>
  <c r="K65" i="4" s="1"/>
  <c r="K66" i="4" s="1"/>
  <c r="K67" i="4" s="1"/>
  <c r="K68" i="4" s="1"/>
  <c r="K69" i="4" s="1"/>
  <c r="K70" i="4" s="1"/>
  <c r="K71" i="4" s="1"/>
  <c r="K72" i="4" s="1"/>
  <c r="K73" i="4" s="1"/>
  <c r="K74" i="4" s="1"/>
  <c r="K75" i="4" s="1"/>
  <c r="K76" i="4" s="1"/>
  <c r="K77" i="4" s="1"/>
  <c r="K78" i="4" s="1"/>
  <c r="K79" i="4" s="1"/>
  <c r="K80" i="4" s="1"/>
  <c r="K81" i="4" s="1"/>
  <c r="K82" i="4" s="1"/>
  <c r="K83" i="4" s="1"/>
  <c r="K84" i="4" s="1"/>
  <c r="K85" i="4" s="1"/>
  <c r="K86" i="4" s="1"/>
  <c r="K87" i="4" s="1"/>
  <c r="K88" i="4" s="1"/>
  <c r="K89" i="4" s="1"/>
  <c r="K90" i="4" s="1"/>
  <c r="K91" i="4" s="1"/>
  <c r="K92" i="4" s="1"/>
  <c r="K93" i="4" s="1"/>
  <c r="K94" i="4" s="1"/>
  <c r="K95" i="4" s="1"/>
  <c r="K96" i="4" s="1"/>
  <c r="K97" i="4" s="1"/>
  <c r="K98" i="4" s="1"/>
  <c r="K99" i="4" s="1"/>
  <c r="K100" i="4" s="1"/>
  <c r="K101" i="4" s="1"/>
  <c r="K102" i="4" s="1"/>
  <c r="K103" i="4" s="1"/>
  <c r="K104" i="4" s="1"/>
  <c r="K105" i="4" s="1"/>
  <c r="P186" i="1"/>
  <c r="AO186" i="1" s="1"/>
  <c r="X185" i="1"/>
  <c r="A183" i="1"/>
  <c r="I183" i="1" s="1"/>
  <c r="I182" i="1"/>
  <c r="J182" i="1" s="1"/>
  <c r="G101" i="1"/>
  <c r="K101" i="1" s="1"/>
  <c r="J101" i="1"/>
  <c r="G109" i="1"/>
  <c r="K109" i="1" s="1"/>
  <c r="G113" i="1"/>
  <c r="K113" i="1" s="1"/>
  <c r="J113" i="1"/>
  <c r="G117" i="1"/>
  <c r="K117" i="1" s="1"/>
  <c r="G121" i="1"/>
  <c r="K121" i="1" s="1"/>
  <c r="J121" i="1"/>
  <c r="I96" i="1"/>
  <c r="J96" i="1"/>
  <c r="I104" i="1"/>
  <c r="J104" i="1"/>
  <c r="I108" i="1"/>
  <c r="I112" i="1"/>
  <c r="J112" i="1"/>
  <c r="I116" i="1"/>
  <c r="J116" i="1"/>
  <c r="I120" i="1"/>
  <c r="J120" i="1"/>
  <c r="I124" i="1"/>
  <c r="I95" i="1"/>
  <c r="J95" i="1"/>
  <c r="I99" i="1"/>
  <c r="J99" i="1"/>
  <c r="I103" i="1"/>
  <c r="J103" i="1"/>
  <c r="I107" i="1"/>
  <c r="J107" i="1"/>
  <c r="I111" i="1"/>
  <c r="I115" i="1"/>
  <c r="I119" i="1"/>
  <c r="J119" i="1"/>
  <c r="I123" i="1"/>
  <c r="I94" i="1"/>
  <c r="J94" i="1"/>
  <c r="I98" i="1"/>
  <c r="I102" i="1"/>
  <c r="J102" i="1"/>
  <c r="I106" i="1"/>
  <c r="I110" i="1"/>
  <c r="J110" i="1"/>
  <c r="I114" i="1"/>
  <c r="J114" i="1"/>
  <c r="I118" i="1"/>
  <c r="J118" i="1"/>
  <c r="I122" i="1"/>
  <c r="G97" i="1"/>
  <c r="K97" i="1" s="1"/>
  <c r="J97" i="1"/>
  <c r="G105" i="1"/>
  <c r="K105" i="1" s="1"/>
  <c r="J105" i="1"/>
  <c r="I100" i="1"/>
  <c r="G94" i="1"/>
  <c r="K94" i="1" s="1"/>
  <c r="G110" i="1"/>
  <c r="K110" i="1" s="1"/>
  <c r="G98" i="1"/>
  <c r="K98" i="1" s="1"/>
  <c r="G106" i="1"/>
  <c r="K106" i="1" s="1"/>
  <c r="G122" i="1"/>
  <c r="K122" i="1" s="1"/>
  <c r="J123" i="1"/>
  <c r="G114" i="1"/>
  <c r="K114" i="1" s="1"/>
  <c r="G102" i="1"/>
  <c r="K102" i="1" s="1"/>
  <c r="G118" i="1"/>
  <c r="K118" i="1" s="1"/>
  <c r="J111" i="1"/>
  <c r="G100" i="1"/>
  <c r="K100" i="1" s="1"/>
  <c r="G108" i="1"/>
  <c r="K108" i="1" s="1"/>
  <c r="G116" i="1"/>
  <c r="K116" i="1" s="1"/>
  <c r="G124" i="1"/>
  <c r="K124" i="1" s="1"/>
  <c r="G96" i="1"/>
  <c r="K96" i="1" s="1"/>
  <c r="G104" i="1"/>
  <c r="K104" i="1" s="1"/>
  <c r="G112" i="1"/>
  <c r="K112" i="1" s="1"/>
  <c r="G120" i="1"/>
  <c r="K120" i="1" s="1"/>
  <c r="J115" i="1"/>
  <c r="A184" i="1"/>
  <c r="I184" i="1" s="1"/>
  <c r="J109" i="1"/>
  <c r="J117" i="1"/>
  <c r="I97" i="1"/>
  <c r="I101" i="1"/>
  <c r="I105" i="1"/>
  <c r="I109" i="1"/>
  <c r="I113" i="1"/>
  <c r="I117" i="1"/>
  <c r="I121" i="1"/>
  <c r="G95" i="1"/>
  <c r="K95" i="1" s="1"/>
  <c r="G99" i="1"/>
  <c r="K99" i="1" s="1"/>
  <c r="G103" i="1"/>
  <c r="K103" i="1" s="1"/>
  <c r="G107" i="1"/>
  <c r="K107" i="1" s="1"/>
  <c r="G111" i="1"/>
  <c r="K111" i="1" s="1"/>
  <c r="G115" i="1"/>
  <c r="K115" i="1" s="1"/>
  <c r="G119" i="1"/>
  <c r="K119" i="1" s="1"/>
  <c r="G123" i="1"/>
  <c r="K123" i="1" s="1"/>
  <c r="J100" i="1"/>
  <c r="J108" i="1"/>
  <c r="J124" i="1"/>
  <c r="J98" i="1"/>
  <c r="J106" i="1"/>
  <c r="J122" i="1"/>
  <c r="K106" i="4" l="1"/>
  <c r="K107" i="4" s="1"/>
  <c r="K108" i="4" s="1"/>
  <c r="K109" i="4" s="1"/>
  <c r="K110" i="4" s="1"/>
  <c r="K111" i="4" s="1"/>
  <c r="K112" i="4" s="1"/>
  <c r="K113" i="4" s="1"/>
  <c r="K114" i="4" s="1"/>
  <c r="K115" i="4" s="1"/>
  <c r="K116" i="4" s="1"/>
  <c r="K117" i="4" s="1"/>
  <c r="K118" i="4" s="1"/>
  <c r="K119" i="4" s="1"/>
  <c r="K120" i="4" s="1"/>
  <c r="K121" i="4" s="1"/>
  <c r="K122" i="4" s="1"/>
  <c r="K123" i="4" s="1"/>
  <c r="K124" i="4" s="1"/>
  <c r="K125" i="4" s="1"/>
  <c r="K23" i="4" s="1"/>
  <c r="K22" i="4"/>
  <c r="M20" i="4"/>
  <c r="L26" i="4"/>
  <c r="L27" i="4" s="1"/>
  <c r="L28" i="4" s="1"/>
  <c r="L29" i="4" s="1"/>
  <c r="L30" i="4" s="1"/>
  <c r="L31" i="4" s="1"/>
  <c r="L32" i="4" s="1"/>
  <c r="L33" i="4" s="1"/>
  <c r="L34" i="4" s="1"/>
  <c r="L35" i="4" s="1"/>
  <c r="L36" i="4" s="1"/>
  <c r="L37" i="4" s="1"/>
  <c r="L38" i="4" s="1"/>
  <c r="L39" i="4" s="1"/>
  <c r="L40" i="4" s="1"/>
  <c r="L41" i="4" s="1"/>
  <c r="L42" i="4" s="1"/>
  <c r="L43" i="4" s="1"/>
  <c r="L44" i="4" s="1"/>
  <c r="L45" i="4" s="1"/>
  <c r="L46" i="4" s="1"/>
  <c r="L47" i="4" s="1"/>
  <c r="L48" i="4" s="1"/>
  <c r="L49" i="4" s="1"/>
  <c r="L50" i="4" s="1"/>
  <c r="L51" i="4" s="1"/>
  <c r="L52" i="4" s="1"/>
  <c r="L53" i="4" s="1"/>
  <c r="L54" i="4" s="1"/>
  <c r="L55" i="4" s="1"/>
  <c r="L56" i="4" s="1"/>
  <c r="L57" i="4" s="1"/>
  <c r="L58" i="4" s="1"/>
  <c r="L59" i="4" s="1"/>
  <c r="L60" i="4" s="1"/>
  <c r="L61" i="4" s="1"/>
  <c r="L62" i="4" s="1"/>
  <c r="L63" i="4" s="1"/>
  <c r="L64" i="4" s="1"/>
  <c r="L65" i="4" s="1"/>
  <c r="L66" i="4" s="1"/>
  <c r="L67" i="4" s="1"/>
  <c r="L68" i="4" s="1"/>
  <c r="L69" i="4" s="1"/>
  <c r="L70" i="4" s="1"/>
  <c r="L71" i="4" s="1"/>
  <c r="L72" i="4" s="1"/>
  <c r="L73" i="4" s="1"/>
  <c r="L74" i="4" s="1"/>
  <c r="L75" i="4" s="1"/>
  <c r="L76" i="4" s="1"/>
  <c r="L77" i="4" s="1"/>
  <c r="L78" i="4" s="1"/>
  <c r="L79" i="4" s="1"/>
  <c r="L80" i="4" s="1"/>
  <c r="L81" i="4" s="1"/>
  <c r="L82" i="4" s="1"/>
  <c r="L83" i="4" s="1"/>
  <c r="L84" i="4" s="1"/>
  <c r="L85" i="4" s="1"/>
  <c r="L86" i="4" s="1"/>
  <c r="L87" i="4" s="1"/>
  <c r="L88" i="4" s="1"/>
  <c r="L89" i="4" s="1"/>
  <c r="L90" i="4" s="1"/>
  <c r="L91" i="4" s="1"/>
  <c r="L92" i="4" s="1"/>
  <c r="L93" i="4" s="1"/>
  <c r="L94" i="4" s="1"/>
  <c r="L95" i="4" s="1"/>
  <c r="L96" i="4" s="1"/>
  <c r="L97" i="4" s="1"/>
  <c r="L98" i="4" s="1"/>
  <c r="L99" i="4" s="1"/>
  <c r="L100" i="4" s="1"/>
  <c r="L101" i="4" s="1"/>
  <c r="L102" i="4" s="1"/>
  <c r="L103" i="4" s="1"/>
  <c r="L104" i="4" s="1"/>
  <c r="L105" i="4" s="1"/>
  <c r="P187" i="1"/>
  <c r="AO187" i="1" s="1"/>
  <c r="X186" i="1"/>
  <c r="I128" i="1"/>
  <c r="J128" i="1"/>
  <c r="K128" i="1"/>
  <c r="I127" i="1"/>
  <c r="K127" i="1"/>
  <c r="A185" i="1"/>
  <c r="I185" i="1" s="1"/>
  <c r="J127" i="1"/>
  <c r="L106" i="4" l="1"/>
  <c r="L107" i="4" s="1"/>
  <c r="L108" i="4" s="1"/>
  <c r="L109" i="4" s="1"/>
  <c r="L110" i="4" s="1"/>
  <c r="L111" i="4" s="1"/>
  <c r="L112" i="4" s="1"/>
  <c r="L113" i="4" s="1"/>
  <c r="L114" i="4" s="1"/>
  <c r="L115" i="4" s="1"/>
  <c r="L116" i="4" s="1"/>
  <c r="L117" i="4" s="1"/>
  <c r="L118" i="4" s="1"/>
  <c r="L119" i="4" s="1"/>
  <c r="L120" i="4" s="1"/>
  <c r="L121" i="4" s="1"/>
  <c r="L122" i="4" s="1"/>
  <c r="L123" i="4" s="1"/>
  <c r="L124" i="4" s="1"/>
  <c r="L125" i="4" s="1"/>
  <c r="L23" i="4" s="1"/>
  <c r="L22" i="4"/>
  <c r="M26" i="4"/>
  <c r="M27" i="4" s="1"/>
  <c r="M28" i="4" s="1"/>
  <c r="M29" i="4" s="1"/>
  <c r="M30" i="4" s="1"/>
  <c r="M31" i="4" s="1"/>
  <c r="M32" i="4" s="1"/>
  <c r="M33" i="4" s="1"/>
  <c r="M34" i="4" s="1"/>
  <c r="M35" i="4" s="1"/>
  <c r="M36" i="4" s="1"/>
  <c r="M37" i="4" s="1"/>
  <c r="M38" i="4" s="1"/>
  <c r="M39" i="4" s="1"/>
  <c r="M40" i="4" s="1"/>
  <c r="M41" i="4" s="1"/>
  <c r="M42" i="4" s="1"/>
  <c r="M43" i="4" s="1"/>
  <c r="M44" i="4" s="1"/>
  <c r="M45" i="4" s="1"/>
  <c r="M46" i="4" s="1"/>
  <c r="M47" i="4" s="1"/>
  <c r="M48" i="4" s="1"/>
  <c r="M49" i="4" s="1"/>
  <c r="M50" i="4" s="1"/>
  <c r="M51" i="4" s="1"/>
  <c r="M52" i="4" s="1"/>
  <c r="M53" i="4" s="1"/>
  <c r="M54" i="4" s="1"/>
  <c r="M55" i="4" s="1"/>
  <c r="M56" i="4" s="1"/>
  <c r="M57" i="4" s="1"/>
  <c r="M58" i="4" s="1"/>
  <c r="M59" i="4" s="1"/>
  <c r="M60" i="4" s="1"/>
  <c r="M61" i="4" s="1"/>
  <c r="M62" i="4" s="1"/>
  <c r="M63" i="4" s="1"/>
  <c r="M64" i="4" s="1"/>
  <c r="M65" i="4" s="1"/>
  <c r="M66" i="4" s="1"/>
  <c r="M67" i="4" s="1"/>
  <c r="M68" i="4" s="1"/>
  <c r="M69" i="4" s="1"/>
  <c r="M70" i="4" s="1"/>
  <c r="M71" i="4" s="1"/>
  <c r="M72" i="4" s="1"/>
  <c r="M73" i="4" s="1"/>
  <c r="M74" i="4" s="1"/>
  <c r="M75" i="4" s="1"/>
  <c r="M76" i="4" s="1"/>
  <c r="M77" i="4" s="1"/>
  <c r="M78" i="4" s="1"/>
  <c r="M79" i="4" s="1"/>
  <c r="M80" i="4" s="1"/>
  <c r="M81" i="4" s="1"/>
  <c r="M82" i="4" s="1"/>
  <c r="M83" i="4" s="1"/>
  <c r="M84" i="4" s="1"/>
  <c r="M85" i="4" s="1"/>
  <c r="M86" i="4" s="1"/>
  <c r="M87" i="4" s="1"/>
  <c r="M88" i="4" s="1"/>
  <c r="M89" i="4" s="1"/>
  <c r="M90" i="4" s="1"/>
  <c r="M91" i="4" s="1"/>
  <c r="M92" i="4" s="1"/>
  <c r="M93" i="4" s="1"/>
  <c r="M94" i="4" s="1"/>
  <c r="M95" i="4" s="1"/>
  <c r="M96" i="4" s="1"/>
  <c r="M97" i="4" s="1"/>
  <c r="M98" i="4" s="1"/>
  <c r="M99" i="4" s="1"/>
  <c r="M100" i="4" s="1"/>
  <c r="M101" i="4" s="1"/>
  <c r="M102" i="4" s="1"/>
  <c r="M103" i="4" s="1"/>
  <c r="M104" i="4" s="1"/>
  <c r="M105" i="4" s="1"/>
  <c r="N20" i="4"/>
  <c r="P188" i="1"/>
  <c r="AO188" i="1" s="1"/>
  <c r="X187" i="1"/>
  <c r="K129" i="1"/>
  <c r="K131" i="1" s="1"/>
  <c r="J129" i="1"/>
  <c r="J131" i="1" s="1"/>
  <c r="A186" i="1"/>
  <c r="I186" i="1" s="1"/>
  <c r="G171" i="1" l="1"/>
  <c r="E171" i="1"/>
  <c r="K171" i="1"/>
  <c r="I171" i="1"/>
  <c r="K174" i="1"/>
  <c r="K173" i="1"/>
  <c r="M106" i="4"/>
  <c r="M107" i="4" s="1"/>
  <c r="M108" i="4" s="1"/>
  <c r="M109" i="4" s="1"/>
  <c r="M110" i="4" s="1"/>
  <c r="M111" i="4" s="1"/>
  <c r="M112" i="4" s="1"/>
  <c r="M113" i="4" s="1"/>
  <c r="M114" i="4" s="1"/>
  <c r="M115" i="4" s="1"/>
  <c r="M116" i="4" s="1"/>
  <c r="M117" i="4" s="1"/>
  <c r="M118" i="4" s="1"/>
  <c r="M119" i="4" s="1"/>
  <c r="M120" i="4" s="1"/>
  <c r="M121" i="4" s="1"/>
  <c r="M122" i="4" s="1"/>
  <c r="M123" i="4" s="1"/>
  <c r="M124" i="4" s="1"/>
  <c r="M125" i="4" s="1"/>
  <c r="M23" i="4" s="1"/>
  <c r="M22" i="4"/>
  <c r="N26" i="4"/>
  <c r="N27" i="4" s="1"/>
  <c r="N28" i="4" s="1"/>
  <c r="N29" i="4" s="1"/>
  <c r="N30" i="4" s="1"/>
  <c r="N31" i="4" s="1"/>
  <c r="N32" i="4" s="1"/>
  <c r="N33" i="4" s="1"/>
  <c r="N34" i="4" s="1"/>
  <c r="N35" i="4" s="1"/>
  <c r="N36" i="4" s="1"/>
  <c r="N37" i="4" s="1"/>
  <c r="N38" i="4" s="1"/>
  <c r="N39" i="4" s="1"/>
  <c r="N40" i="4" s="1"/>
  <c r="N41" i="4" s="1"/>
  <c r="N42" i="4" s="1"/>
  <c r="N43" i="4" s="1"/>
  <c r="N44" i="4" s="1"/>
  <c r="N45" i="4" s="1"/>
  <c r="N46" i="4" s="1"/>
  <c r="N47" i="4" s="1"/>
  <c r="N48" i="4" s="1"/>
  <c r="N49" i="4" s="1"/>
  <c r="N50" i="4" s="1"/>
  <c r="N51" i="4" s="1"/>
  <c r="N52" i="4" s="1"/>
  <c r="N53" i="4" s="1"/>
  <c r="N54" i="4" s="1"/>
  <c r="N55" i="4" s="1"/>
  <c r="N56" i="4" s="1"/>
  <c r="N57" i="4" s="1"/>
  <c r="N58" i="4" s="1"/>
  <c r="N59" i="4" s="1"/>
  <c r="N60" i="4" s="1"/>
  <c r="N61" i="4" s="1"/>
  <c r="N62" i="4" s="1"/>
  <c r="N63" i="4" s="1"/>
  <c r="N64" i="4" s="1"/>
  <c r="N65" i="4" s="1"/>
  <c r="N66" i="4" s="1"/>
  <c r="N67" i="4" s="1"/>
  <c r="N68" i="4" s="1"/>
  <c r="N69" i="4" s="1"/>
  <c r="N70" i="4" s="1"/>
  <c r="N71" i="4" s="1"/>
  <c r="N72" i="4" s="1"/>
  <c r="N73" i="4" s="1"/>
  <c r="N74" i="4" s="1"/>
  <c r="N75" i="4" s="1"/>
  <c r="N76" i="4" s="1"/>
  <c r="N77" i="4" s="1"/>
  <c r="N78" i="4" s="1"/>
  <c r="N79" i="4" s="1"/>
  <c r="N80" i="4" s="1"/>
  <c r="N81" i="4" s="1"/>
  <c r="N82" i="4" s="1"/>
  <c r="N83" i="4" s="1"/>
  <c r="N84" i="4" s="1"/>
  <c r="N85" i="4" s="1"/>
  <c r="N86" i="4" s="1"/>
  <c r="N87" i="4" s="1"/>
  <c r="N88" i="4" s="1"/>
  <c r="N89" i="4" s="1"/>
  <c r="N90" i="4" s="1"/>
  <c r="N91" i="4" s="1"/>
  <c r="N92" i="4" s="1"/>
  <c r="N93" i="4" s="1"/>
  <c r="N94" i="4" s="1"/>
  <c r="N95" i="4" s="1"/>
  <c r="N96" i="4" s="1"/>
  <c r="N97" i="4" s="1"/>
  <c r="N98" i="4" s="1"/>
  <c r="N99" i="4" s="1"/>
  <c r="N100" i="4" s="1"/>
  <c r="N101" i="4" s="1"/>
  <c r="N102" i="4" s="1"/>
  <c r="N103" i="4" s="1"/>
  <c r="N104" i="4" s="1"/>
  <c r="N105" i="4" s="1"/>
  <c r="O20" i="4"/>
  <c r="G174" i="1"/>
  <c r="P189" i="1"/>
  <c r="AO189" i="1" s="1"/>
  <c r="X188" i="1"/>
  <c r="A187" i="1"/>
  <c r="I187" i="1" s="1"/>
  <c r="N106" i="4" l="1"/>
  <c r="N107" i="4" s="1"/>
  <c r="N108" i="4" s="1"/>
  <c r="N109" i="4" s="1"/>
  <c r="N110" i="4" s="1"/>
  <c r="N111" i="4" s="1"/>
  <c r="N112" i="4" s="1"/>
  <c r="N113" i="4" s="1"/>
  <c r="N114" i="4" s="1"/>
  <c r="N115" i="4" s="1"/>
  <c r="N116" i="4" s="1"/>
  <c r="N117" i="4" s="1"/>
  <c r="N118" i="4" s="1"/>
  <c r="N119" i="4" s="1"/>
  <c r="N120" i="4" s="1"/>
  <c r="N121" i="4" s="1"/>
  <c r="N122" i="4" s="1"/>
  <c r="N123" i="4" s="1"/>
  <c r="N124" i="4" s="1"/>
  <c r="N125" i="4" s="1"/>
  <c r="N23" i="4" s="1"/>
  <c r="N22" i="4"/>
  <c r="O26" i="4"/>
  <c r="O27" i="4" s="1"/>
  <c r="O28" i="4" s="1"/>
  <c r="O29" i="4" s="1"/>
  <c r="O30" i="4" s="1"/>
  <c r="O31" i="4" s="1"/>
  <c r="O32" i="4" s="1"/>
  <c r="O33" i="4" s="1"/>
  <c r="O34" i="4" s="1"/>
  <c r="O35" i="4" s="1"/>
  <c r="O36" i="4" s="1"/>
  <c r="O37" i="4" s="1"/>
  <c r="O38" i="4" s="1"/>
  <c r="O39" i="4" s="1"/>
  <c r="O40" i="4" s="1"/>
  <c r="O41" i="4" s="1"/>
  <c r="O42" i="4" s="1"/>
  <c r="O43" i="4" s="1"/>
  <c r="O44" i="4" s="1"/>
  <c r="O45" i="4" s="1"/>
  <c r="O46" i="4" s="1"/>
  <c r="O47" i="4" s="1"/>
  <c r="O48" i="4" s="1"/>
  <c r="O49" i="4" s="1"/>
  <c r="O50" i="4" s="1"/>
  <c r="O51" i="4" s="1"/>
  <c r="O52" i="4" s="1"/>
  <c r="O53" i="4" s="1"/>
  <c r="O54" i="4" s="1"/>
  <c r="O55" i="4" s="1"/>
  <c r="O56" i="4" s="1"/>
  <c r="O57" i="4" s="1"/>
  <c r="O58" i="4" s="1"/>
  <c r="O59" i="4" s="1"/>
  <c r="O60" i="4" s="1"/>
  <c r="O61" i="4" s="1"/>
  <c r="O62" i="4" s="1"/>
  <c r="O63" i="4" s="1"/>
  <c r="O64" i="4" s="1"/>
  <c r="O65" i="4" s="1"/>
  <c r="O66" i="4" s="1"/>
  <c r="O67" i="4" s="1"/>
  <c r="O68" i="4" s="1"/>
  <c r="O69" i="4" s="1"/>
  <c r="O70" i="4" s="1"/>
  <c r="O71" i="4" s="1"/>
  <c r="O72" i="4" s="1"/>
  <c r="O73" i="4" s="1"/>
  <c r="O74" i="4" s="1"/>
  <c r="O75" i="4" s="1"/>
  <c r="O76" i="4" s="1"/>
  <c r="O77" i="4" s="1"/>
  <c r="O78" i="4" s="1"/>
  <c r="O79" i="4" s="1"/>
  <c r="O80" i="4" s="1"/>
  <c r="O81" i="4" s="1"/>
  <c r="O82" i="4" s="1"/>
  <c r="O83" i="4" s="1"/>
  <c r="O84" i="4" s="1"/>
  <c r="O85" i="4" s="1"/>
  <c r="O86" i="4" s="1"/>
  <c r="O87" i="4" s="1"/>
  <c r="O88" i="4" s="1"/>
  <c r="O89" i="4" s="1"/>
  <c r="O90" i="4" s="1"/>
  <c r="O91" i="4" s="1"/>
  <c r="O92" i="4" s="1"/>
  <c r="O93" i="4" s="1"/>
  <c r="O94" i="4" s="1"/>
  <c r="O95" i="4" s="1"/>
  <c r="O96" i="4" s="1"/>
  <c r="O97" i="4" s="1"/>
  <c r="O98" i="4" s="1"/>
  <c r="O99" i="4" s="1"/>
  <c r="O100" i="4" s="1"/>
  <c r="O101" i="4" s="1"/>
  <c r="O102" i="4" s="1"/>
  <c r="O103" i="4" s="1"/>
  <c r="O104" i="4" s="1"/>
  <c r="O105" i="4" s="1"/>
  <c r="P20" i="4"/>
  <c r="G173" i="1"/>
  <c r="P190" i="1"/>
  <c r="AO190" i="1" s="1"/>
  <c r="X189" i="1"/>
  <c r="I174" i="1"/>
  <c r="I173" i="1"/>
  <c r="E174" i="1"/>
  <c r="E173" i="1"/>
  <c r="A188" i="1"/>
  <c r="I188" i="1" s="1"/>
  <c r="E205" i="1" l="1"/>
  <c r="H205" i="1" s="1"/>
  <c r="AK207" i="1"/>
  <c r="AN207" i="1" s="1"/>
  <c r="AK203" i="1"/>
  <c r="AN203" i="1" s="1"/>
  <c r="AK199" i="1"/>
  <c r="AN199" i="1" s="1"/>
  <c r="AK208" i="1"/>
  <c r="AN208" i="1" s="1"/>
  <c r="AK204" i="1"/>
  <c r="AN204" i="1" s="1"/>
  <c r="AK200" i="1"/>
  <c r="AN200" i="1" s="1"/>
  <c r="AK206" i="1"/>
  <c r="AN206" i="1" s="1"/>
  <c r="AK202" i="1"/>
  <c r="AN202" i="1" s="1"/>
  <c r="AK209" i="1"/>
  <c r="AN209" i="1" s="1"/>
  <c r="AP209" i="1" s="1"/>
  <c r="AK205" i="1"/>
  <c r="AN205" i="1" s="1"/>
  <c r="AK201" i="1"/>
  <c r="AN201" i="1" s="1"/>
  <c r="AK198" i="1"/>
  <c r="AN198" i="1" s="1"/>
  <c r="T209" i="1"/>
  <c r="W209" i="1" s="1"/>
  <c r="Y209" i="1" s="1"/>
  <c r="E209" i="1"/>
  <c r="H209" i="1" s="1"/>
  <c r="J209" i="1" s="1"/>
  <c r="AJ196" i="1"/>
  <c r="AM196" i="1" s="1"/>
  <c r="AJ192" i="1"/>
  <c r="AM192" i="1" s="1"/>
  <c r="AJ188" i="1"/>
  <c r="AM188" i="1" s="1"/>
  <c r="AP188" i="1" s="1"/>
  <c r="AJ184" i="1"/>
  <c r="AM184" i="1" s="1"/>
  <c r="AP184" i="1" s="1"/>
  <c r="AJ197" i="1"/>
  <c r="AM197" i="1" s="1"/>
  <c r="AJ193" i="1"/>
  <c r="AM193" i="1" s="1"/>
  <c r="AJ189" i="1"/>
  <c r="AM189" i="1" s="1"/>
  <c r="AP189" i="1" s="1"/>
  <c r="AJ185" i="1"/>
  <c r="AM185" i="1" s="1"/>
  <c r="AP185" i="1" s="1"/>
  <c r="AJ195" i="1"/>
  <c r="AM195" i="1" s="1"/>
  <c r="AJ187" i="1"/>
  <c r="AM187" i="1" s="1"/>
  <c r="AP187" i="1" s="1"/>
  <c r="AJ183" i="1"/>
  <c r="AM183" i="1" s="1"/>
  <c r="AJ198" i="1"/>
  <c r="AM198" i="1" s="1"/>
  <c r="AJ194" i="1"/>
  <c r="AM194" i="1" s="1"/>
  <c r="AJ190" i="1"/>
  <c r="AM190" i="1" s="1"/>
  <c r="AP190" i="1" s="1"/>
  <c r="AJ186" i="1"/>
  <c r="AM186" i="1" s="1"/>
  <c r="AP186" i="1" s="1"/>
  <c r="AJ191" i="1"/>
  <c r="AM191" i="1" s="1"/>
  <c r="O106" i="4"/>
  <c r="O107" i="4" s="1"/>
  <c r="O108" i="4" s="1"/>
  <c r="O109" i="4" s="1"/>
  <c r="O110" i="4" s="1"/>
  <c r="O111" i="4" s="1"/>
  <c r="O112" i="4" s="1"/>
  <c r="O113" i="4" s="1"/>
  <c r="O114" i="4" s="1"/>
  <c r="O115" i="4" s="1"/>
  <c r="O116" i="4" s="1"/>
  <c r="O117" i="4" s="1"/>
  <c r="O118" i="4" s="1"/>
  <c r="O119" i="4" s="1"/>
  <c r="O120" i="4" s="1"/>
  <c r="O121" i="4" s="1"/>
  <c r="O122" i="4" s="1"/>
  <c r="O123" i="4" s="1"/>
  <c r="O124" i="4" s="1"/>
  <c r="O125" i="4" s="1"/>
  <c r="O23" i="4" s="1"/>
  <c r="O22" i="4"/>
  <c r="Q20" i="4"/>
  <c r="P26" i="4"/>
  <c r="P27" i="4" s="1"/>
  <c r="P28" i="4" s="1"/>
  <c r="P29" i="4" s="1"/>
  <c r="P30" i="4" s="1"/>
  <c r="P31" i="4" s="1"/>
  <c r="P32" i="4" s="1"/>
  <c r="P33" i="4" s="1"/>
  <c r="P34" i="4" s="1"/>
  <c r="P35" i="4" s="1"/>
  <c r="P36" i="4" s="1"/>
  <c r="P37" i="4" s="1"/>
  <c r="P38" i="4" s="1"/>
  <c r="P39" i="4" s="1"/>
  <c r="P40" i="4" s="1"/>
  <c r="P41" i="4" s="1"/>
  <c r="P42" i="4" s="1"/>
  <c r="P43" i="4" s="1"/>
  <c r="P44" i="4" s="1"/>
  <c r="P45" i="4" s="1"/>
  <c r="P46" i="4" s="1"/>
  <c r="P47" i="4" s="1"/>
  <c r="P48" i="4" s="1"/>
  <c r="P49" i="4" s="1"/>
  <c r="P50" i="4" s="1"/>
  <c r="P51" i="4" s="1"/>
  <c r="P52" i="4" s="1"/>
  <c r="P53" i="4" s="1"/>
  <c r="P54" i="4" s="1"/>
  <c r="P55" i="4" s="1"/>
  <c r="P56" i="4" s="1"/>
  <c r="P57" i="4" s="1"/>
  <c r="P58" i="4" s="1"/>
  <c r="P59" i="4" s="1"/>
  <c r="P60" i="4" s="1"/>
  <c r="P61" i="4" s="1"/>
  <c r="P62" i="4" s="1"/>
  <c r="P63" i="4" s="1"/>
  <c r="P64" i="4" s="1"/>
  <c r="P65" i="4" s="1"/>
  <c r="P66" i="4" s="1"/>
  <c r="P67" i="4" s="1"/>
  <c r="P68" i="4" s="1"/>
  <c r="P69" i="4" s="1"/>
  <c r="P70" i="4" s="1"/>
  <c r="P71" i="4" s="1"/>
  <c r="P72" i="4" s="1"/>
  <c r="P73" i="4" s="1"/>
  <c r="P74" i="4" s="1"/>
  <c r="P75" i="4" s="1"/>
  <c r="P76" i="4" s="1"/>
  <c r="P77" i="4" s="1"/>
  <c r="P78" i="4" s="1"/>
  <c r="P79" i="4" s="1"/>
  <c r="P80" i="4" s="1"/>
  <c r="P81" i="4" s="1"/>
  <c r="P82" i="4" s="1"/>
  <c r="P83" i="4" s="1"/>
  <c r="P84" i="4" s="1"/>
  <c r="P85" i="4" s="1"/>
  <c r="P86" i="4" s="1"/>
  <c r="P87" i="4" s="1"/>
  <c r="P88" i="4" s="1"/>
  <c r="P89" i="4" s="1"/>
  <c r="P90" i="4" s="1"/>
  <c r="P91" i="4" s="1"/>
  <c r="P92" i="4" s="1"/>
  <c r="P93" i="4" s="1"/>
  <c r="P94" i="4" s="1"/>
  <c r="P95" i="4" s="1"/>
  <c r="P96" i="4" s="1"/>
  <c r="P97" i="4" s="1"/>
  <c r="P98" i="4" s="1"/>
  <c r="P99" i="4" s="1"/>
  <c r="P100" i="4" s="1"/>
  <c r="P101" i="4" s="1"/>
  <c r="P102" i="4" s="1"/>
  <c r="P103" i="4" s="1"/>
  <c r="P104" i="4" s="1"/>
  <c r="P105" i="4" s="1"/>
  <c r="D194" i="1"/>
  <c r="G194" i="1" s="1"/>
  <c r="P191" i="1"/>
  <c r="AO191" i="1" s="1"/>
  <c r="X190" i="1"/>
  <c r="T208" i="1"/>
  <c r="W208" i="1" s="1"/>
  <c r="T202" i="1"/>
  <c r="W202" i="1" s="1"/>
  <c r="T204" i="1"/>
  <c r="W204" i="1" s="1"/>
  <c r="T207" i="1"/>
  <c r="W207" i="1" s="1"/>
  <c r="T198" i="1"/>
  <c r="W198" i="1" s="1"/>
  <c r="T199" i="1"/>
  <c r="W199" i="1" s="1"/>
  <c r="T206" i="1"/>
  <c r="W206" i="1" s="1"/>
  <c r="T205" i="1"/>
  <c r="W205" i="1" s="1"/>
  <c r="T203" i="1"/>
  <c r="W203" i="1" s="1"/>
  <c r="T201" i="1"/>
  <c r="W201" i="1" s="1"/>
  <c r="T200" i="1"/>
  <c r="W200" i="1" s="1"/>
  <c r="S196" i="1"/>
  <c r="V196" i="1" s="1"/>
  <c r="S193" i="1"/>
  <c r="V193" i="1" s="1"/>
  <c r="S191" i="1"/>
  <c r="V191" i="1" s="1"/>
  <c r="S189" i="1"/>
  <c r="V189" i="1" s="1"/>
  <c r="Y189" i="1" s="1"/>
  <c r="S186" i="1"/>
  <c r="V186" i="1" s="1"/>
  <c r="Y186" i="1" s="1"/>
  <c r="S190" i="1"/>
  <c r="V190" i="1" s="1"/>
  <c r="S194" i="1"/>
  <c r="V194" i="1" s="1"/>
  <c r="S185" i="1"/>
  <c r="V185" i="1" s="1"/>
  <c r="Y185" i="1" s="1"/>
  <c r="S198" i="1"/>
  <c r="V198" i="1" s="1"/>
  <c r="S184" i="1"/>
  <c r="V184" i="1" s="1"/>
  <c r="Y184" i="1" s="1"/>
  <c r="S195" i="1"/>
  <c r="V195" i="1" s="1"/>
  <c r="S197" i="1"/>
  <c r="V197" i="1" s="1"/>
  <c r="S188" i="1"/>
  <c r="V188" i="1" s="1"/>
  <c r="Y188" i="1" s="1"/>
  <c r="S183" i="1"/>
  <c r="V183" i="1" s="1"/>
  <c r="S192" i="1"/>
  <c r="V192" i="1" s="1"/>
  <c r="S187" i="1"/>
  <c r="V187" i="1" s="1"/>
  <c r="Y187" i="1" s="1"/>
  <c r="D196" i="1"/>
  <c r="G196" i="1" s="1"/>
  <c r="D190" i="1"/>
  <c r="G190" i="1" s="1"/>
  <c r="D192" i="1"/>
  <c r="G192" i="1" s="1"/>
  <c r="E208" i="1"/>
  <c r="H208" i="1" s="1"/>
  <c r="E199" i="1"/>
  <c r="H199" i="1" s="1"/>
  <c r="E203" i="1"/>
  <c r="H203" i="1" s="1"/>
  <c r="E201" i="1"/>
  <c r="H201" i="1" s="1"/>
  <c r="E200" i="1"/>
  <c r="H200" i="1" s="1"/>
  <c r="E202" i="1"/>
  <c r="H202" i="1" s="1"/>
  <c r="D193" i="1"/>
  <c r="G193" i="1" s="1"/>
  <c r="D184" i="1"/>
  <c r="G184" i="1" s="1"/>
  <c r="J184" i="1" s="1"/>
  <c r="D186" i="1"/>
  <c r="G186" i="1" s="1"/>
  <c r="J186" i="1" s="1"/>
  <c r="D185" i="1"/>
  <c r="G185" i="1" s="1"/>
  <c r="J185" i="1" s="1"/>
  <c r="D189" i="1"/>
  <c r="G189" i="1" s="1"/>
  <c r="D195" i="1"/>
  <c r="G195" i="1" s="1"/>
  <c r="D183" i="1"/>
  <c r="G183" i="1" s="1"/>
  <c r="D187" i="1"/>
  <c r="G187" i="1" s="1"/>
  <c r="J187" i="1" s="1"/>
  <c r="D198" i="1"/>
  <c r="G198" i="1" s="1"/>
  <c r="E204" i="1"/>
  <c r="H204" i="1" s="1"/>
  <c r="E198" i="1"/>
  <c r="H198" i="1" s="1"/>
  <c r="D188" i="1"/>
  <c r="G188" i="1" s="1"/>
  <c r="D197" i="1"/>
  <c r="G197" i="1" s="1"/>
  <c r="D191" i="1"/>
  <c r="G191" i="1" s="1"/>
  <c r="E206" i="1"/>
  <c r="H206" i="1" s="1"/>
  <c r="E207" i="1"/>
  <c r="H207" i="1" s="1"/>
  <c r="A189" i="1"/>
  <c r="I189" i="1" s="1"/>
  <c r="AP191" i="1" l="1"/>
  <c r="P106" i="4"/>
  <c r="P107" i="4" s="1"/>
  <c r="P108" i="4" s="1"/>
  <c r="P109" i="4" s="1"/>
  <c r="P110" i="4" s="1"/>
  <c r="P111" i="4" s="1"/>
  <c r="P112" i="4" s="1"/>
  <c r="P113" i="4" s="1"/>
  <c r="P114" i="4" s="1"/>
  <c r="P115" i="4" s="1"/>
  <c r="P116" i="4" s="1"/>
  <c r="P117" i="4" s="1"/>
  <c r="P118" i="4" s="1"/>
  <c r="P119" i="4" s="1"/>
  <c r="P120" i="4" s="1"/>
  <c r="P121" i="4" s="1"/>
  <c r="P122" i="4" s="1"/>
  <c r="P123" i="4" s="1"/>
  <c r="P124" i="4" s="1"/>
  <c r="P125" i="4" s="1"/>
  <c r="P23" i="4" s="1"/>
  <c r="P22" i="4"/>
  <c r="Q26" i="4"/>
  <c r="Q27" i="4" s="1"/>
  <c r="Q28" i="4" s="1"/>
  <c r="Q29" i="4" s="1"/>
  <c r="Q30" i="4" s="1"/>
  <c r="Q31" i="4" s="1"/>
  <c r="Q32" i="4" s="1"/>
  <c r="Q33" i="4" s="1"/>
  <c r="Q34" i="4" s="1"/>
  <c r="Q35" i="4" s="1"/>
  <c r="Q36" i="4" s="1"/>
  <c r="Q37" i="4" s="1"/>
  <c r="Q38" i="4" s="1"/>
  <c r="Q39" i="4" s="1"/>
  <c r="Q40" i="4" s="1"/>
  <c r="Q41" i="4" s="1"/>
  <c r="Q42" i="4" s="1"/>
  <c r="Q43" i="4" s="1"/>
  <c r="Q44" i="4" s="1"/>
  <c r="Q45" i="4" s="1"/>
  <c r="Q46" i="4" s="1"/>
  <c r="Q47" i="4" s="1"/>
  <c r="Q48" i="4" s="1"/>
  <c r="Q49" i="4" s="1"/>
  <c r="Q50" i="4" s="1"/>
  <c r="Q51" i="4" s="1"/>
  <c r="Q52" i="4" s="1"/>
  <c r="Q53" i="4" s="1"/>
  <c r="Q54" i="4" s="1"/>
  <c r="Q55" i="4" s="1"/>
  <c r="Q56" i="4" s="1"/>
  <c r="Q57" i="4" s="1"/>
  <c r="Q58" i="4" s="1"/>
  <c r="Q59" i="4" s="1"/>
  <c r="Q60" i="4" s="1"/>
  <c r="Q61" i="4" s="1"/>
  <c r="Q62" i="4" s="1"/>
  <c r="Q63" i="4" s="1"/>
  <c r="Q64" i="4" s="1"/>
  <c r="Q65" i="4" s="1"/>
  <c r="Q66" i="4" s="1"/>
  <c r="Q67" i="4" s="1"/>
  <c r="Q68" i="4" s="1"/>
  <c r="Q69" i="4" s="1"/>
  <c r="Q70" i="4" s="1"/>
  <c r="Q71" i="4" s="1"/>
  <c r="Q72" i="4" s="1"/>
  <c r="Q73" i="4" s="1"/>
  <c r="Q74" i="4" s="1"/>
  <c r="Q75" i="4" s="1"/>
  <c r="Q76" i="4" s="1"/>
  <c r="Q77" i="4" s="1"/>
  <c r="Q78" i="4" s="1"/>
  <c r="Q79" i="4" s="1"/>
  <c r="Q80" i="4" s="1"/>
  <c r="Q81" i="4" s="1"/>
  <c r="Q82" i="4" s="1"/>
  <c r="Q83" i="4" s="1"/>
  <c r="Q84" i="4" s="1"/>
  <c r="Q85" i="4" s="1"/>
  <c r="Q86" i="4" s="1"/>
  <c r="Q87" i="4" s="1"/>
  <c r="Q88" i="4" s="1"/>
  <c r="Q89" i="4" s="1"/>
  <c r="Q90" i="4" s="1"/>
  <c r="Q91" i="4" s="1"/>
  <c r="Q92" i="4" s="1"/>
  <c r="Q93" i="4" s="1"/>
  <c r="Q94" i="4" s="1"/>
  <c r="Q95" i="4" s="1"/>
  <c r="Q96" i="4" s="1"/>
  <c r="Q97" i="4" s="1"/>
  <c r="Q98" i="4" s="1"/>
  <c r="Q99" i="4" s="1"/>
  <c r="Q100" i="4" s="1"/>
  <c r="Q101" i="4" s="1"/>
  <c r="Q102" i="4" s="1"/>
  <c r="Q103" i="4" s="1"/>
  <c r="Q104" i="4" s="1"/>
  <c r="Q105" i="4" s="1"/>
  <c r="R20" i="4"/>
  <c r="Y190" i="1"/>
  <c r="P192" i="1"/>
  <c r="AO192" i="1" s="1"/>
  <c r="AP192" i="1" s="1"/>
  <c r="X191" i="1"/>
  <c r="Y191" i="1" s="1"/>
  <c r="J188" i="1"/>
  <c r="A190" i="1"/>
  <c r="I190" i="1" s="1"/>
  <c r="J189" i="1"/>
  <c r="AP183" i="1" l="1"/>
  <c r="Q106" i="4"/>
  <c r="Q107" i="4" s="1"/>
  <c r="Q108" i="4" s="1"/>
  <c r="Q109" i="4" s="1"/>
  <c r="Q110" i="4" s="1"/>
  <c r="Q111" i="4" s="1"/>
  <c r="Q112" i="4" s="1"/>
  <c r="Q113" i="4" s="1"/>
  <c r="Q114" i="4" s="1"/>
  <c r="Q115" i="4" s="1"/>
  <c r="Q116" i="4" s="1"/>
  <c r="Q117" i="4" s="1"/>
  <c r="Q118" i="4" s="1"/>
  <c r="Q119" i="4" s="1"/>
  <c r="Q120" i="4" s="1"/>
  <c r="Q121" i="4" s="1"/>
  <c r="Q122" i="4" s="1"/>
  <c r="Q123" i="4" s="1"/>
  <c r="Q124" i="4" s="1"/>
  <c r="Q125" i="4" s="1"/>
  <c r="Q23" i="4" s="1"/>
  <c r="Q22" i="4"/>
  <c r="R26" i="4"/>
  <c r="R27" i="4" s="1"/>
  <c r="R28" i="4" s="1"/>
  <c r="R29" i="4" s="1"/>
  <c r="R30" i="4" s="1"/>
  <c r="R31" i="4" s="1"/>
  <c r="R32" i="4" s="1"/>
  <c r="R33" i="4" s="1"/>
  <c r="R34" i="4" s="1"/>
  <c r="R35" i="4" s="1"/>
  <c r="R36" i="4" s="1"/>
  <c r="R37" i="4" s="1"/>
  <c r="R38" i="4" s="1"/>
  <c r="R39" i="4" s="1"/>
  <c r="R40" i="4" s="1"/>
  <c r="R41" i="4" s="1"/>
  <c r="R42" i="4" s="1"/>
  <c r="R43" i="4" s="1"/>
  <c r="R44" i="4" s="1"/>
  <c r="R45" i="4" s="1"/>
  <c r="R46" i="4" s="1"/>
  <c r="R47" i="4" s="1"/>
  <c r="R48" i="4" s="1"/>
  <c r="R49" i="4" s="1"/>
  <c r="R50" i="4" s="1"/>
  <c r="R51" i="4" s="1"/>
  <c r="R52" i="4" s="1"/>
  <c r="R53" i="4" s="1"/>
  <c r="R54" i="4" s="1"/>
  <c r="R55" i="4" s="1"/>
  <c r="R56" i="4" s="1"/>
  <c r="R57" i="4" s="1"/>
  <c r="R58" i="4" s="1"/>
  <c r="R59" i="4" s="1"/>
  <c r="R60" i="4" s="1"/>
  <c r="R61" i="4" s="1"/>
  <c r="R62" i="4" s="1"/>
  <c r="R63" i="4" s="1"/>
  <c r="R64" i="4" s="1"/>
  <c r="R65" i="4" s="1"/>
  <c r="R66" i="4" s="1"/>
  <c r="R67" i="4" s="1"/>
  <c r="R68" i="4" s="1"/>
  <c r="R69" i="4" s="1"/>
  <c r="R70" i="4" s="1"/>
  <c r="R71" i="4" s="1"/>
  <c r="R72" i="4" s="1"/>
  <c r="R73" i="4" s="1"/>
  <c r="R74" i="4" s="1"/>
  <c r="R75" i="4" s="1"/>
  <c r="R76" i="4" s="1"/>
  <c r="R77" i="4" s="1"/>
  <c r="R78" i="4" s="1"/>
  <c r="R79" i="4" s="1"/>
  <c r="R80" i="4" s="1"/>
  <c r="R81" i="4" s="1"/>
  <c r="R82" i="4" s="1"/>
  <c r="R83" i="4" s="1"/>
  <c r="R84" i="4" s="1"/>
  <c r="R85" i="4" s="1"/>
  <c r="R86" i="4" s="1"/>
  <c r="R87" i="4" s="1"/>
  <c r="R88" i="4" s="1"/>
  <c r="R89" i="4" s="1"/>
  <c r="R90" i="4" s="1"/>
  <c r="R91" i="4" s="1"/>
  <c r="R92" i="4" s="1"/>
  <c r="R93" i="4" s="1"/>
  <c r="R94" i="4" s="1"/>
  <c r="R95" i="4" s="1"/>
  <c r="R96" i="4" s="1"/>
  <c r="R97" i="4" s="1"/>
  <c r="R98" i="4" s="1"/>
  <c r="R99" i="4" s="1"/>
  <c r="R100" i="4" s="1"/>
  <c r="R101" i="4" s="1"/>
  <c r="R102" i="4" s="1"/>
  <c r="R103" i="4" s="1"/>
  <c r="R104" i="4" s="1"/>
  <c r="R105" i="4" s="1"/>
  <c r="S20" i="4"/>
  <c r="Y183" i="1"/>
  <c r="P193" i="1"/>
  <c r="AO193" i="1" s="1"/>
  <c r="AP193" i="1" s="1"/>
  <c r="X192" i="1"/>
  <c r="Y192" i="1" s="1"/>
  <c r="J183" i="1"/>
  <c r="A191" i="1"/>
  <c r="I191" i="1" s="1"/>
  <c r="J190" i="1"/>
  <c r="R106" i="4" l="1"/>
  <c r="R107" i="4" s="1"/>
  <c r="R108" i="4" s="1"/>
  <c r="R109" i="4" s="1"/>
  <c r="R110" i="4" s="1"/>
  <c r="R111" i="4" s="1"/>
  <c r="R112" i="4" s="1"/>
  <c r="R113" i="4" s="1"/>
  <c r="R114" i="4" s="1"/>
  <c r="R115" i="4" s="1"/>
  <c r="R116" i="4" s="1"/>
  <c r="R117" i="4" s="1"/>
  <c r="R118" i="4" s="1"/>
  <c r="R119" i="4" s="1"/>
  <c r="R120" i="4" s="1"/>
  <c r="R121" i="4" s="1"/>
  <c r="R122" i="4" s="1"/>
  <c r="R123" i="4" s="1"/>
  <c r="R124" i="4" s="1"/>
  <c r="R125" i="4" s="1"/>
  <c r="R23" i="4" s="1"/>
  <c r="R22" i="4"/>
  <c r="S26" i="4"/>
  <c r="S27" i="4" s="1"/>
  <c r="S28" i="4" s="1"/>
  <c r="S29" i="4" s="1"/>
  <c r="S30" i="4" s="1"/>
  <c r="S31" i="4" s="1"/>
  <c r="S32" i="4" s="1"/>
  <c r="S33" i="4" s="1"/>
  <c r="S34" i="4" s="1"/>
  <c r="S35" i="4" s="1"/>
  <c r="S36" i="4" s="1"/>
  <c r="S37" i="4" s="1"/>
  <c r="S38" i="4" s="1"/>
  <c r="S39" i="4" s="1"/>
  <c r="S40" i="4" s="1"/>
  <c r="S41" i="4" s="1"/>
  <c r="S42" i="4" s="1"/>
  <c r="S43" i="4" s="1"/>
  <c r="S44" i="4" s="1"/>
  <c r="S45" i="4" s="1"/>
  <c r="S46" i="4" s="1"/>
  <c r="S47" i="4" s="1"/>
  <c r="S48" i="4" s="1"/>
  <c r="S49" i="4" s="1"/>
  <c r="S50" i="4" s="1"/>
  <c r="S51" i="4" s="1"/>
  <c r="S52" i="4" s="1"/>
  <c r="S53" i="4" s="1"/>
  <c r="S54" i="4" s="1"/>
  <c r="S55" i="4" s="1"/>
  <c r="S56" i="4" s="1"/>
  <c r="S57" i="4" s="1"/>
  <c r="S58" i="4" s="1"/>
  <c r="S59" i="4" s="1"/>
  <c r="S60" i="4" s="1"/>
  <c r="S61" i="4" s="1"/>
  <c r="S62" i="4" s="1"/>
  <c r="S63" i="4" s="1"/>
  <c r="S64" i="4" s="1"/>
  <c r="S65" i="4" s="1"/>
  <c r="S66" i="4" s="1"/>
  <c r="S67" i="4" s="1"/>
  <c r="S68" i="4" s="1"/>
  <c r="S69" i="4" s="1"/>
  <c r="S70" i="4" s="1"/>
  <c r="S71" i="4" s="1"/>
  <c r="S72" i="4" s="1"/>
  <c r="S73" i="4" s="1"/>
  <c r="S74" i="4" s="1"/>
  <c r="S75" i="4" s="1"/>
  <c r="S76" i="4" s="1"/>
  <c r="S77" i="4" s="1"/>
  <c r="S78" i="4" s="1"/>
  <c r="S79" i="4" s="1"/>
  <c r="S80" i="4" s="1"/>
  <c r="S81" i="4" s="1"/>
  <c r="S82" i="4" s="1"/>
  <c r="S83" i="4" s="1"/>
  <c r="S84" i="4" s="1"/>
  <c r="S85" i="4" s="1"/>
  <c r="S86" i="4" s="1"/>
  <c r="S87" i="4" s="1"/>
  <c r="S88" i="4" s="1"/>
  <c r="S89" i="4" s="1"/>
  <c r="S90" i="4" s="1"/>
  <c r="S91" i="4" s="1"/>
  <c r="S92" i="4" s="1"/>
  <c r="S93" i="4" s="1"/>
  <c r="S94" i="4" s="1"/>
  <c r="S95" i="4" s="1"/>
  <c r="S96" i="4" s="1"/>
  <c r="S97" i="4" s="1"/>
  <c r="S98" i="4" s="1"/>
  <c r="S99" i="4" s="1"/>
  <c r="S100" i="4" s="1"/>
  <c r="S101" i="4" s="1"/>
  <c r="S102" i="4" s="1"/>
  <c r="S103" i="4" s="1"/>
  <c r="S104" i="4" s="1"/>
  <c r="S105" i="4" s="1"/>
  <c r="T20" i="4"/>
  <c r="P194" i="1"/>
  <c r="AO194" i="1" s="1"/>
  <c r="AP194" i="1" s="1"/>
  <c r="X193" i="1"/>
  <c r="Y193" i="1" s="1"/>
  <c r="A192" i="1"/>
  <c r="I192" i="1" s="1"/>
  <c r="J191" i="1"/>
  <c r="S106" i="4" l="1"/>
  <c r="S107" i="4" s="1"/>
  <c r="S108" i="4" s="1"/>
  <c r="S109" i="4" s="1"/>
  <c r="S110" i="4" s="1"/>
  <c r="S111" i="4" s="1"/>
  <c r="S112" i="4" s="1"/>
  <c r="S113" i="4" s="1"/>
  <c r="S114" i="4" s="1"/>
  <c r="S115" i="4" s="1"/>
  <c r="S116" i="4" s="1"/>
  <c r="S117" i="4" s="1"/>
  <c r="S118" i="4" s="1"/>
  <c r="S119" i="4" s="1"/>
  <c r="S120" i="4" s="1"/>
  <c r="S121" i="4" s="1"/>
  <c r="S122" i="4" s="1"/>
  <c r="S123" i="4" s="1"/>
  <c r="S124" i="4" s="1"/>
  <c r="S125" i="4" s="1"/>
  <c r="S23" i="4" s="1"/>
  <c r="S22" i="4"/>
  <c r="T26" i="4"/>
  <c r="T27" i="4" s="1"/>
  <c r="T28" i="4" s="1"/>
  <c r="T29" i="4" s="1"/>
  <c r="T30" i="4" s="1"/>
  <c r="T31" i="4" s="1"/>
  <c r="T32" i="4" s="1"/>
  <c r="T33" i="4" s="1"/>
  <c r="T34" i="4" s="1"/>
  <c r="T35" i="4" s="1"/>
  <c r="T36" i="4" s="1"/>
  <c r="T37" i="4" s="1"/>
  <c r="T38" i="4" s="1"/>
  <c r="T39" i="4" s="1"/>
  <c r="T40" i="4" s="1"/>
  <c r="T41" i="4" s="1"/>
  <c r="T42" i="4" s="1"/>
  <c r="T43" i="4" s="1"/>
  <c r="T44" i="4" s="1"/>
  <c r="T45" i="4" s="1"/>
  <c r="T46" i="4" s="1"/>
  <c r="T47" i="4" s="1"/>
  <c r="T48" i="4" s="1"/>
  <c r="T49" i="4" s="1"/>
  <c r="T50" i="4" s="1"/>
  <c r="T51" i="4" s="1"/>
  <c r="T52" i="4" s="1"/>
  <c r="T53" i="4" s="1"/>
  <c r="T54" i="4" s="1"/>
  <c r="T55" i="4" s="1"/>
  <c r="T56" i="4" s="1"/>
  <c r="T57" i="4" s="1"/>
  <c r="T58" i="4" s="1"/>
  <c r="T59" i="4" s="1"/>
  <c r="T60" i="4" s="1"/>
  <c r="T61" i="4" s="1"/>
  <c r="T62" i="4" s="1"/>
  <c r="T63" i="4" s="1"/>
  <c r="T64" i="4" s="1"/>
  <c r="T65" i="4" s="1"/>
  <c r="T66" i="4" s="1"/>
  <c r="T67" i="4" s="1"/>
  <c r="T68" i="4" s="1"/>
  <c r="T69" i="4" s="1"/>
  <c r="T70" i="4" s="1"/>
  <c r="T71" i="4" s="1"/>
  <c r="T72" i="4" s="1"/>
  <c r="T73" i="4" s="1"/>
  <c r="T74" i="4" s="1"/>
  <c r="T75" i="4" s="1"/>
  <c r="T76" i="4" s="1"/>
  <c r="T77" i="4" s="1"/>
  <c r="T78" i="4" s="1"/>
  <c r="T79" i="4" s="1"/>
  <c r="T80" i="4" s="1"/>
  <c r="T81" i="4" s="1"/>
  <c r="T82" i="4" s="1"/>
  <c r="T83" i="4" s="1"/>
  <c r="T84" i="4" s="1"/>
  <c r="T85" i="4" s="1"/>
  <c r="T86" i="4" s="1"/>
  <c r="T87" i="4" s="1"/>
  <c r="T88" i="4" s="1"/>
  <c r="T89" i="4" s="1"/>
  <c r="T90" i="4" s="1"/>
  <c r="T91" i="4" s="1"/>
  <c r="T92" i="4" s="1"/>
  <c r="T93" i="4" s="1"/>
  <c r="T94" i="4" s="1"/>
  <c r="T95" i="4" s="1"/>
  <c r="T96" i="4" s="1"/>
  <c r="T97" i="4" s="1"/>
  <c r="T98" i="4" s="1"/>
  <c r="T99" i="4" s="1"/>
  <c r="T100" i="4" s="1"/>
  <c r="T101" i="4" s="1"/>
  <c r="T102" i="4" s="1"/>
  <c r="T103" i="4" s="1"/>
  <c r="T104" i="4" s="1"/>
  <c r="T105" i="4" s="1"/>
  <c r="U20" i="4"/>
  <c r="P195" i="1"/>
  <c r="AO195" i="1" s="1"/>
  <c r="AP195" i="1" s="1"/>
  <c r="X194" i="1"/>
  <c r="Y194" i="1" s="1"/>
  <c r="A193" i="1"/>
  <c r="I193" i="1" s="1"/>
  <c r="J192" i="1"/>
  <c r="T106" i="4" l="1"/>
  <c r="T107" i="4" s="1"/>
  <c r="T108" i="4" s="1"/>
  <c r="T109" i="4" s="1"/>
  <c r="T110" i="4" s="1"/>
  <c r="T111" i="4" s="1"/>
  <c r="T112" i="4" s="1"/>
  <c r="T113" i="4" s="1"/>
  <c r="T114" i="4" s="1"/>
  <c r="T115" i="4" s="1"/>
  <c r="T116" i="4" s="1"/>
  <c r="T117" i="4" s="1"/>
  <c r="T118" i="4" s="1"/>
  <c r="T119" i="4" s="1"/>
  <c r="T120" i="4" s="1"/>
  <c r="T121" i="4" s="1"/>
  <c r="T122" i="4" s="1"/>
  <c r="T123" i="4" s="1"/>
  <c r="T124" i="4" s="1"/>
  <c r="T125" i="4" s="1"/>
  <c r="T23" i="4" s="1"/>
  <c r="T22" i="4"/>
  <c r="V20" i="4"/>
  <c r="U26" i="4"/>
  <c r="U27" i="4" s="1"/>
  <c r="U28" i="4" s="1"/>
  <c r="U29" i="4" s="1"/>
  <c r="U30" i="4" s="1"/>
  <c r="U31" i="4" s="1"/>
  <c r="U32" i="4" s="1"/>
  <c r="U33" i="4" s="1"/>
  <c r="U34" i="4" s="1"/>
  <c r="U35" i="4" s="1"/>
  <c r="U36" i="4" s="1"/>
  <c r="U37" i="4" s="1"/>
  <c r="U38" i="4" s="1"/>
  <c r="U39" i="4" s="1"/>
  <c r="U40" i="4" s="1"/>
  <c r="U41" i="4" s="1"/>
  <c r="U42" i="4" s="1"/>
  <c r="U43" i="4" s="1"/>
  <c r="U44" i="4" s="1"/>
  <c r="U45" i="4" s="1"/>
  <c r="U46" i="4" s="1"/>
  <c r="U47" i="4" s="1"/>
  <c r="U48" i="4" s="1"/>
  <c r="U49" i="4" s="1"/>
  <c r="U50" i="4" s="1"/>
  <c r="U51" i="4" s="1"/>
  <c r="U52" i="4" s="1"/>
  <c r="U53" i="4" s="1"/>
  <c r="U54" i="4" s="1"/>
  <c r="U55" i="4" s="1"/>
  <c r="U56" i="4" s="1"/>
  <c r="U57" i="4" s="1"/>
  <c r="U58" i="4" s="1"/>
  <c r="U59" i="4" s="1"/>
  <c r="U60" i="4" s="1"/>
  <c r="U61" i="4" s="1"/>
  <c r="U62" i="4" s="1"/>
  <c r="U63" i="4" s="1"/>
  <c r="U64" i="4" s="1"/>
  <c r="U65" i="4" s="1"/>
  <c r="U66" i="4" s="1"/>
  <c r="U67" i="4" s="1"/>
  <c r="U68" i="4" s="1"/>
  <c r="U69" i="4" s="1"/>
  <c r="U70" i="4" s="1"/>
  <c r="U71" i="4" s="1"/>
  <c r="U72" i="4" s="1"/>
  <c r="U73" i="4" s="1"/>
  <c r="U74" i="4" s="1"/>
  <c r="U75" i="4" s="1"/>
  <c r="U76" i="4" s="1"/>
  <c r="U77" i="4" s="1"/>
  <c r="U78" i="4" s="1"/>
  <c r="U79" i="4" s="1"/>
  <c r="U80" i="4" s="1"/>
  <c r="U81" i="4" s="1"/>
  <c r="U82" i="4" s="1"/>
  <c r="U83" i="4" s="1"/>
  <c r="U84" i="4" s="1"/>
  <c r="U85" i="4" s="1"/>
  <c r="U86" i="4" s="1"/>
  <c r="U87" i="4" s="1"/>
  <c r="U88" i="4" s="1"/>
  <c r="U89" i="4" s="1"/>
  <c r="U90" i="4" s="1"/>
  <c r="U91" i="4" s="1"/>
  <c r="U92" i="4" s="1"/>
  <c r="U93" i="4" s="1"/>
  <c r="U94" i="4" s="1"/>
  <c r="U95" i="4" s="1"/>
  <c r="U96" i="4" s="1"/>
  <c r="U97" i="4" s="1"/>
  <c r="U98" i="4" s="1"/>
  <c r="U99" i="4" s="1"/>
  <c r="U100" i="4" s="1"/>
  <c r="U101" i="4" s="1"/>
  <c r="U102" i="4" s="1"/>
  <c r="U103" i="4" s="1"/>
  <c r="U104" i="4" s="1"/>
  <c r="U105" i="4" s="1"/>
  <c r="P196" i="1"/>
  <c r="AO196" i="1" s="1"/>
  <c r="AP196" i="1" s="1"/>
  <c r="X195" i="1"/>
  <c r="Y195" i="1" s="1"/>
  <c r="A194" i="1"/>
  <c r="I194" i="1" s="1"/>
  <c r="J193" i="1"/>
  <c r="U106" i="4" l="1"/>
  <c r="U107" i="4" s="1"/>
  <c r="U108" i="4" s="1"/>
  <c r="U109" i="4" s="1"/>
  <c r="U110" i="4" s="1"/>
  <c r="U111" i="4" s="1"/>
  <c r="U112" i="4" s="1"/>
  <c r="U113" i="4" s="1"/>
  <c r="U114" i="4" s="1"/>
  <c r="U115" i="4" s="1"/>
  <c r="U116" i="4" s="1"/>
  <c r="U117" i="4" s="1"/>
  <c r="U118" i="4" s="1"/>
  <c r="U119" i="4" s="1"/>
  <c r="U120" i="4" s="1"/>
  <c r="U121" i="4" s="1"/>
  <c r="U122" i="4" s="1"/>
  <c r="U123" i="4" s="1"/>
  <c r="U124" i="4" s="1"/>
  <c r="U125" i="4" s="1"/>
  <c r="U23" i="4" s="1"/>
  <c r="U22" i="4"/>
  <c r="W20" i="4"/>
  <c r="V26" i="4"/>
  <c r="V27" i="4" s="1"/>
  <c r="V28" i="4" s="1"/>
  <c r="V29" i="4" s="1"/>
  <c r="V30" i="4" s="1"/>
  <c r="V31" i="4" s="1"/>
  <c r="V32" i="4" s="1"/>
  <c r="V33" i="4" s="1"/>
  <c r="V34" i="4" s="1"/>
  <c r="V35" i="4" s="1"/>
  <c r="V36" i="4" s="1"/>
  <c r="V37" i="4" s="1"/>
  <c r="V38" i="4" s="1"/>
  <c r="V39" i="4" s="1"/>
  <c r="V40" i="4" s="1"/>
  <c r="V41" i="4" s="1"/>
  <c r="V42" i="4" s="1"/>
  <c r="V43" i="4" s="1"/>
  <c r="V44" i="4" s="1"/>
  <c r="V45" i="4" s="1"/>
  <c r="V46" i="4" s="1"/>
  <c r="V47" i="4" s="1"/>
  <c r="V48" i="4" s="1"/>
  <c r="V49" i="4" s="1"/>
  <c r="V50" i="4" s="1"/>
  <c r="V51" i="4" s="1"/>
  <c r="V52" i="4" s="1"/>
  <c r="V53" i="4" s="1"/>
  <c r="V54" i="4" s="1"/>
  <c r="V55" i="4" s="1"/>
  <c r="V56" i="4" s="1"/>
  <c r="V57" i="4" s="1"/>
  <c r="V58" i="4" s="1"/>
  <c r="V59" i="4" s="1"/>
  <c r="V60" i="4" s="1"/>
  <c r="V61" i="4" s="1"/>
  <c r="V62" i="4" s="1"/>
  <c r="V63" i="4" s="1"/>
  <c r="V64" i="4" s="1"/>
  <c r="V65" i="4" s="1"/>
  <c r="V66" i="4" s="1"/>
  <c r="V67" i="4" s="1"/>
  <c r="V68" i="4" s="1"/>
  <c r="V69" i="4" s="1"/>
  <c r="V70" i="4" s="1"/>
  <c r="V71" i="4" s="1"/>
  <c r="V72" i="4" s="1"/>
  <c r="V73" i="4" s="1"/>
  <c r="V74" i="4" s="1"/>
  <c r="V75" i="4" s="1"/>
  <c r="V76" i="4" s="1"/>
  <c r="V77" i="4" s="1"/>
  <c r="V78" i="4" s="1"/>
  <c r="V79" i="4" s="1"/>
  <c r="V80" i="4" s="1"/>
  <c r="V81" i="4" s="1"/>
  <c r="V82" i="4" s="1"/>
  <c r="V83" i="4" s="1"/>
  <c r="V84" i="4" s="1"/>
  <c r="V85" i="4" s="1"/>
  <c r="V86" i="4" s="1"/>
  <c r="V87" i="4" s="1"/>
  <c r="V88" i="4" s="1"/>
  <c r="V89" i="4" s="1"/>
  <c r="V90" i="4" s="1"/>
  <c r="V91" i="4" s="1"/>
  <c r="V92" i="4" s="1"/>
  <c r="V93" i="4" s="1"/>
  <c r="V94" i="4" s="1"/>
  <c r="V95" i="4" s="1"/>
  <c r="V96" i="4" s="1"/>
  <c r="V97" i="4" s="1"/>
  <c r="V98" i="4" s="1"/>
  <c r="V99" i="4" s="1"/>
  <c r="V100" i="4" s="1"/>
  <c r="V101" i="4" s="1"/>
  <c r="V102" i="4" s="1"/>
  <c r="V103" i="4" s="1"/>
  <c r="V104" i="4" s="1"/>
  <c r="V105" i="4" s="1"/>
  <c r="P197" i="1"/>
  <c r="AO197" i="1" s="1"/>
  <c r="AP197" i="1" s="1"/>
  <c r="X196" i="1"/>
  <c r="Y196" i="1" s="1"/>
  <c r="A195" i="1"/>
  <c r="I195" i="1" s="1"/>
  <c r="J194" i="1"/>
  <c r="V106" i="4" l="1"/>
  <c r="V107" i="4" s="1"/>
  <c r="V108" i="4" s="1"/>
  <c r="V109" i="4" s="1"/>
  <c r="V110" i="4" s="1"/>
  <c r="V111" i="4" s="1"/>
  <c r="V112" i="4" s="1"/>
  <c r="V113" i="4" s="1"/>
  <c r="V114" i="4" s="1"/>
  <c r="V115" i="4" s="1"/>
  <c r="V116" i="4" s="1"/>
  <c r="V117" i="4" s="1"/>
  <c r="V118" i="4" s="1"/>
  <c r="V119" i="4" s="1"/>
  <c r="V120" i="4" s="1"/>
  <c r="V121" i="4" s="1"/>
  <c r="V122" i="4" s="1"/>
  <c r="V123" i="4" s="1"/>
  <c r="V124" i="4" s="1"/>
  <c r="V125" i="4" s="1"/>
  <c r="V23" i="4" s="1"/>
  <c r="V22" i="4"/>
  <c r="X20" i="4"/>
  <c r="W26" i="4"/>
  <c r="W27" i="4" s="1"/>
  <c r="W28" i="4" s="1"/>
  <c r="W29" i="4" s="1"/>
  <c r="W30" i="4" s="1"/>
  <c r="W31" i="4" s="1"/>
  <c r="W32" i="4" s="1"/>
  <c r="W33" i="4" s="1"/>
  <c r="W34" i="4" s="1"/>
  <c r="W35" i="4" s="1"/>
  <c r="W36" i="4" s="1"/>
  <c r="W37" i="4" s="1"/>
  <c r="W38" i="4" s="1"/>
  <c r="W39" i="4" s="1"/>
  <c r="W40" i="4" s="1"/>
  <c r="W41" i="4" s="1"/>
  <c r="W42" i="4" s="1"/>
  <c r="W43" i="4" s="1"/>
  <c r="W44" i="4" s="1"/>
  <c r="W45" i="4" s="1"/>
  <c r="W46" i="4" s="1"/>
  <c r="W47" i="4" s="1"/>
  <c r="W48" i="4" s="1"/>
  <c r="W49" i="4" s="1"/>
  <c r="W50" i="4" s="1"/>
  <c r="W51" i="4" s="1"/>
  <c r="W52" i="4" s="1"/>
  <c r="W53" i="4" s="1"/>
  <c r="W54" i="4" s="1"/>
  <c r="W55" i="4" s="1"/>
  <c r="W56" i="4" s="1"/>
  <c r="W57" i="4" s="1"/>
  <c r="W58" i="4" s="1"/>
  <c r="W59" i="4" s="1"/>
  <c r="W60" i="4" s="1"/>
  <c r="W61" i="4" s="1"/>
  <c r="W62" i="4" s="1"/>
  <c r="W63" i="4" s="1"/>
  <c r="W64" i="4" s="1"/>
  <c r="W65" i="4" s="1"/>
  <c r="W66" i="4" s="1"/>
  <c r="W67" i="4" s="1"/>
  <c r="W68" i="4" s="1"/>
  <c r="W69" i="4" s="1"/>
  <c r="W70" i="4" s="1"/>
  <c r="W71" i="4" s="1"/>
  <c r="W72" i="4" s="1"/>
  <c r="W73" i="4" s="1"/>
  <c r="W74" i="4" s="1"/>
  <c r="W75" i="4" s="1"/>
  <c r="W76" i="4" s="1"/>
  <c r="W77" i="4" s="1"/>
  <c r="W78" i="4" s="1"/>
  <c r="W79" i="4" s="1"/>
  <c r="W80" i="4" s="1"/>
  <c r="W81" i="4" s="1"/>
  <c r="W82" i="4" s="1"/>
  <c r="W83" i="4" s="1"/>
  <c r="W84" i="4" s="1"/>
  <c r="W85" i="4" s="1"/>
  <c r="W86" i="4" s="1"/>
  <c r="W87" i="4" s="1"/>
  <c r="W88" i="4" s="1"/>
  <c r="W89" i="4" s="1"/>
  <c r="W90" i="4" s="1"/>
  <c r="W91" i="4" s="1"/>
  <c r="W92" i="4" s="1"/>
  <c r="W93" i="4" s="1"/>
  <c r="W94" i="4" s="1"/>
  <c r="W95" i="4" s="1"/>
  <c r="W96" i="4" s="1"/>
  <c r="W97" i="4" s="1"/>
  <c r="W98" i="4" s="1"/>
  <c r="W99" i="4" s="1"/>
  <c r="W100" i="4" s="1"/>
  <c r="W101" i="4" s="1"/>
  <c r="W102" i="4" s="1"/>
  <c r="W103" i="4" s="1"/>
  <c r="W104" i="4" s="1"/>
  <c r="W105" i="4" s="1"/>
  <c r="P198" i="1"/>
  <c r="AO198" i="1" s="1"/>
  <c r="AP198" i="1" s="1"/>
  <c r="X197" i="1"/>
  <c r="Y197" i="1" s="1"/>
  <c r="A196" i="1"/>
  <c r="I196" i="1" s="1"/>
  <c r="J195" i="1"/>
  <c r="W106" i="4" l="1"/>
  <c r="W107" i="4" s="1"/>
  <c r="W108" i="4" s="1"/>
  <c r="W109" i="4" s="1"/>
  <c r="W110" i="4" s="1"/>
  <c r="W111" i="4" s="1"/>
  <c r="W112" i="4" s="1"/>
  <c r="W113" i="4" s="1"/>
  <c r="W114" i="4" s="1"/>
  <c r="W115" i="4" s="1"/>
  <c r="W116" i="4" s="1"/>
  <c r="W117" i="4" s="1"/>
  <c r="W118" i="4" s="1"/>
  <c r="W119" i="4" s="1"/>
  <c r="W120" i="4" s="1"/>
  <c r="W121" i="4" s="1"/>
  <c r="W122" i="4" s="1"/>
  <c r="W123" i="4" s="1"/>
  <c r="W124" i="4" s="1"/>
  <c r="W125" i="4" s="1"/>
  <c r="W23" i="4" s="1"/>
  <c r="W22" i="4"/>
  <c r="X26" i="4"/>
  <c r="X27" i="4" s="1"/>
  <c r="X28" i="4" s="1"/>
  <c r="X29" i="4" s="1"/>
  <c r="X30" i="4" s="1"/>
  <c r="X31" i="4" s="1"/>
  <c r="X32" i="4" s="1"/>
  <c r="X33" i="4" s="1"/>
  <c r="X34" i="4" s="1"/>
  <c r="X35" i="4" s="1"/>
  <c r="X36" i="4" s="1"/>
  <c r="X37" i="4" s="1"/>
  <c r="X38" i="4" s="1"/>
  <c r="X39" i="4" s="1"/>
  <c r="X40" i="4" s="1"/>
  <c r="X41" i="4" s="1"/>
  <c r="X42" i="4" s="1"/>
  <c r="X43" i="4" s="1"/>
  <c r="X44" i="4" s="1"/>
  <c r="X45" i="4" s="1"/>
  <c r="X46" i="4" s="1"/>
  <c r="X47" i="4" s="1"/>
  <c r="X48" i="4" s="1"/>
  <c r="X49" i="4" s="1"/>
  <c r="X50" i="4" s="1"/>
  <c r="X51" i="4" s="1"/>
  <c r="X52" i="4" s="1"/>
  <c r="X53" i="4" s="1"/>
  <c r="X54" i="4" s="1"/>
  <c r="X55" i="4" s="1"/>
  <c r="X56" i="4" s="1"/>
  <c r="X57" i="4" s="1"/>
  <c r="X58" i="4" s="1"/>
  <c r="X59" i="4" s="1"/>
  <c r="X60" i="4" s="1"/>
  <c r="X61" i="4" s="1"/>
  <c r="X62" i="4" s="1"/>
  <c r="X63" i="4" s="1"/>
  <c r="X64" i="4" s="1"/>
  <c r="X65" i="4" s="1"/>
  <c r="X66" i="4" s="1"/>
  <c r="X67" i="4" s="1"/>
  <c r="X68" i="4" s="1"/>
  <c r="X69" i="4" s="1"/>
  <c r="X70" i="4" s="1"/>
  <c r="X71" i="4" s="1"/>
  <c r="X72" i="4" s="1"/>
  <c r="X73" i="4" s="1"/>
  <c r="X74" i="4" s="1"/>
  <c r="X75" i="4" s="1"/>
  <c r="X76" i="4" s="1"/>
  <c r="X77" i="4" s="1"/>
  <c r="X78" i="4" s="1"/>
  <c r="X79" i="4" s="1"/>
  <c r="X80" i="4" s="1"/>
  <c r="X81" i="4" s="1"/>
  <c r="X82" i="4" s="1"/>
  <c r="X83" i="4" s="1"/>
  <c r="X84" i="4" s="1"/>
  <c r="X85" i="4" s="1"/>
  <c r="X86" i="4" s="1"/>
  <c r="X87" i="4" s="1"/>
  <c r="X88" i="4" s="1"/>
  <c r="X89" i="4" s="1"/>
  <c r="X90" i="4" s="1"/>
  <c r="X91" i="4" s="1"/>
  <c r="X92" i="4" s="1"/>
  <c r="X93" i="4" s="1"/>
  <c r="X94" i="4" s="1"/>
  <c r="X95" i="4" s="1"/>
  <c r="X96" i="4" s="1"/>
  <c r="X97" i="4" s="1"/>
  <c r="X98" i="4" s="1"/>
  <c r="X99" i="4" s="1"/>
  <c r="X100" i="4" s="1"/>
  <c r="X101" i="4" s="1"/>
  <c r="X102" i="4" s="1"/>
  <c r="X103" i="4" s="1"/>
  <c r="X104" i="4" s="1"/>
  <c r="X105" i="4" s="1"/>
  <c r="Y20" i="4"/>
  <c r="P199" i="1"/>
  <c r="AO199" i="1" s="1"/>
  <c r="AP199" i="1" s="1"/>
  <c r="X198" i="1"/>
  <c r="Y198" i="1" s="1"/>
  <c r="A197" i="1"/>
  <c r="I197" i="1" s="1"/>
  <c r="J196" i="1"/>
  <c r="Y26" i="4" l="1"/>
  <c r="Y27" i="4" s="1"/>
  <c r="Y28" i="4" s="1"/>
  <c r="Y29" i="4" s="1"/>
  <c r="Y30" i="4" s="1"/>
  <c r="Y31" i="4" s="1"/>
  <c r="Y32" i="4" s="1"/>
  <c r="Y33" i="4" s="1"/>
  <c r="Y34" i="4" s="1"/>
  <c r="Y35" i="4" s="1"/>
  <c r="Y36" i="4" s="1"/>
  <c r="Y37" i="4" s="1"/>
  <c r="Y38" i="4" s="1"/>
  <c r="Y39" i="4" s="1"/>
  <c r="Y40" i="4" s="1"/>
  <c r="Y41" i="4" s="1"/>
  <c r="Y42" i="4" s="1"/>
  <c r="Y43" i="4" s="1"/>
  <c r="Y44" i="4" s="1"/>
  <c r="Y45" i="4" s="1"/>
  <c r="Y46" i="4" s="1"/>
  <c r="Y47" i="4" s="1"/>
  <c r="Y48" i="4" s="1"/>
  <c r="Y49" i="4" s="1"/>
  <c r="Y50" i="4" s="1"/>
  <c r="Y51" i="4" s="1"/>
  <c r="Y52" i="4" s="1"/>
  <c r="Y53" i="4" s="1"/>
  <c r="Y54" i="4" s="1"/>
  <c r="Y55" i="4" s="1"/>
  <c r="Y56" i="4" s="1"/>
  <c r="Y57" i="4" s="1"/>
  <c r="Y58" i="4" s="1"/>
  <c r="Y59" i="4" s="1"/>
  <c r="Y60" i="4" s="1"/>
  <c r="Y61" i="4" s="1"/>
  <c r="Y62" i="4" s="1"/>
  <c r="Y63" i="4" s="1"/>
  <c r="Y64" i="4" s="1"/>
  <c r="Y65" i="4" s="1"/>
  <c r="Y66" i="4" s="1"/>
  <c r="Y67" i="4" s="1"/>
  <c r="Y68" i="4" s="1"/>
  <c r="Y69" i="4" s="1"/>
  <c r="Y70" i="4" s="1"/>
  <c r="Y71" i="4" s="1"/>
  <c r="Y72" i="4" s="1"/>
  <c r="Y73" i="4" s="1"/>
  <c r="Y74" i="4" s="1"/>
  <c r="Y75" i="4" s="1"/>
  <c r="Y76" i="4" s="1"/>
  <c r="Y77" i="4" s="1"/>
  <c r="Y78" i="4" s="1"/>
  <c r="Y79" i="4" s="1"/>
  <c r="Y80" i="4" s="1"/>
  <c r="Y81" i="4" s="1"/>
  <c r="Y82" i="4" s="1"/>
  <c r="Y83" i="4" s="1"/>
  <c r="Y84" i="4" s="1"/>
  <c r="Y85" i="4" s="1"/>
  <c r="Y86" i="4" s="1"/>
  <c r="Y87" i="4" s="1"/>
  <c r="Y88" i="4" s="1"/>
  <c r="Y89" i="4" s="1"/>
  <c r="Y90" i="4" s="1"/>
  <c r="Y91" i="4" s="1"/>
  <c r="Y92" i="4" s="1"/>
  <c r="Y93" i="4" s="1"/>
  <c r="Y94" i="4" s="1"/>
  <c r="Y95" i="4" s="1"/>
  <c r="Y96" i="4" s="1"/>
  <c r="Y97" i="4" s="1"/>
  <c r="Y98" i="4" s="1"/>
  <c r="Y99" i="4" s="1"/>
  <c r="Y100" i="4" s="1"/>
  <c r="Y101" i="4" s="1"/>
  <c r="Y102" i="4" s="1"/>
  <c r="Y103" i="4" s="1"/>
  <c r="Y104" i="4" s="1"/>
  <c r="Y105" i="4" s="1"/>
  <c r="Y106" i="4" s="1"/>
  <c r="Y107" i="4" s="1"/>
  <c r="Y108" i="4" s="1"/>
  <c r="Y109" i="4" s="1"/>
  <c r="Y110" i="4" s="1"/>
  <c r="Y111" i="4" s="1"/>
  <c r="Y112" i="4" s="1"/>
  <c r="Y113" i="4" s="1"/>
  <c r="Y114" i="4" s="1"/>
  <c r="Y115" i="4" s="1"/>
  <c r="Y116" i="4" s="1"/>
  <c r="Y117" i="4" s="1"/>
  <c r="Y118" i="4" s="1"/>
  <c r="Y119" i="4" s="1"/>
  <c r="Y120" i="4" s="1"/>
  <c r="Y121" i="4" s="1"/>
  <c r="Y122" i="4" s="1"/>
  <c r="Y123" i="4" s="1"/>
  <c r="Y124" i="4" s="1"/>
  <c r="Y125" i="4" s="1"/>
  <c r="Y23" i="4" s="1"/>
  <c r="Z20" i="4"/>
  <c r="X106" i="4"/>
  <c r="X107" i="4" s="1"/>
  <c r="X108" i="4" s="1"/>
  <c r="X109" i="4" s="1"/>
  <c r="X110" i="4" s="1"/>
  <c r="X111" i="4" s="1"/>
  <c r="X112" i="4" s="1"/>
  <c r="X113" i="4" s="1"/>
  <c r="X114" i="4" s="1"/>
  <c r="X115" i="4" s="1"/>
  <c r="X116" i="4" s="1"/>
  <c r="X117" i="4" s="1"/>
  <c r="X118" i="4" s="1"/>
  <c r="X119" i="4" s="1"/>
  <c r="X120" i="4" s="1"/>
  <c r="X121" i="4" s="1"/>
  <c r="X122" i="4" s="1"/>
  <c r="X123" i="4" s="1"/>
  <c r="X124" i="4" s="1"/>
  <c r="X125" i="4" s="1"/>
  <c r="X23" i="4" s="1"/>
  <c r="X22" i="4"/>
  <c r="P200" i="1"/>
  <c r="AO200" i="1" s="1"/>
  <c r="AP200" i="1" s="1"/>
  <c r="X199" i="1"/>
  <c r="Y199" i="1" s="1"/>
  <c r="A198" i="1"/>
  <c r="I198" i="1" s="1"/>
  <c r="J197" i="1"/>
  <c r="AA20" i="4" l="1"/>
  <c r="Z26" i="4"/>
  <c r="Z27" i="4" s="1"/>
  <c r="Z28" i="4" s="1"/>
  <c r="Z29" i="4" s="1"/>
  <c r="Z30" i="4" s="1"/>
  <c r="Z31" i="4" s="1"/>
  <c r="Z32" i="4" s="1"/>
  <c r="Z33" i="4" s="1"/>
  <c r="Z34" i="4" s="1"/>
  <c r="Z35" i="4" s="1"/>
  <c r="Z36" i="4" s="1"/>
  <c r="Z37" i="4" s="1"/>
  <c r="Z38" i="4" s="1"/>
  <c r="Z39" i="4" s="1"/>
  <c r="Z40" i="4" s="1"/>
  <c r="Z41" i="4" s="1"/>
  <c r="Z42" i="4" s="1"/>
  <c r="Z43" i="4" s="1"/>
  <c r="Z44" i="4" s="1"/>
  <c r="Z45" i="4" s="1"/>
  <c r="Z46" i="4" s="1"/>
  <c r="Z47" i="4" s="1"/>
  <c r="Z48" i="4" s="1"/>
  <c r="Z49" i="4" s="1"/>
  <c r="Z50" i="4" s="1"/>
  <c r="Z51" i="4" s="1"/>
  <c r="Z52" i="4" s="1"/>
  <c r="Z53" i="4" s="1"/>
  <c r="Z54" i="4" s="1"/>
  <c r="Z55" i="4" s="1"/>
  <c r="Z56" i="4" s="1"/>
  <c r="Z57" i="4" s="1"/>
  <c r="Z58" i="4" s="1"/>
  <c r="Z59" i="4" s="1"/>
  <c r="Z60" i="4" s="1"/>
  <c r="Z61" i="4" s="1"/>
  <c r="Z62" i="4" s="1"/>
  <c r="Z63" i="4" s="1"/>
  <c r="Z64" i="4" s="1"/>
  <c r="Z65" i="4" s="1"/>
  <c r="Z66" i="4" s="1"/>
  <c r="Z67" i="4" s="1"/>
  <c r="Z68" i="4" s="1"/>
  <c r="Z69" i="4" s="1"/>
  <c r="Z70" i="4" s="1"/>
  <c r="Z71" i="4" s="1"/>
  <c r="Z72" i="4" s="1"/>
  <c r="Z73" i="4" s="1"/>
  <c r="Z74" i="4" s="1"/>
  <c r="Z75" i="4" s="1"/>
  <c r="Z76" i="4" s="1"/>
  <c r="Z77" i="4" s="1"/>
  <c r="Z78" i="4" s="1"/>
  <c r="Z79" i="4" s="1"/>
  <c r="Z80" i="4" s="1"/>
  <c r="Z81" i="4" s="1"/>
  <c r="Z82" i="4" s="1"/>
  <c r="Z83" i="4" s="1"/>
  <c r="Z84" i="4" s="1"/>
  <c r="Z85" i="4" s="1"/>
  <c r="Z86" i="4" s="1"/>
  <c r="Z87" i="4" s="1"/>
  <c r="Z88" i="4" s="1"/>
  <c r="Z89" i="4" s="1"/>
  <c r="Z90" i="4" s="1"/>
  <c r="Z91" i="4" s="1"/>
  <c r="Z92" i="4" s="1"/>
  <c r="Z93" i="4" s="1"/>
  <c r="Z94" i="4" s="1"/>
  <c r="Z95" i="4" s="1"/>
  <c r="Z96" i="4" s="1"/>
  <c r="Z97" i="4" s="1"/>
  <c r="Z98" i="4" s="1"/>
  <c r="Z99" i="4" s="1"/>
  <c r="Z100" i="4" s="1"/>
  <c r="Z101" i="4" s="1"/>
  <c r="Z102" i="4" s="1"/>
  <c r="Z103" i="4" s="1"/>
  <c r="Z104" i="4" s="1"/>
  <c r="Z105" i="4" s="1"/>
  <c r="Y22" i="4"/>
  <c r="P201" i="1"/>
  <c r="AO201" i="1" s="1"/>
  <c r="AP201" i="1" s="1"/>
  <c r="X200" i="1"/>
  <c r="Y200" i="1" s="1"/>
  <c r="A199" i="1"/>
  <c r="I199" i="1" s="1"/>
  <c r="J198" i="1"/>
  <c r="Z22" i="4" l="1"/>
  <c r="Z106" i="4"/>
  <c r="Z107" i="4" s="1"/>
  <c r="Z108" i="4" s="1"/>
  <c r="Z109" i="4" s="1"/>
  <c r="Z110" i="4" s="1"/>
  <c r="Z111" i="4" s="1"/>
  <c r="Z112" i="4" s="1"/>
  <c r="Z113" i="4" s="1"/>
  <c r="Z114" i="4" s="1"/>
  <c r="Z115" i="4" s="1"/>
  <c r="Z116" i="4" s="1"/>
  <c r="Z117" i="4" s="1"/>
  <c r="Z118" i="4" s="1"/>
  <c r="Z119" i="4" s="1"/>
  <c r="Z120" i="4" s="1"/>
  <c r="Z121" i="4" s="1"/>
  <c r="Z122" i="4" s="1"/>
  <c r="Z123" i="4" s="1"/>
  <c r="Z124" i="4" s="1"/>
  <c r="Z125" i="4" s="1"/>
  <c r="Z23" i="4" s="1"/>
  <c r="AA26" i="4"/>
  <c r="AA27" i="4" s="1"/>
  <c r="AA28" i="4" s="1"/>
  <c r="AA29" i="4" s="1"/>
  <c r="AA30" i="4" s="1"/>
  <c r="AA31" i="4" s="1"/>
  <c r="AA32" i="4" s="1"/>
  <c r="AA33" i="4" s="1"/>
  <c r="AA34" i="4" s="1"/>
  <c r="AA35" i="4" s="1"/>
  <c r="AA36" i="4" s="1"/>
  <c r="AA37" i="4" s="1"/>
  <c r="AA38" i="4" s="1"/>
  <c r="AA39" i="4" s="1"/>
  <c r="AA40" i="4" s="1"/>
  <c r="AA41" i="4" s="1"/>
  <c r="AA42" i="4" s="1"/>
  <c r="AA43" i="4" s="1"/>
  <c r="AA44" i="4" s="1"/>
  <c r="AA45" i="4" s="1"/>
  <c r="AA46" i="4" s="1"/>
  <c r="AA47" i="4" s="1"/>
  <c r="AA48" i="4" s="1"/>
  <c r="AA49" i="4" s="1"/>
  <c r="AA50" i="4" s="1"/>
  <c r="AA51" i="4" s="1"/>
  <c r="AA52" i="4" s="1"/>
  <c r="AA53" i="4" s="1"/>
  <c r="AA54" i="4" s="1"/>
  <c r="AA55" i="4" s="1"/>
  <c r="AA56" i="4" s="1"/>
  <c r="AA57" i="4" s="1"/>
  <c r="AA58" i="4" s="1"/>
  <c r="AA59" i="4" s="1"/>
  <c r="AA60" i="4" s="1"/>
  <c r="AA61" i="4" s="1"/>
  <c r="AA62" i="4" s="1"/>
  <c r="AA63" i="4" s="1"/>
  <c r="AA64" i="4" s="1"/>
  <c r="AA65" i="4" s="1"/>
  <c r="AA66" i="4" s="1"/>
  <c r="AA67" i="4" s="1"/>
  <c r="AA68" i="4" s="1"/>
  <c r="AA69" i="4" s="1"/>
  <c r="AA70" i="4" s="1"/>
  <c r="AA71" i="4" s="1"/>
  <c r="AA72" i="4" s="1"/>
  <c r="AA73" i="4" s="1"/>
  <c r="AA74" i="4" s="1"/>
  <c r="AA75" i="4" s="1"/>
  <c r="AA76" i="4" s="1"/>
  <c r="AA77" i="4" s="1"/>
  <c r="AA78" i="4" s="1"/>
  <c r="AA79" i="4" s="1"/>
  <c r="AA80" i="4" s="1"/>
  <c r="AA81" i="4" s="1"/>
  <c r="AA82" i="4" s="1"/>
  <c r="AA83" i="4" s="1"/>
  <c r="AA84" i="4" s="1"/>
  <c r="AA85" i="4" s="1"/>
  <c r="AA86" i="4" s="1"/>
  <c r="AA87" i="4" s="1"/>
  <c r="AA88" i="4" s="1"/>
  <c r="AA89" i="4" s="1"/>
  <c r="AA90" i="4" s="1"/>
  <c r="AA91" i="4" s="1"/>
  <c r="AA92" i="4" s="1"/>
  <c r="AA93" i="4" s="1"/>
  <c r="AA94" i="4" s="1"/>
  <c r="AA95" i="4" s="1"/>
  <c r="AA96" i="4" s="1"/>
  <c r="AA97" i="4" s="1"/>
  <c r="AA98" i="4" s="1"/>
  <c r="AA99" i="4" s="1"/>
  <c r="AA100" i="4" s="1"/>
  <c r="AA101" i="4" s="1"/>
  <c r="AA102" i="4" s="1"/>
  <c r="AA103" i="4" s="1"/>
  <c r="AA104" i="4" s="1"/>
  <c r="AA105" i="4" s="1"/>
  <c r="AB20" i="4"/>
  <c r="P202" i="1"/>
  <c r="AO202" i="1" s="1"/>
  <c r="AP202" i="1" s="1"/>
  <c r="X201" i="1"/>
  <c r="Y201" i="1" s="1"/>
  <c r="A200" i="1"/>
  <c r="I200" i="1" s="1"/>
  <c r="J199" i="1"/>
  <c r="AA22" i="4" l="1"/>
  <c r="AA106" i="4"/>
  <c r="AA107" i="4" s="1"/>
  <c r="AA108" i="4" s="1"/>
  <c r="AA109" i="4" s="1"/>
  <c r="AA110" i="4" s="1"/>
  <c r="AA111" i="4" s="1"/>
  <c r="AA112" i="4" s="1"/>
  <c r="AA113" i="4" s="1"/>
  <c r="AA114" i="4" s="1"/>
  <c r="AA115" i="4" s="1"/>
  <c r="AA116" i="4" s="1"/>
  <c r="AA117" i="4" s="1"/>
  <c r="AA118" i="4" s="1"/>
  <c r="AA119" i="4" s="1"/>
  <c r="AA120" i="4" s="1"/>
  <c r="AA121" i="4" s="1"/>
  <c r="AA122" i="4" s="1"/>
  <c r="AA123" i="4" s="1"/>
  <c r="AA124" i="4" s="1"/>
  <c r="AA125" i="4" s="1"/>
  <c r="AA23" i="4" s="1"/>
  <c r="AB26" i="4"/>
  <c r="AB27" i="4" s="1"/>
  <c r="AB28" i="4" s="1"/>
  <c r="AB29" i="4" s="1"/>
  <c r="AB30" i="4" s="1"/>
  <c r="AB31" i="4" s="1"/>
  <c r="AB32" i="4" s="1"/>
  <c r="AB33" i="4" s="1"/>
  <c r="AB34" i="4" s="1"/>
  <c r="AB35" i="4" s="1"/>
  <c r="AB36" i="4" s="1"/>
  <c r="AB37" i="4" s="1"/>
  <c r="AB38" i="4" s="1"/>
  <c r="AB39" i="4" s="1"/>
  <c r="AB40" i="4" s="1"/>
  <c r="AB41" i="4" s="1"/>
  <c r="AB42" i="4" s="1"/>
  <c r="AB43" i="4" s="1"/>
  <c r="AB44" i="4" s="1"/>
  <c r="AB45" i="4" s="1"/>
  <c r="AB46" i="4" s="1"/>
  <c r="AB47" i="4" s="1"/>
  <c r="AB48" i="4" s="1"/>
  <c r="AB49" i="4" s="1"/>
  <c r="AB50" i="4" s="1"/>
  <c r="AB51" i="4" s="1"/>
  <c r="AB52" i="4" s="1"/>
  <c r="AB53" i="4" s="1"/>
  <c r="AB54" i="4" s="1"/>
  <c r="AB55" i="4" s="1"/>
  <c r="AB56" i="4" s="1"/>
  <c r="AB57" i="4" s="1"/>
  <c r="AB58" i="4" s="1"/>
  <c r="AB59" i="4" s="1"/>
  <c r="AB60" i="4" s="1"/>
  <c r="AB61" i="4" s="1"/>
  <c r="AB62" i="4" s="1"/>
  <c r="AB63" i="4" s="1"/>
  <c r="AB64" i="4" s="1"/>
  <c r="AB65" i="4" s="1"/>
  <c r="AB66" i="4" s="1"/>
  <c r="AB67" i="4" s="1"/>
  <c r="AB68" i="4" s="1"/>
  <c r="AB69" i="4" s="1"/>
  <c r="AB70" i="4" s="1"/>
  <c r="AB71" i="4" s="1"/>
  <c r="AB72" i="4" s="1"/>
  <c r="AB73" i="4" s="1"/>
  <c r="AB74" i="4" s="1"/>
  <c r="AB75" i="4" s="1"/>
  <c r="AB76" i="4" s="1"/>
  <c r="AB77" i="4" s="1"/>
  <c r="AB78" i="4" s="1"/>
  <c r="AB79" i="4" s="1"/>
  <c r="AB80" i="4" s="1"/>
  <c r="AB81" i="4" s="1"/>
  <c r="AB82" i="4" s="1"/>
  <c r="AB83" i="4" s="1"/>
  <c r="AB84" i="4" s="1"/>
  <c r="AB85" i="4" s="1"/>
  <c r="AB86" i="4" s="1"/>
  <c r="AB87" i="4" s="1"/>
  <c r="AB88" i="4" s="1"/>
  <c r="AB89" i="4" s="1"/>
  <c r="AB90" i="4" s="1"/>
  <c r="AB91" i="4" s="1"/>
  <c r="AB92" i="4" s="1"/>
  <c r="AB93" i="4" s="1"/>
  <c r="AB94" i="4" s="1"/>
  <c r="AB95" i="4" s="1"/>
  <c r="AB96" i="4" s="1"/>
  <c r="AB97" i="4" s="1"/>
  <c r="AB98" i="4" s="1"/>
  <c r="AB99" i="4" s="1"/>
  <c r="AB100" i="4" s="1"/>
  <c r="AB101" i="4" s="1"/>
  <c r="AB102" i="4" s="1"/>
  <c r="AB103" i="4" s="1"/>
  <c r="AB104" i="4" s="1"/>
  <c r="AB105" i="4" s="1"/>
  <c r="AC20" i="4"/>
  <c r="P203" i="1"/>
  <c r="AO203" i="1" s="1"/>
  <c r="AP203" i="1" s="1"/>
  <c r="X202" i="1"/>
  <c r="Y202" i="1" s="1"/>
  <c r="A201" i="1"/>
  <c r="I201" i="1" s="1"/>
  <c r="J200" i="1"/>
  <c r="AB106" i="4" l="1"/>
  <c r="AB107" i="4" s="1"/>
  <c r="AB108" i="4" s="1"/>
  <c r="AB109" i="4" s="1"/>
  <c r="AB110" i="4" s="1"/>
  <c r="AB111" i="4" s="1"/>
  <c r="AB112" i="4" s="1"/>
  <c r="AB113" i="4" s="1"/>
  <c r="AB114" i="4" s="1"/>
  <c r="AB115" i="4" s="1"/>
  <c r="AB116" i="4" s="1"/>
  <c r="AB117" i="4" s="1"/>
  <c r="AB118" i="4" s="1"/>
  <c r="AB119" i="4" s="1"/>
  <c r="AB120" i="4" s="1"/>
  <c r="AB121" i="4" s="1"/>
  <c r="AB122" i="4" s="1"/>
  <c r="AB123" i="4" s="1"/>
  <c r="AB124" i="4" s="1"/>
  <c r="AB125" i="4" s="1"/>
  <c r="AB23" i="4" s="1"/>
  <c r="AB22" i="4"/>
  <c r="AD20" i="4"/>
  <c r="AD26" i="4" s="1"/>
  <c r="AD27" i="4" s="1"/>
  <c r="AD28" i="4" s="1"/>
  <c r="AD29" i="4" s="1"/>
  <c r="AD30" i="4" s="1"/>
  <c r="AD31" i="4" s="1"/>
  <c r="AD32" i="4" s="1"/>
  <c r="AD33" i="4" s="1"/>
  <c r="AD34" i="4" s="1"/>
  <c r="AD35" i="4" s="1"/>
  <c r="AD36" i="4" s="1"/>
  <c r="AD37" i="4" s="1"/>
  <c r="AD38" i="4" s="1"/>
  <c r="AD39" i="4" s="1"/>
  <c r="AD40" i="4" s="1"/>
  <c r="AD41" i="4" s="1"/>
  <c r="AD42" i="4" s="1"/>
  <c r="AD43" i="4" s="1"/>
  <c r="AD44" i="4" s="1"/>
  <c r="AD45" i="4" s="1"/>
  <c r="AD46" i="4" s="1"/>
  <c r="AD47" i="4" s="1"/>
  <c r="AD48" i="4" s="1"/>
  <c r="AD49" i="4" s="1"/>
  <c r="AD50" i="4" s="1"/>
  <c r="AD51" i="4" s="1"/>
  <c r="AD52" i="4" s="1"/>
  <c r="AD53" i="4" s="1"/>
  <c r="AD54" i="4" s="1"/>
  <c r="AD55" i="4" s="1"/>
  <c r="AD56" i="4" s="1"/>
  <c r="AD57" i="4" s="1"/>
  <c r="AD58" i="4" s="1"/>
  <c r="AD59" i="4" s="1"/>
  <c r="AD60" i="4" s="1"/>
  <c r="AD61" i="4" s="1"/>
  <c r="AD62" i="4" s="1"/>
  <c r="AD63" i="4" s="1"/>
  <c r="AD64" i="4" s="1"/>
  <c r="AD65" i="4" s="1"/>
  <c r="AD66" i="4" s="1"/>
  <c r="AD67" i="4" s="1"/>
  <c r="AD68" i="4" s="1"/>
  <c r="AD69" i="4" s="1"/>
  <c r="AD70" i="4" s="1"/>
  <c r="AD71" i="4" s="1"/>
  <c r="AD72" i="4" s="1"/>
  <c r="AD73" i="4" s="1"/>
  <c r="AD74" i="4" s="1"/>
  <c r="AD75" i="4" s="1"/>
  <c r="AD76" i="4" s="1"/>
  <c r="AD77" i="4" s="1"/>
  <c r="AD78" i="4" s="1"/>
  <c r="AD79" i="4" s="1"/>
  <c r="AD80" i="4" s="1"/>
  <c r="AD81" i="4" s="1"/>
  <c r="AD82" i="4" s="1"/>
  <c r="AD83" i="4" s="1"/>
  <c r="AD84" i="4" s="1"/>
  <c r="AD85" i="4" s="1"/>
  <c r="AD86" i="4" s="1"/>
  <c r="AD87" i="4" s="1"/>
  <c r="AD88" i="4" s="1"/>
  <c r="AD89" i="4" s="1"/>
  <c r="AD90" i="4" s="1"/>
  <c r="AD91" i="4" s="1"/>
  <c r="AD92" i="4" s="1"/>
  <c r="AD93" i="4" s="1"/>
  <c r="AD94" i="4" s="1"/>
  <c r="AD95" i="4" s="1"/>
  <c r="AD96" i="4" s="1"/>
  <c r="AD97" i="4" s="1"/>
  <c r="AD98" i="4" s="1"/>
  <c r="AD99" i="4" s="1"/>
  <c r="AD100" i="4" s="1"/>
  <c r="AD101" i="4" s="1"/>
  <c r="AD102" i="4" s="1"/>
  <c r="AD103" i="4" s="1"/>
  <c r="AD104" i="4" s="1"/>
  <c r="AD105" i="4" s="1"/>
  <c r="AC26" i="4"/>
  <c r="AC27" i="4" s="1"/>
  <c r="AC28" i="4" s="1"/>
  <c r="AC29" i="4" s="1"/>
  <c r="AC30" i="4" s="1"/>
  <c r="AC31" i="4" s="1"/>
  <c r="AC32" i="4" s="1"/>
  <c r="AC33" i="4" s="1"/>
  <c r="AC34" i="4" s="1"/>
  <c r="AC35" i="4" s="1"/>
  <c r="AC36" i="4" s="1"/>
  <c r="AC37" i="4" s="1"/>
  <c r="AC38" i="4" s="1"/>
  <c r="AC39" i="4" s="1"/>
  <c r="AC40" i="4" s="1"/>
  <c r="AC41" i="4" s="1"/>
  <c r="AC42" i="4" s="1"/>
  <c r="AC43" i="4" s="1"/>
  <c r="AC44" i="4" s="1"/>
  <c r="AC45" i="4" s="1"/>
  <c r="AC46" i="4" s="1"/>
  <c r="AC47" i="4" s="1"/>
  <c r="AC48" i="4" s="1"/>
  <c r="AC49" i="4" s="1"/>
  <c r="AC50" i="4" s="1"/>
  <c r="AC51" i="4" s="1"/>
  <c r="AC52" i="4" s="1"/>
  <c r="AC53" i="4" s="1"/>
  <c r="AC54" i="4" s="1"/>
  <c r="AC55" i="4" s="1"/>
  <c r="AC56" i="4" s="1"/>
  <c r="AC57" i="4" s="1"/>
  <c r="AC58" i="4" s="1"/>
  <c r="AC59" i="4" s="1"/>
  <c r="AC60" i="4" s="1"/>
  <c r="AC61" i="4" s="1"/>
  <c r="AC62" i="4" s="1"/>
  <c r="AC63" i="4" s="1"/>
  <c r="AC64" i="4" s="1"/>
  <c r="AC65" i="4" s="1"/>
  <c r="AC66" i="4" s="1"/>
  <c r="AC67" i="4" s="1"/>
  <c r="AC68" i="4" s="1"/>
  <c r="AC69" i="4" s="1"/>
  <c r="AC70" i="4" s="1"/>
  <c r="AC71" i="4" s="1"/>
  <c r="AC72" i="4" s="1"/>
  <c r="AC73" i="4" s="1"/>
  <c r="AC74" i="4" s="1"/>
  <c r="AC75" i="4" s="1"/>
  <c r="AC76" i="4" s="1"/>
  <c r="AC77" i="4" s="1"/>
  <c r="AC78" i="4" s="1"/>
  <c r="AC79" i="4" s="1"/>
  <c r="AC80" i="4" s="1"/>
  <c r="AC81" i="4" s="1"/>
  <c r="AC82" i="4" s="1"/>
  <c r="AC83" i="4" s="1"/>
  <c r="AC84" i="4" s="1"/>
  <c r="AC85" i="4" s="1"/>
  <c r="AC86" i="4" s="1"/>
  <c r="AC87" i="4" s="1"/>
  <c r="AC88" i="4" s="1"/>
  <c r="AC89" i="4" s="1"/>
  <c r="AC90" i="4" s="1"/>
  <c r="AC91" i="4" s="1"/>
  <c r="AC92" i="4" s="1"/>
  <c r="AC93" i="4" s="1"/>
  <c r="AC94" i="4" s="1"/>
  <c r="AC95" i="4" s="1"/>
  <c r="AC96" i="4" s="1"/>
  <c r="AC97" i="4" s="1"/>
  <c r="AC98" i="4" s="1"/>
  <c r="AC99" i="4" s="1"/>
  <c r="AC100" i="4" s="1"/>
  <c r="AC101" i="4" s="1"/>
  <c r="AC102" i="4" s="1"/>
  <c r="AC103" i="4" s="1"/>
  <c r="AC104" i="4" s="1"/>
  <c r="AC105" i="4" s="1"/>
  <c r="P204" i="1"/>
  <c r="AO204" i="1" s="1"/>
  <c r="AP204" i="1" s="1"/>
  <c r="X203" i="1"/>
  <c r="Y203" i="1" s="1"/>
  <c r="A202" i="1"/>
  <c r="I202" i="1" s="1"/>
  <c r="J201" i="1"/>
  <c r="AC22" i="4" l="1"/>
  <c r="AC106" i="4"/>
  <c r="AC107" i="4" s="1"/>
  <c r="AC108" i="4" s="1"/>
  <c r="AC109" i="4" s="1"/>
  <c r="AC110" i="4" s="1"/>
  <c r="AC111" i="4" s="1"/>
  <c r="AC112" i="4" s="1"/>
  <c r="AC113" i="4" s="1"/>
  <c r="AC114" i="4" s="1"/>
  <c r="AC115" i="4" s="1"/>
  <c r="AC116" i="4" s="1"/>
  <c r="AC117" i="4" s="1"/>
  <c r="AC118" i="4" s="1"/>
  <c r="AC119" i="4" s="1"/>
  <c r="AC120" i="4" s="1"/>
  <c r="AC121" i="4" s="1"/>
  <c r="AC122" i="4" s="1"/>
  <c r="AC123" i="4" s="1"/>
  <c r="AC124" i="4" s="1"/>
  <c r="AC125" i="4" s="1"/>
  <c r="AC23" i="4" s="1"/>
  <c r="AD106" i="4"/>
  <c r="AD107" i="4" s="1"/>
  <c r="AD108" i="4" s="1"/>
  <c r="AD109" i="4" s="1"/>
  <c r="AD110" i="4" s="1"/>
  <c r="AD111" i="4" s="1"/>
  <c r="AD112" i="4" s="1"/>
  <c r="AD113" i="4" s="1"/>
  <c r="AD114" i="4" s="1"/>
  <c r="AD115" i="4" s="1"/>
  <c r="AD116" i="4" s="1"/>
  <c r="AD117" i="4" s="1"/>
  <c r="AD118" i="4" s="1"/>
  <c r="AD119" i="4" s="1"/>
  <c r="AD120" i="4" s="1"/>
  <c r="AD121" i="4" s="1"/>
  <c r="AD122" i="4" s="1"/>
  <c r="AD123" i="4" s="1"/>
  <c r="AD124" i="4" s="1"/>
  <c r="AD125" i="4" s="1"/>
  <c r="AD23" i="4" s="1"/>
  <c r="AD22" i="4"/>
  <c r="P205" i="1"/>
  <c r="AO205" i="1" s="1"/>
  <c r="AP205" i="1" s="1"/>
  <c r="X204" i="1"/>
  <c r="Y204" i="1" s="1"/>
  <c r="A203" i="1"/>
  <c r="I203" i="1" s="1"/>
  <c r="J202" i="1"/>
  <c r="P206" i="1" l="1"/>
  <c r="AO206" i="1" s="1"/>
  <c r="AP206" i="1" s="1"/>
  <c r="X205" i="1"/>
  <c r="Y205" i="1" s="1"/>
  <c r="A204" i="1"/>
  <c r="I204" i="1" s="1"/>
  <c r="J203" i="1"/>
  <c r="P207" i="1" l="1"/>
  <c r="AO207" i="1" s="1"/>
  <c r="AP207" i="1" s="1"/>
  <c r="X206" i="1"/>
  <c r="Y206" i="1" s="1"/>
  <c r="A205" i="1"/>
  <c r="I205" i="1" s="1"/>
  <c r="J204" i="1"/>
  <c r="P208" i="1" l="1"/>
  <c r="X207" i="1"/>
  <c r="Y207" i="1" s="1"/>
  <c r="J205" i="1"/>
  <c r="A206" i="1"/>
  <c r="I206" i="1" s="1"/>
  <c r="X208" i="1" l="1"/>
  <c r="Y208" i="1" s="1"/>
  <c r="Y211" i="1" s="1"/>
  <c r="AO208" i="1"/>
  <c r="AP208" i="1" s="1"/>
  <c r="AP211" i="1" s="1"/>
  <c r="J206" i="1"/>
  <c r="A207" i="1"/>
  <c r="I207" i="1" s="1"/>
  <c r="A208" i="1" l="1"/>
  <c r="J207" i="1"/>
  <c r="I208" i="1" l="1"/>
  <c r="J208" i="1" s="1"/>
  <c r="J211" i="1" s="1"/>
</calcChain>
</file>

<file path=xl/comments1.xml><?xml version="1.0" encoding="utf-8"?>
<comments xmlns="http://schemas.openxmlformats.org/spreadsheetml/2006/main">
  <authors>
    <author>nigel.platt</author>
  </authors>
  <commentList>
    <comment ref="C93" authorId="0">
      <text>
        <r>
          <rPr>
            <b/>
            <sz val="9"/>
            <color indexed="81"/>
            <rFont val="Tahoma"/>
            <family val="2"/>
          </rPr>
          <t>nigel.platt:
Mean characteristic created from 6 examples of different WTGs and capacities</t>
        </r>
      </text>
    </comment>
    <comment ref="I127" authorId="0">
      <text>
        <r>
          <rPr>
            <b/>
            <sz val="9"/>
            <color indexed="81"/>
            <rFont val="Tahoma"/>
            <family val="2"/>
          </rPr>
          <t>nigel.platt:</t>
        </r>
        <r>
          <rPr>
            <sz val="9"/>
            <color indexed="81"/>
            <rFont val="Tahoma"/>
            <family val="2"/>
          </rPr>
          <t xml:space="preserve">
Total predicted energy output from system per year if no faults</t>
        </r>
      </text>
    </comment>
    <comment ref="H129" authorId="0">
      <text>
        <r>
          <rPr>
            <b/>
            <sz val="9"/>
            <color indexed="81"/>
            <rFont val="Tahoma"/>
            <family val="2"/>
          </rPr>
          <t>nigel.platt:</t>
        </r>
        <r>
          <rPr>
            <sz val="9"/>
            <color indexed="81"/>
            <rFont val="Tahoma"/>
            <family val="2"/>
          </rPr>
          <t xml:space="preserve">
Energy lost if fault present all year</t>
        </r>
      </text>
    </comment>
    <comment ref="H131" authorId="0">
      <text>
        <r>
          <rPr>
            <b/>
            <sz val="9"/>
            <color indexed="81"/>
            <rFont val="Tahoma"/>
            <family val="2"/>
          </rPr>
          <t>nigel.platt:</t>
        </r>
        <r>
          <rPr>
            <sz val="9"/>
            <color indexed="81"/>
            <rFont val="Tahoma"/>
            <family val="2"/>
          </rPr>
          <t xml:space="preserve">
Equals the power lost if the fault was present all year divided by the number of hours per year</t>
        </r>
      </text>
    </comment>
    <comment ref="I158" authorId="0">
      <text>
        <r>
          <rPr>
            <b/>
            <sz val="9"/>
            <color indexed="81"/>
            <rFont val="Tahoma"/>
            <charset val="1"/>
          </rPr>
          <t>nigel.platt:</t>
        </r>
        <r>
          <rPr>
            <sz val="9"/>
            <color indexed="81"/>
            <rFont val="Tahoma"/>
            <charset val="1"/>
          </rPr>
          <t xml:space="preserve">
Assumes all MV cross link cables are connected by one bay of MV GIS at each end of interlink</t>
        </r>
      </text>
    </comment>
    <comment ref="E163" authorId="0">
      <text>
        <r>
          <rPr>
            <b/>
            <sz val="9"/>
            <color indexed="81"/>
            <rFont val="Tahoma"/>
            <family val="2"/>
          </rPr>
          <t>nigel.platt:</t>
        </r>
        <r>
          <rPr>
            <sz val="9"/>
            <color indexed="81"/>
            <rFont val="Tahoma"/>
            <family val="2"/>
          </rPr>
          <t xml:space="preserve">
Assume that the two circuits on a multitransformer OSP are turned off in sequence.</t>
        </r>
      </text>
    </comment>
    <comment ref="I163" authorId="0">
      <text>
        <r>
          <rPr>
            <b/>
            <sz val="9"/>
            <color indexed="81"/>
            <rFont val="Tahoma"/>
            <family val="2"/>
          </rPr>
          <t>nigel.platt:</t>
        </r>
        <r>
          <rPr>
            <sz val="9"/>
            <color indexed="81"/>
            <rFont val="Tahoma"/>
            <family val="2"/>
          </rPr>
          <t xml:space="preserve">
Assume that the single transformer modules are turned off in sequence</t>
        </r>
      </text>
    </comment>
    <comment ref="G164" authorId="0">
      <text>
        <r>
          <rPr>
            <b/>
            <sz val="9"/>
            <color indexed="81"/>
            <rFont val="Tahoma"/>
            <family val="2"/>
          </rPr>
          <t>nigel.platt:</t>
        </r>
        <r>
          <rPr>
            <sz val="9"/>
            <color indexed="81"/>
            <rFont val="Tahoma"/>
            <family val="2"/>
          </rPr>
          <t xml:space="preserve">
Assume that the single transformer modules are turned off in sequence</t>
        </r>
      </text>
    </comment>
    <comment ref="K164" authorId="0">
      <text>
        <r>
          <rPr>
            <b/>
            <sz val="9"/>
            <color indexed="81"/>
            <rFont val="Tahoma"/>
            <family val="2"/>
          </rPr>
          <t>nigel.platt:</t>
        </r>
        <r>
          <rPr>
            <sz val="9"/>
            <color indexed="81"/>
            <rFont val="Tahoma"/>
            <family val="2"/>
          </rPr>
          <t xml:space="preserve">
Assume that the single transformer modules are turned off in sequence</t>
        </r>
      </text>
    </comment>
    <comment ref="D183" authorId="0">
      <text>
        <r>
          <rPr>
            <b/>
            <sz val="9"/>
            <color indexed="81"/>
            <rFont val="Tahoma"/>
            <family val="2"/>
          </rPr>
          <t>nigel.platt:</t>
        </r>
        <r>
          <rPr>
            <sz val="9"/>
            <color indexed="81"/>
            <rFont val="Tahoma"/>
            <family val="2"/>
          </rPr>
          <t xml:space="preserve">
Assume windfarm starts to generate 50% in year 3</t>
        </r>
      </text>
    </comment>
    <comment ref="C185" authorId="0">
      <text>
        <r>
          <rPr>
            <b/>
            <sz val="9"/>
            <color indexed="81"/>
            <rFont val="Tahoma"/>
            <family val="2"/>
          </rPr>
          <t>nigel.platt:</t>
        </r>
        <r>
          <rPr>
            <sz val="9"/>
            <color indexed="81"/>
            <rFont val="Tahoma"/>
            <family val="2"/>
          </rPr>
          <t xml:space="preserve">
Change multiplier to G10 for 20 year OFTO Loan Term
Value = quarterly repayment difference per £M saving x £M saving x 4 (as there are four quarterly repayments per year)</t>
        </r>
      </text>
    </comment>
    <comment ref="D198" authorId="0">
      <text>
        <r>
          <rPr>
            <b/>
            <sz val="9"/>
            <color indexed="81"/>
            <rFont val="Tahoma"/>
            <family val="2"/>
          </rPr>
          <t>nigel.platt:</t>
        </r>
        <r>
          <rPr>
            <sz val="9"/>
            <color indexed="81"/>
            <rFont val="Tahoma"/>
            <family val="2"/>
          </rPr>
          <t xml:space="preserve">
Half of generation in this year is in the 15 year contract period</t>
        </r>
      </text>
    </comment>
  </commentList>
</comments>
</file>

<file path=xl/sharedStrings.xml><?xml version="1.0" encoding="utf-8"?>
<sst xmlns="http://schemas.openxmlformats.org/spreadsheetml/2006/main" count="394" uniqueCount="185">
  <si>
    <t>Purpose</t>
  </si>
  <si>
    <t>No. of hours per year</t>
  </si>
  <si>
    <t>Hub height wind speed (m/s)</t>
  </si>
  <si>
    <t>Wind Turbine Power output (%)</t>
  </si>
  <si>
    <t>Windfarm Power Output w/o Fault (MW)</t>
  </si>
  <si>
    <t>MW</t>
  </si>
  <si>
    <t>months</t>
  </si>
  <si>
    <t>hours/year</t>
  </si>
  <si>
    <t>MWh/year</t>
  </si>
  <si>
    <t>£/MWh</t>
  </si>
  <si>
    <t>£M</t>
  </si>
  <si>
    <t>%</t>
  </si>
  <si>
    <t>Social Time Preference Rate (STPR)</t>
  </si>
  <si>
    <t>Year</t>
  </si>
  <si>
    <t>Total Cost Difference</t>
  </si>
  <si>
    <t xml:space="preserve">Uncurtailed Energy Generation 
(MWh/yr) </t>
  </si>
  <si>
    <t>Equivalent Power Lost (MW)</t>
  </si>
  <si>
    <t>Totals (MWh/yr)</t>
  </si>
  <si>
    <t>Difference (MWh/yr)</t>
  </si>
  <si>
    <t>Capacity Factor</t>
  </si>
  <si>
    <t>days</t>
  </si>
  <si>
    <t>Cost Benefit Analysis of Single Transformer Offshore Modules vs Multiple Transformer Offshore Modules</t>
  </si>
  <si>
    <t>Typical SLD for a system using a two transformer module (platform)</t>
  </si>
  <si>
    <t>Capital cost savings are achieved when using the single transformer modules through the simplification of the equipment onboard which leads to a significantly lower size &amp; weight.</t>
  </si>
  <si>
    <t>However the fact that the two transformers are installed on separated platforms can lead to a reduction in the system redundancy.</t>
  </si>
  <si>
    <t>This allows the affected turbines to export their power via the other module.</t>
  </si>
  <si>
    <t>Assumptions</t>
  </si>
  <si>
    <t>The following assumptions are made in this analysis:</t>
  </si>
  <si>
    <t>Probability of an offshore transformer fault</t>
  </si>
  <si>
    <t>events/transformer/year</t>
  </si>
  <si>
    <t>Mean Time To Repair Offshore Transformer</t>
  </si>
  <si>
    <t>Probability of Failure of HV GIS Bay</t>
  </si>
  <si>
    <t>events/bay/year</t>
  </si>
  <si>
    <t>Mean Time To Repair HV GIS Bay</t>
  </si>
  <si>
    <t>Average service duration for offshore transformer &amp; HV GIS</t>
  </si>
  <si>
    <t>Based on 8 hour shift once every 3 years - visual inspection when in service in-between</t>
  </si>
  <si>
    <t>Value of energy during contracted period</t>
  </si>
  <si>
    <t>Value of energy after contracted period</t>
  </si>
  <si>
    <t>Assumes 15 year contracted period</t>
  </si>
  <si>
    <t>Assumes 10 year post contract period</t>
  </si>
  <si>
    <t>System Capacity</t>
  </si>
  <si>
    <t>Wind Farm Owner Cost of Finance</t>
  </si>
  <si>
    <t>OFTO Cost of Finance</t>
  </si>
  <si>
    <t>Input Data</t>
  </si>
  <si>
    <t>Graph1 Data</t>
  </si>
  <si>
    <t>Graph 2 Data</t>
  </si>
  <si>
    <t>Graph 1 - Windfarm Output vs Windspeed</t>
  </si>
  <si>
    <t>Graph 2 -Annual MWh Generated at each windspeed vs windspeed</t>
  </si>
  <si>
    <t>Probability of a transformer fault</t>
  </si>
  <si>
    <t>Two Transformer OSP</t>
  </si>
  <si>
    <t>Mean Outage Time Due to Transformer Fault</t>
  </si>
  <si>
    <t>Hours/year</t>
  </si>
  <si>
    <t>Average energy loss during outage</t>
  </si>
  <si>
    <t>Units</t>
  </si>
  <si>
    <t>Value of energy loss due to outage (contract)</t>
  </si>
  <si>
    <t>Value of energy loss due to outage (outside contract)</t>
  </si>
  <si>
    <t>£M/year</t>
  </si>
  <si>
    <t>Annual Financing cost reduction WFO (£M)</t>
  </si>
  <si>
    <t>Annual Financing cost reduction OFTO (£M)</t>
  </si>
  <si>
    <t>Cost of Energy Lost (Contracted Period) (£M)</t>
  </si>
  <si>
    <t>Cost of Energy Lost (After Contracted Period) (£M)</t>
  </si>
  <si>
    <t>Difference in cost before contracted period (£M)</t>
  </si>
  <si>
    <t>Difference in cost during contracted period (£M)</t>
  </si>
  <si>
    <t>Difference in cost after contracted period (£M)</t>
  </si>
  <si>
    <t>Total Difference in Cost (£M)</t>
  </si>
  <si>
    <t>Ownership</t>
  </si>
  <si>
    <t>WFO</t>
  </si>
  <si>
    <t>OFTO</t>
  </si>
  <si>
    <t>Discount factor (using STPR)</t>
  </si>
  <si>
    <t>Negative Indicates Saving Overall</t>
  </si>
  <si>
    <t>Notes</t>
  </si>
  <si>
    <t>Full generation for 6 months of year 3</t>
  </si>
  <si>
    <t>Transfer to OFTO at start of year 5</t>
  </si>
  <si>
    <t>15 year contract expires mid way through year 18</t>
  </si>
  <si>
    <t>failures/km/year</t>
  </si>
  <si>
    <t>Failure Rate of MV Cable Interlink</t>
  </si>
  <si>
    <t>Mean Time To Repair MV Cable Link</t>
  </si>
  <si>
    <t>km</t>
  </si>
  <si>
    <t>n/a</t>
  </si>
  <si>
    <t>Calculation of Commercial Impact - Single Transformer Platform based System with MV interlink</t>
  </si>
  <si>
    <t>Capital Cost Difference between single transformer module based system &amp; multiple transformer based system (HV Interlink)</t>
  </si>
  <si>
    <t>Capital Cost Difference between single transformer module based system &amp; multiple transformer based system (MV Interlink)</t>
  </si>
  <si>
    <t>Capex price includes cost of switchgear needed for HV interlink and HV interlink cable</t>
  </si>
  <si>
    <t>Capex price includes cost of switchgear needed for MV interlink and MV interlink cable(s)</t>
  </si>
  <si>
    <t>Typical SLD for a system using two single transformer modules (platforms) - HV Interlink</t>
  </si>
  <si>
    <t>Typical SLD for a system using two single transformer modules (platforms) - MV interlink</t>
  </si>
  <si>
    <t>Length of MV Interlink Cable</t>
  </si>
  <si>
    <t>Capacity of MV Interlink</t>
  </si>
  <si>
    <t>Capacity of HV Interlink</t>
  </si>
  <si>
    <t>Analysis Inputs - vary to recalculate</t>
  </si>
  <si>
    <t>Expressed as a proportion of the windfarm output - set to 25% as this is max that alternative export path can support assuming even generation, less than this and additional losses are caused if one export cable fails.</t>
  </si>
  <si>
    <t>Revision</t>
  </si>
  <si>
    <t>Date</t>
  </si>
  <si>
    <t>Summary of Changes</t>
  </si>
  <si>
    <t>First Release</t>
  </si>
  <si>
    <t>Calculation of Commercial Impact - Single Transformer Platform based System with HV interlink</t>
  </si>
  <si>
    <t>Analysis Assumptions (don't change)</t>
  </si>
  <si>
    <t>In addition the lifting vessel used to install the wind turbine foundations can be used to install the single transformer modules - leading to significant cost savings</t>
  </si>
  <si>
    <t>Failure Rate of HV Cable Interlink</t>
  </si>
  <si>
    <t>Length of HV Interlink Cable</t>
  </si>
  <si>
    <t>Mean Time To Repair HV Cable Link</t>
  </si>
  <si>
    <t>Total Cable Length - (used to calculate probability of failure)</t>
  </si>
  <si>
    <t>Probability of MV Cable Cross Link fault</t>
  </si>
  <si>
    <t>Probability of HV Cable Cross Link fault</t>
  </si>
  <si>
    <t>Single Transformer Module inc MV Interlink</t>
  </si>
  <si>
    <t>Single Transformer Module inc HV Interlink</t>
  </si>
  <si>
    <t>Failure Rate of HV Export Cables</t>
  </si>
  <si>
    <t>Length of HV Export Cables</t>
  </si>
  <si>
    <t>Mean Time To Repair HV Export Cable</t>
  </si>
  <si>
    <t>Total length of two circuits</t>
  </si>
  <si>
    <t>Probability of a HV Export Cable Failure</t>
  </si>
  <si>
    <t>Probability of a fault in a bay of HV GIS</t>
  </si>
  <si>
    <t>Mean Time when MV Cable Cross Link and Tx or HV GIS out of service</t>
  </si>
  <si>
    <t>Mean Outage Time Due to HV Export Cable Failure</t>
  </si>
  <si>
    <t>Outage Time for OSP based system where either an export cable or a transformer or HV GIS is out of service and MV cross link between switchboards is in service(output of system limited to maximum of 50% of rating) - Case 1</t>
  </si>
  <si>
    <t>Outage Time on system with single transformer module based system with MV interlink where primary HV export cable, transformer or HV disconnector is faulty and MV interlink is in service (output of system limited to 50% of rating) - Case 6</t>
  </si>
  <si>
    <t>2nd Release after comments</t>
  </si>
  <si>
    <t>Total outage duration where there is loss of production from one half of windfarm</t>
  </si>
  <si>
    <t>Mean Outage Time Due to HV GIS Bay Fault</t>
  </si>
  <si>
    <t>Maintenance Outage Duration per system (during which system limited to 50% of rating)</t>
  </si>
  <si>
    <t>Maintenance Outage Duration per system (during which production from one half of windfarm is lost)</t>
  </si>
  <si>
    <t>Probability of a fault in a bay of MV GIS</t>
  </si>
  <si>
    <t>Mean Outage Time Due to MV GIS Bay Fault</t>
  </si>
  <si>
    <t>Mean Outage Time Due to MV Cross Link Cable Fault</t>
  </si>
  <si>
    <t>Mean Outage Time Due to HV Cross Link Cable Fault</t>
  </si>
  <si>
    <t>Probability of Failure of MV GIS Bay</t>
  </si>
  <si>
    <t>Mean Time To Repair MV GIS Bay</t>
  </si>
  <si>
    <t>hrs/year</t>
  </si>
  <si>
    <t>Outage Time on single transformer module based system with HV interlink where HV export cable or disconnector in series with HV export cable is out of service - HV cross link in service (output of system limited to 50% of rating) - Case 4</t>
  </si>
  <si>
    <t>Outage Time on single transformer module based system with HV interlink where transformer or HV disconnector adjacent to transformer is out of service (loss of production from one half of windfarm) - Case 3</t>
  </si>
  <si>
    <t>Outage Time on system with single transformer module based system  with HV interlink where primary HV export cable or disconnector in series with primary export cable is faulty AND HV cross link or associated disconnectors are faulty (loss of production from one half of windfarm) - Case 5</t>
  </si>
  <si>
    <t>Outage Time on system with single transformer module based system with MV interlink where primary HV export cable, transformer or HV disconnector is faulty and MV interlink out of service (loss of production from one half of windfarm) - Case 7</t>
  </si>
  <si>
    <t>Total outage duration where system limited to 50% of rating</t>
  </si>
  <si>
    <t>Curtailed Power Output if half of system export capacity is lost (MW)</t>
  </si>
  <si>
    <t>1) A system using a traditional Offshore Substation Platform (OSP) with two cables to shore and two transformers on the platform.</t>
  </si>
  <si>
    <t>2) A system using two Single Transformer Modules each with a dedicated cable to shore and a single transformer on each module plus a HV interlink between the modules.</t>
  </si>
  <si>
    <t>3) A system using two Single Transformer Modules each with a dedicated cable to shore and a single transformer on each module plus a MV interlink between the modules.</t>
  </si>
  <si>
    <t xml:space="preserve">Calculation of the effect of limitations of system capacity on the energy exported from the power transmission systems. </t>
  </si>
  <si>
    <t>Calculation of Outage durations and energy lost due to Transformer, Switchgear or Cable Failure</t>
  </si>
  <si>
    <t>Outage Time for OSP based system where either an export cable or a transformer or HV GIS is out of service AND MV cross link between switchboards is Out of Service (loss of production from one half of windfarm) - Case 2</t>
  </si>
  <si>
    <t>Curtailed Energy Output if half of system export capacity is lost (MWh/yr)</t>
  </si>
  <si>
    <t>Curtailed Energy Output if system limited to a maximum of 50% of rating (MWh/yr)</t>
  </si>
  <si>
    <t>Curtailed Power Output if system limited to a maximum of 50% of rating (MW)</t>
  </si>
  <si>
    <t>In the event that an export cable or the transformer or HV switchgear on one single tranformer module fails, the power from half of the windfarm cannot be exported unless interlinks are provided between the faulty module and the remaining module.</t>
  </si>
  <si>
    <t>3rd Release after comments - generic generation profile inserted</t>
  </si>
  <si>
    <t>OFTO Loan Repayment Calculator</t>
  </si>
  <si>
    <t>Assume Quarterly Repayments</t>
  </si>
  <si>
    <t>OFTO Loan Duration</t>
  </si>
  <si>
    <t>Interest Rate</t>
  </si>
  <si>
    <t>years</t>
  </si>
  <si>
    <t>Quarter</t>
  </si>
  <si>
    <t>Month</t>
  </si>
  <si>
    <t>Repayment</t>
  </si>
  <si>
    <t>Quarterly Loan Repayment (per £M) - Interest only</t>
  </si>
  <si>
    <t>Outstanding Loan</t>
  </si>
  <si>
    <t>Increment for Calculation</t>
  </si>
  <si>
    <t>Outstanding Loan @ 20 years</t>
  </si>
  <si>
    <t>Outstanding Loan @ 25 years</t>
  </si>
  <si>
    <t>Test 20 yr</t>
  </si>
  <si>
    <t>Test 25 yr</t>
  </si>
  <si>
    <t>20 or 25</t>
  </si>
  <si>
    <t>Interest Only Repayment - per £M Loan</t>
  </si>
  <si>
    <t>Calculated Quarterly Repayment - per £M loan - 20 years Loan</t>
  </si>
  <si>
    <t>Calculated Quarterly Repayment - per £M loan - 25 years Loan</t>
  </si>
  <si>
    <t>Manual</t>
  </si>
  <si>
    <t>Manually Insert Values</t>
  </si>
  <si>
    <t>Remaining Balance After 20 Years</t>
  </si>
  <si>
    <t>Remaining Balance After 25 Years</t>
  </si>
  <si>
    <t>25 years of OFTO Ownership</t>
  </si>
  <si>
    <t>Correction of OFTO Loan Repayment - payment changed to ensure capital is paid back at end of loan period</t>
  </si>
  <si>
    <t>As per GSR 014 Review - If this is changed Loan Repayments need to be recalculated manually in OFTO Loan Repayment Calculator Sheet (cells AF20 and AG20 need to be changed)</t>
  </si>
  <si>
    <t>Single Transformer Module no Interlink</t>
  </si>
  <si>
    <t>Outage Time on single transformer module based system without interlink where transformer or HV disconnector adjacent to transformer is out of service (loss of production from one half of windfarm) - Case 8</t>
  </si>
  <si>
    <t>Outage Time on single transformer module based system without interlink where HV export cable is out of service (loss of production from one half of windfarm) - Case 9</t>
  </si>
  <si>
    <t>Capital Cost Difference between single transformer module based system &amp; multiple transformer based system (No Interlink)</t>
  </si>
  <si>
    <t>Calculation of Commercial Impact - Single Transformer Platform based System with no interlink</t>
  </si>
  <si>
    <t>Additional Case added - two single transformer modules without any interlinks</t>
  </si>
  <si>
    <t>20 years of OFTO Ownership</t>
  </si>
  <si>
    <t>Cell E154 Corrected - outage time due to loss of export cable added</t>
  </si>
  <si>
    <t>Diagrams updated, default energy price updated, default capex cost differences updated</t>
  </si>
  <si>
    <t>This spreadsheet compares four solutions for offshore windfarm connections to the grid.</t>
  </si>
  <si>
    <t>4) A system using two Single Transformer Modules each with a dedicated cable to shore and a single transformer on each module but with no interlink between the offshore modules</t>
  </si>
  <si>
    <t>Total Cable Length - may be multiple circuits (used to calculate probability of failure) - initially set as 2 x HV link length i.e. 2 MV cables in parallel</t>
  </si>
  <si>
    <t>Typical SLD for a system using two single transformer modules (platforms) - No interlink</t>
  </si>
  <si>
    <t>Tidy up of text and equations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</si>
</sst>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000"/>
    <numFmt numFmtId="167" formatCode="&quot;£&quot;#,##0"/>
  </numFmts>
  <fonts count="13" x14ac:knownFonts="1">
    <font>
      <sz val="10"/>
      <color theme="1"/>
      <name val="Arial"/>
      <family val="2"/>
    </font>
    <font>
      <b/>
      <sz val="10"/>
      <color theme="1"/>
      <name val="Arial"/>
      <family val="2"/>
    </font>
    <font>
      <b/>
      <sz val="12"/>
      <color theme="1"/>
      <name val="Arial"/>
      <family val="2"/>
    </font>
    <font>
      <sz val="10"/>
      <name val="Arial"/>
      <family val="2"/>
    </font>
    <font>
      <b/>
      <sz val="12"/>
      <name val="Arial"/>
      <family val="2"/>
    </font>
    <font>
      <sz val="12"/>
      <name val="Arial"/>
      <family val="2"/>
    </font>
    <font>
      <sz val="12"/>
      <color theme="1"/>
      <name val="Arial"/>
      <family val="2"/>
    </font>
    <font>
      <sz val="9"/>
      <color indexed="81"/>
      <name val="Tahoma"/>
      <family val="2"/>
    </font>
    <font>
      <b/>
      <sz val="9"/>
      <color indexed="81"/>
      <name val="Tahoma"/>
      <family val="2"/>
    </font>
    <font>
      <sz val="10"/>
      <color rgb="FFFF0000"/>
      <name val="Arial"/>
      <family val="2"/>
    </font>
    <font>
      <b/>
      <sz val="14"/>
      <color theme="1"/>
      <name val="Arial"/>
      <family val="2"/>
    </font>
    <font>
      <sz val="9"/>
      <color indexed="81"/>
      <name val="Tahoma"/>
      <charset val="1"/>
    </font>
    <font>
      <b/>
      <sz val="9"/>
      <color indexed="81"/>
      <name val="Tahoma"/>
      <charset val="1"/>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FC0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142">
    <xf numFmtId="0" fontId="0" fillId="0" borderId="0" xfId="0"/>
    <xf numFmtId="0" fontId="1" fillId="0" borderId="0" xfId="0" applyFont="1"/>
    <xf numFmtId="0" fontId="2" fillId="0" borderId="0" xfId="0" applyFont="1"/>
    <xf numFmtId="0" fontId="4" fillId="0" borderId="0" xfId="1" applyFont="1" applyFill="1" applyBorder="1" applyAlignment="1" applyProtection="1">
      <alignment horizontal="center" wrapText="1"/>
      <protection locked="0"/>
    </xf>
    <xf numFmtId="0" fontId="6" fillId="0" borderId="0" xfId="0" applyFont="1"/>
    <xf numFmtId="0" fontId="0" fillId="0" borderId="0" xfId="0" applyBorder="1"/>
    <xf numFmtId="0" fontId="9" fillId="0" borderId="0" xfId="0" applyFont="1" applyBorder="1"/>
    <xf numFmtId="0" fontId="10" fillId="0" borderId="0" xfId="0" applyFont="1"/>
    <xf numFmtId="0" fontId="6" fillId="0" borderId="1" xfId="0" applyFont="1" applyBorder="1"/>
    <xf numFmtId="0" fontId="0" fillId="0" borderId="1" xfId="0" applyBorder="1"/>
    <xf numFmtId="1" fontId="5" fillId="0" borderId="1" xfId="1" applyNumberFormat="1" applyFont="1" applyFill="1" applyBorder="1" applyAlignment="1" applyProtection="1">
      <alignment horizontal="center"/>
      <protection locked="0"/>
    </xf>
    <xf numFmtId="0" fontId="4" fillId="0" borderId="5" xfId="1" applyFont="1" applyFill="1" applyBorder="1" applyAlignment="1" applyProtection="1">
      <alignment horizontal="center" wrapText="1"/>
      <protection locked="0"/>
    </xf>
    <xf numFmtId="0" fontId="4" fillId="0" borderId="6" xfId="1" applyFont="1" applyFill="1" applyBorder="1" applyAlignment="1" applyProtection="1">
      <alignment horizontal="center" wrapText="1"/>
      <protection locked="0"/>
    </xf>
    <xf numFmtId="0" fontId="5" fillId="0" borderId="8" xfId="1" applyFont="1" applyFill="1" applyBorder="1" applyAlignment="1" applyProtection="1">
      <alignment horizontal="center"/>
      <protection locked="0"/>
    </xf>
    <xf numFmtId="0" fontId="5" fillId="0" borderId="10" xfId="1" applyFont="1" applyFill="1" applyBorder="1" applyAlignment="1" applyProtection="1">
      <alignment horizontal="center"/>
      <protection locked="0"/>
    </xf>
    <xf numFmtId="1" fontId="5" fillId="0" borderId="11" xfId="1" applyNumberFormat="1" applyFont="1" applyFill="1" applyBorder="1" applyAlignment="1" applyProtection="1">
      <alignment horizontal="center"/>
      <protection locked="0"/>
    </xf>
    <xf numFmtId="0" fontId="4" fillId="0" borderId="12" xfId="1" applyFont="1" applyFill="1" applyBorder="1" applyAlignment="1" applyProtection="1">
      <alignment horizontal="center" wrapText="1"/>
      <protection locked="0"/>
    </xf>
    <xf numFmtId="1" fontId="5" fillId="0" borderId="2" xfId="1" applyNumberFormat="1" applyFont="1" applyFill="1" applyBorder="1" applyAlignment="1" applyProtection="1">
      <alignment horizontal="center"/>
      <protection locked="0"/>
    </xf>
    <xf numFmtId="1" fontId="5" fillId="0" borderId="13" xfId="1" applyNumberFormat="1" applyFont="1" applyFill="1" applyBorder="1" applyAlignment="1" applyProtection="1">
      <alignment horizontal="center"/>
      <protection locked="0"/>
    </xf>
    <xf numFmtId="164" fontId="6" fillId="0" borderId="1" xfId="0" applyNumberFormat="1" applyFont="1" applyBorder="1"/>
    <xf numFmtId="164" fontId="6" fillId="0" borderId="11" xfId="0" applyNumberFormat="1" applyFont="1" applyBorder="1"/>
    <xf numFmtId="0" fontId="4" fillId="0" borderId="0" xfId="1" applyFont="1" applyFill="1" applyBorder="1" applyAlignment="1" applyProtection="1">
      <alignment horizontal="left"/>
      <protection locked="0"/>
    </xf>
    <xf numFmtId="165" fontId="6" fillId="0" borderId="1" xfId="0" applyNumberFormat="1" applyFont="1" applyBorder="1"/>
    <xf numFmtId="0" fontId="6" fillId="0" borderId="1" xfId="0" applyFont="1" applyBorder="1" applyAlignment="1">
      <alignment wrapText="1"/>
    </xf>
    <xf numFmtId="0" fontId="6" fillId="0" borderId="1" xfId="0" applyFont="1" applyBorder="1" applyAlignment="1">
      <alignment wrapText="1"/>
    </xf>
    <xf numFmtId="0" fontId="6" fillId="0" borderId="0" xfId="0" applyFont="1" applyBorder="1" applyAlignment="1">
      <alignment wrapText="1"/>
    </xf>
    <xf numFmtId="0" fontId="6" fillId="0" borderId="0" xfId="0" applyFont="1" applyBorder="1"/>
    <xf numFmtId="164" fontId="6" fillId="0" borderId="0" xfId="0" applyNumberFormat="1" applyFont="1" applyBorder="1"/>
    <xf numFmtId="2" fontId="6" fillId="0" borderId="1" xfId="0" applyNumberFormat="1" applyFont="1" applyBorder="1"/>
    <xf numFmtId="2" fontId="6" fillId="0" borderId="1" xfId="0" applyNumberFormat="1" applyFont="1" applyFill="1" applyBorder="1"/>
    <xf numFmtId="0" fontId="0" fillId="0" borderId="14" xfId="0" applyBorder="1"/>
    <xf numFmtId="0" fontId="6" fillId="0" borderId="5" xfId="0" applyFont="1" applyBorder="1" applyAlignment="1">
      <alignment wrapText="1"/>
    </xf>
    <xf numFmtId="1" fontId="6" fillId="0" borderId="6" xfId="0" applyNumberFormat="1" applyFont="1" applyBorder="1"/>
    <xf numFmtId="0" fontId="6" fillId="0" borderId="8" xfId="0" applyFont="1" applyBorder="1" applyAlignment="1">
      <alignment wrapText="1"/>
    </xf>
    <xf numFmtId="0" fontId="6" fillId="0" borderId="10" xfId="0" applyFont="1" applyBorder="1" applyAlignment="1">
      <alignment wrapText="1"/>
    </xf>
    <xf numFmtId="0" fontId="6" fillId="0" borderId="11" xfId="0" applyFont="1" applyBorder="1"/>
    <xf numFmtId="0" fontId="6" fillId="0" borderId="16" xfId="0" applyFont="1" applyBorder="1" applyAlignment="1">
      <alignment wrapText="1"/>
    </xf>
    <xf numFmtId="0" fontId="6" fillId="0" borderId="18" xfId="0" applyFont="1" applyBorder="1"/>
    <xf numFmtId="0" fontId="0" fillId="0" borderId="0" xfId="0" applyAlignment="1">
      <alignment wrapText="1"/>
    </xf>
    <xf numFmtId="0" fontId="9" fillId="0" borderId="0" xfId="0" applyFont="1" applyBorder="1" applyAlignment="1">
      <alignment wrapText="1"/>
    </xf>
    <xf numFmtId="0" fontId="0" fillId="0" borderId="0" xfId="0" applyBorder="1" applyAlignment="1">
      <alignment wrapText="1"/>
    </xf>
    <xf numFmtId="166" fontId="6" fillId="0" borderId="1" xfId="0" applyNumberFormat="1" applyFont="1" applyBorder="1"/>
    <xf numFmtId="166" fontId="6" fillId="2" borderId="1" xfId="0" applyNumberFormat="1" applyFont="1" applyFill="1" applyBorder="1"/>
    <xf numFmtId="165" fontId="6" fillId="0" borderId="1" xfId="0" applyNumberFormat="1" applyFont="1" applyFill="1" applyBorder="1"/>
    <xf numFmtId="0" fontId="0" fillId="0" borderId="1" xfId="0" applyFill="1" applyBorder="1"/>
    <xf numFmtId="0" fontId="6" fillId="0" borderId="1" xfId="0" applyFont="1" applyFill="1" applyBorder="1"/>
    <xf numFmtId="0" fontId="0" fillId="0" borderId="20" xfId="0" applyBorder="1"/>
    <xf numFmtId="0" fontId="6" fillId="6" borderId="1" xfId="0" applyFont="1" applyFill="1" applyBorder="1"/>
    <xf numFmtId="164" fontId="6" fillId="6" borderId="1" xfId="0" applyNumberFormat="1" applyFont="1" applyFill="1" applyBorder="1"/>
    <xf numFmtId="166" fontId="6" fillId="4" borderId="1" xfId="0" applyNumberFormat="1" applyFont="1" applyFill="1" applyBorder="1"/>
    <xf numFmtId="166" fontId="6" fillId="3" borderId="1" xfId="0" applyNumberFormat="1" applyFont="1" applyFill="1" applyBorder="1"/>
    <xf numFmtId="166" fontId="6" fillId="5" borderId="1" xfId="0" applyNumberFormat="1" applyFont="1" applyFill="1" applyBorder="1"/>
    <xf numFmtId="164" fontId="6" fillId="0" borderId="17" xfId="0" applyNumberFormat="1" applyFont="1" applyFill="1" applyBorder="1"/>
    <xf numFmtId="164" fontId="0" fillId="0" borderId="0" xfId="0" applyNumberFormat="1"/>
    <xf numFmtId="1" fontId="6" fillId="7" borderId="1" xfId="0" applyNumberFormat="1" applyFont="1" applyFill="1" applyBorder="1"/>
    <xf numFmtId="0" fontId="6" fillId="7" borderId="1" xfId="0" applyFont="1" applyFill="1" applyBorder="1"/>
    <xf numFmtId="0" fontId="6" fillId="6" borderId="19" xfId="0" applyFont="1" applyFill="1" applyBorder="1" applyAlignment="1">
      <alignment wrapText="1"/>
    </xf>
    <xf numFmtId="0" fontId="6" fillId="7" borderId="19" xfId="0" applyFont="1" applyFill="1" applyBorder="1" applyAlignment="1">
      <alignment wrapText="1"/>
    </xf>
    <xf numFmtId="14" fontId="0" fillId="0" borderId="1" xfId="0" applyNumberFormat="1" applyBorder="1"/>
    <xf numFmtId="1" fontId="6" fillId="0" borderId="0" xfId="0" applyNumberFormat="1" applyFont="1" applyBorder="1"/>
    <xf numFmtId="165" fontId="6" fillId="0" borderId="0" xfId="0" applyNumberFormat="1" applyFont="1" applyBorder="1"/>
    <xf numFmtId="0" fontId="1" fillId="0" borderId="0" xfId="0" applyFont="1" applyBorder="1"/>
    <xf numFmtId="0" fontId="1" fillId="0" borderId="0" xfId="0" applyFont="1" applyBorder="1" applyAlignment="1">
      <alignment horizontal="left"/>
    </xf>
    <xf numFmtId="0" fontId="4" fillId="8" borderId="6" xfId="1" applyFont="1" applyFill="1" applyBorder="1" applyAlignment="1" applyProtection="1">
      <alignment horizontal="center" wrapText="1"/>
      <protection locked="0"/>
    </xf>
    <xf numFmtId="164" fontId="5" fillId="8" borderId="1" xfId="1" applyNumberFormat="1" applyFont="1" applyFill="1" applyBorder="1" applyAlignment="1" applyProtection="1">
      <alignment horizontal="center"/>
      <protection locked="0"/>
    </xf>
    <xf numFmtId="164" fontId="5" fillId="8" borderId="11" xfId="1" applyNumberFormat="1" applyFont="1" applyFill="1" applyBorder="1" applyAlignment="1" applyProtection="1">
      <alignment horizontal="center"/>
      <protection locked="0"/>
    </xf>
    <xf numFmtId="164" fontId="6" fillId="8" borderId="1" xfId="0" applyNumberFormat="1" applyFont="1" applyFill="1" applyBorder="1"/>
    <xf numFmtId="164" fontId="6" fillId="8" borderId="11" xfId="0" applyNumberFormat="1" applyFont="1" applyFill="1" applyBorder="1"/>
    <xf numFmtId="0" fontId="0" fillId="8" borderId="20" xfId="0" applyFill="1" applyBorder="1"/>
    <xf numFmtId="0" fontId="0" fillId="8" borderId="14" xfId="0" applyFill="1" applyBorder="1"/>
    <xf numFmtId="1" fontId="6" fillId="8" borderId="6" xfId="0" applyNumberFormat="1" applyFont="1" applyFill="1" applyBorder="1"/>
    <xf numFmtId="165" fontId="6" fillId="8" borderId="1" xfId="0" applyNumberFormat="1" applyFont="1" applyFill="1" applyBorder="1"/>
    <xf numFmtId="1" fontId="6" fillId="8" borderId="1" xfId="0" applyNumberFormat="1" applyFont="1" applyFill="1" applyBorder="1"/>
    <xf numFmtId="0" fontId="6" fillId="8" borderId="1" xfId="0" applyFont="1" applyFill="1" applyBorder="1"/>
    <xf numFmtId="0" fontId="4" fillId="9" borderId="12" xfId="1" applyFont="1" applyFill="1" applyBorder="1" applyAlignment="1" applyProtection="1">
      <alignment horizontal="center" wrapText="1"/>
      <protection locked="0"/>
    </xf>
    <xf numFmtId="164" fontId="6" fillId="9" borderId="2" xfId="0" applyNumberFormat="1" applyFont="1" applyFill="1" applyBorder="1"/>
    <xf numFmtId="164" fontId="6" fillId="9" borderId="13" xfId="0" applyNumberFormat="1" applyFont="1" applyFill="1" applyBorder="1"/>
    <xf numFmtId="0" fontId="4" fillId="9" borderId="7" xfId="1" applyFont="1" applyFill="1" applyBorder="1" applyAlignment="1" applyProtection="1">
      <alignment horizontal="center" wrapText="1"/>
      <protection locked="0"/>
    </xf>
    <xf numFmtId="164" fontId="5" fillId="9" borderId="9" xfId="1" applyNumberFormat="1" applyFont="1" applyFill="1" applyBorder="1" applyAlignment="1" applyProtection="1">
      <alignment horizontal="center"/>
      <protection locked="0"/>
    </xf>
    <xf numFmtId="164" fontId="5" fillId="9" borderId="15" xfId="1" applyNumberFormat="1" applyFont="1" applyFill="1" applyBorder="1" applyAlignment="1" applyProtection="1">
      <alignment horizontal="center"/>
      <protection locked="0"/>
    </xf>
    <xf numFmtId="0" fontId="0" fillId="9" borderId="20" xfId="0" applyFill="1" applyBorder="1"/>
    <xf numFmtId="0" fontId="0" fillId="9" borderId="14" xfId="0" applyFill="1" applyBorder="1"/>
    <xf numFmtId="1" fontId="6" fillId="9" borderId="7" xfId="0" applyNumberFormat="1" applyFont="1" applyFill="1" applyBorder="1"/>
    <xf numFmtId="165" fontId="6" fillId="9" borderId="9" xfId="0" applyNumberFormat="1" applyFont="1" applyFill="1" applyBorder="1"/>
    <xf numFmtId="1" fontId="6" fillId="9" borderId="9" xfId="0" applyNumberFormat="1" applyFont="1" applyFill="1" applyBorder="1"/>
    <xf numFmtId="0" fontId="6" fillId="9" borderId="9" xfId="0" applyFont="1" applyFill="1" applyBorder="1"/>
    <xf numFmtId="164" fontId="6" fillId="9" borderId="15" xfId="0" applyNumberFormat="1" applyFont="1" applyFill="1" applyBorder="1"/>
    <xf numFmtId="0" fontId="0" fillId="0" borderId="1" xfId="0" applyBorder="1" applyAlignment="1">
      <alignment horizontal="right"/>
    </xf>
    <xf numFmtId="0" fontId="0" fillId="0" borderId="1" xfId="0" applyBorder="1" applyAlignment="1">
      <alignment wrapText="1"/>
    </xf>
    <xf numFmtId="0" fontId="0" fillId="0" borderId="0" xfId="0" applyBorder="1" applyAlignment="1"/>
    <xf numFmtId="167" fontId="0" fillId="0" borderId="0" xfId="0" applyNumberFormat="1"/>
    <xf numFmtId="167" fontId="0" fillId="0" borderId="1" xfId="0" applyNumberFormat="1" applyBorder="1"/>
    <xf numFmtId="0" fontId="0" fillId="0" borderId="0" xfId="0" applyAlignment="1"/>
    <xf numFmtId="167" fontId="0" fillId="2" borderId="1" xfId="0" applyNumberFormat="1" applyFill="1" applyBorder="1"/>
    <xf numFmtId="0" fontId="0" fillId="0" borderId="2" xfId="0" applyBorder="1"/>
    <xf numFmtId="0" fontId="0" fillId="2" borderId="1" xfId="0" applyFill="1" applyBorder="1"/>
    <xf numFmtId="0" fontId="6" fillId="0" borderId="1" xfId="0" applyFont="1" applyBorder="1" applyAlignment="1">
      <alignment wrapText="1"/>
    </xf>
    <xf numFmtId="0" fontId="6" fillId="0" borderId="2" xfId="0" applyFont="1" applyBorder="1" applyAlignment="1"/>
    <xf numFmtId="0" fontId="6" fillId="0" borderId="3" xfId="0" applyFont="1" applyBorder="1" applyAlignment="1"/>
    <xf numFmtId="0" fontId="6" fillId="0" borderId="2" xfId="0" applyFont="1" applyBorder="1" applyAlignment="1">
      <alignment wrapText="1"/>
    </xf>
    <xf numFmtId="0" fontId="6" fillId="0" borderId="4" xfId="0" applyFont="1" applyBorder="1" applyAlignment="1">
      <alignment wrapText="1"/>
    </xf>
    <xf numFmtId="0" fontId="6" fillId="0" borderId="3" xfId="0" applyFont="1" applyBorder="1" applyAlignment="1">
      <alignment wrapText="1"/>
    </xf>
    <xf numFmtId="0" fontId="6" fillId="0" borderId="1" xfId="0" applyFont="1" applyBorder="1" applyAlignment="1"/>
    <xf numFmtId="0" fontId="0" fillId="0" borderId="1" xfId="0" applyBorder="1" applyAlignment="1"/>
    <xf numFmtId="0" fontId="6" fillId="0" borderId="1" xfId="0" applyFont="1" applyBorder="1" applyAlignment="1">
      <alignment horizontal="right"/>
    </xf>
    <xf numFmtId="0" fontId="0" fillId="0" borderId="1" xfId="0" applyBorder="1" applyAlignment="1">
      <alignment horizontal="right"/>
    </xf>
    <xf numFmtId="0" fontId="0" fillId="0" borderId="3" xfId="0" applyBorder="1" applyAlignment="1">
      <alignment wrapText="1"/>
    </xf>
    <xf numFmtId="0" fontId="6" fillId="0" borderId="1" xfId="0" applyFont="1" applyBorder="1" applyAlignment="1">
      <alignment wrapText="1"/>
    </xf>
    <xf numFmtId="0" fontId="0" fillId="0" borderId="1" xfId="0" applyBorder="1" applyAlignment="1">
      <alignment wrapText="1"/>
    </xf>
    <xf numFmtId="0" fontId="6" fillId="0" borderId="4" xfId="0" applyFont="1" applyBorder="1" applyAlignment="1"/>
    <xf numFmtId="164" fontId="6" fillId="8" borderId="1" xfId="0" applyNumberFormat="1" applyFont="1" applyFill="1" applyBorder="1" applyAlignment="1">
      <alignment horizontal="right"/>
    </xf>
    <xf numFmtId="164" fontId="0" fillId="8" borderId="1" xfId="0" applyNumberFormat="1" applyFill="1" applyBorder="1" applyAlignment="1">
      <alignment horizontal="right"/>
    </xf>
    <xf numFmtId="164" fontId="6" fillId="0" borderId="1" xfId="0" applyNumberFormat="1" applyFont="1" applyBorder="1" applyAlignment="1">
      <alignment horizontal="right"/>
    </xf>
    <xf numFmtId="164" fontId="0" fillId="0" borderId="1" xfId="0" applyNumberFormat="1" applyBorder="1" applyAlignment="1">
      <alignment horizontal="right"/>
    </xf>
    <xf numFmtId="2" fontId="6" fillId="9" borderId="1" xfId="0" applyNumberFormat="1" applyFont="1" applyFill="1" applyBorder="1" applyAlignment="1">
      <alignment horizontal="right"/>
    </xf>
    <xf numFmtId="2" fontId="0" fillId="9" borderId="1" xfId="0" applyNumberFormat="1" applyFill="1" applyBorder="1" applyAlignment="1">
      <alignment horizontal="right"/>
    </xf>
    <xf numFmtId="165" fontId="6" fillId="0" borderId="1" xfId="0" applyNumberFormat="1" applyFont="1" applyBorder="1" applyAlignment="1">
      <alignment horizontal="right"/>
    </xf>
    <xf numFmtId="165" fontId="0" fillId="0" borderId="1" xfId="0" applyNumberFormat="1" applyBorder="1" applyAlignment="1">
      <alignment horizontal="right"/>
    </xf>
    <xf numFmtId="1" fontId="6" fillId="0" borderId="1" xfId="0" applyNumberFormat="1" applyFont="1" applyBorder="1" applyAlignment="1">
      <alignment horizontal="right"/>
    </xf>
    <xf numFmtId="1" fontId="0" fillId="0" borderId="1" xfId="0" applyNumberFormat="1" applyBorder="1" applyAlignment="1">
      <alignment horizontal="right"/>
    </xf>
    <xf numFmtId="164" fontId="6" fillId="9" borderId="1" xfId="0" applyNumberFormat="1" applyFont="1" applyFill="1" applyBorder="1" applyAlignment="1">
      <alignment horizontal="right"/>
    </xf>
    <xf numFmtId="164" fontId="0" fillId="9" borderId="1" xfId="0" applyNumberFormat="1" applyFill="1" applyBorder="1" applyAlignment="1">
      <alignment horizontal="right"/>
    </xf>
    <xf numFmtId="2" fontId="6" fillId="8" borderId="1" xfId="0" applyNumberFormat="1" applyFont="1" applyFill="1" applyBorder="1" applyAlignment="1">
      <alignment horizontal="right" wrapText="1"/>
    </xf>
    <xf numFmtId="2" fontId="0" fillId="8" borderId="1" xfId="0" applyNumberFormat="1" applyFill="1" applyBorder="1" applyAlignment="1">
      <alignment horizontal="right" wrapText="1"/>
    </xf>
    <xf numFmtId="0" fontId="0" fillId="8" borderId="1" xfId="0" applyFill="1" applyBorder="1" applyAlignment="1">
      <alignment horizontal="right" wrapText="1"/>
    </xf>
    <xf numFmtId="0" fontId="0" fillId="9" borderId="1" xfId="0" applyFill="1" applyBorder="1" applyAlignment="1">
      <alignment horizontal="right"/>
    </xf>
    <xf numFmtId="0" fontId="0" fillId="0" borderId="4" xfId="0" applyBorder="1" applyAlignment="1">
      <alignment wrapText="1"/>
    </xf>
    <xf numFmtId="166" fontId="6" fillId="0" borderId="1" xfId="0" applyNumberFormat="1" applyFont="1" applyBorder="1" applyAlignment="1">
      <alignment horizontal="right"/>
    </xf>
    <xf numFmtId="166" fontId="0" fillId="0" borderId="1" xfId="0" applyNumberFormat="1" applyBorder="1" applyAlignment="1">
      <alignment horizontal="right"/>
    </xf>
    <xf numFmtId="2" fontId="6" fillId="8" borderId="1" xfId="0" applyNumberFormat="1" applyFont="1" applyFill="1" applyBorder="1" applyAlignment="1">
      <alignment horizontal="right"/>
    </xf>
    <xf numFmtId="2" fontId="0" fillId="8" borderId="1" xfId="0" applyNumberFormat="1" applyFill="1" applyBorder="1" applyAlignment="1">
      <alignment horizontal="right"/>
    </xf>
    <xf numFmtId="0" fontId="6" fillId="0" borderId="2" xfId="0" applyFont="1" applyBorder="1" applyAlignment="1">
      <alignment horizontal="right"/>
    </xf>
    <xf numFmtId="0" fontId="6" fillId="0" borderId="3" xfId="0" applyFont="1" applyBorder="1" applyAlignment="1">
      <alignment horizontal="right"/>
    </xf>
    <xf numFmtId="164" fontId="6" fillId="0" borderId="1" xfId="0" applyNumberFormat="1" applyFont="1" applyFill="1" applyBorder="1" applyAlignment="1">
      <alignment horizontal="right"/>
    </xf>
    <xf numFmtId="164" fontId="0" fillId="0" borderId="1" xfId="0" applyNumberFormat="1" applyFill="1" applyBorder="1" applyAlignment="1">
      <alignment horizontal="right"/>
    </xf>
    <xf numFmtId="2" fontId="6" fillId="9" borderId="2" xfId="0" applyNumberFormat="1" applyFont="1" applyFill="1" applyBorder="1" applyAlignment="1">
      <alignment horizontal="right"/>
    </xf>
    <xf numFmtId="0" fontId="0" fillId="0" borderId="3" xfId="0" applyBorder="1" applyAlignment="1">
      <alignment horizontal="right"/>
    </xf>
    <xf numFmtId="2" fontId="6" fillId="0" borderId="2" xfId="0" applyNumberFormat="1" applyFont="1" applyFill="1" applyBorder="1" applyAlignment="1">
      <alignment horizontal="right"/>
    </xf>
    <xf numFmtId="0" fontId="0" fillId="0" borderId="3" xfId="0" applyFill="1" applyBorder="1" applyAlignment="1">
      <alignment horizontal="right"/>
    </xf>
    <xf numFmtId="2" fontId="6" fillId="0" borderId="1" xfId="0" applyNumberFormat="1" applyFont="1" applyFill="1" applyBorder="1" applyAlignment="1">
      <alignment horizontal="right"/>
    </xf>
    <xf numFmtId="2" fontId="0" fillId="0" borderId="1" xfId="0" applyNumberFormat="1" applyFill="1" applyBorder="1" applyAlignment="1">
      <alignment horizontal="right"/>
    </xf>
    <xf numFmtId="0" fontId="0" fillId="0" borderId="2" xfId="0" applyBorder="1" applyAlignment="1"/>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Comparison!$E$93</c:f>
              <c:strCache>
                <c:ptCount val="1"/>
                <c:pt idx="0">
                  <c:v>Windfarm Power Output w/o Fault (MW)</c:v>
                </c:pt>
              </c:strCache>
            </c:strRef>
          </c:tx>
          <c:marker>
            <c:symbol val="none"/>
          </c:marker>
          <c:xVal>
            <c:numRef>
              <c:f>Comparison!$D$94:$D$124</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xVal>
          <c:yVal>
            <c:numRef>
              <c:f>Comparison!$E$94:$E$124</c:f>
              <c:numCache>
                <c:formatCode>0.0</c:formatCode>
                <c:ptCount val="31"/>
                <c:pt idx="0">
                  <c:v>0</c:v>
                </c:pt>
                <c:pt idx="1">
                  <c:v>0</c:v>
                </c:pt>
                <c:pt idx="2">
                  <c:v>1.7421976747182103E-2</c:v>
                </c:pt>
                <c:pt idx="3">
                  <c:v>3.6211356337741902</c:v>
                </c:pt>
                <c:pt idx="4">
                  <c:v>12.232908355214358</c:v>
                </c:pt>
                <c:pt idx="5">
                  <c:v>29.28563537335522</c:v>
                </c:pt>
                <c:pt idx="6">
                  <c:v>56.021276675417674</c:v>
                </c:pt>
                <c:pt idx="7">
                  <c:v>92.80291972488223</c:v>
                </c:pt>
                <c:pt idx="8">
                  <c:v>141.86080398145307</c:v>
                </c:pt>
                <c:pt idx="9">
                  <c:v>203.1121305627068</c:v>
                </c:pt>
                <c:pt idx="10">
                  <c:v>275.50125613976832</c:v>
                </c:pt>
                <c:pt idx="11">
                  <c:v>353.48995175113782</c:v>
                </c:pt>
                <c:pt idx="12">
                  <c:v>420.68862638473411</c:v>
                </c:pt>
                <c:pt idx="13">
                  <c:v>465.98761766215432</c:v>
                </c:pt>
                <c:pt idx="14">
                  <c:v>489.2316883784863</c:v>
                </c:pt>
                <c:pt idx="15">
                  <c:v>497.20677468062837</c:v>
                </c:pt>
                <c:pt idx="16">
                  <c:v>499.36222403428894</c:v>
                </c:pt>
                <c:pt idx="17">
                  <c:v>499.86766732498404</c:v>
                </c:pt>
                <c:pt idx="18">
                  <c:v>499.97645140776223</c:v>
                </c:pt>
                <c:pt idx="19">
                  <c:v>500</c:v>
                </c:pt>
                <c:pt idx="20">
                  <c:v>500.00329746696872</c:v>
                </c:pt>
                <c:pt idx="21">
                  <c:v>500.0033231538676</c:v>
                </c:pt>
                <c:pt idx="22">
                  <c:v>500.00332315387146</c:v>
                </c:pt>
                <c:pt idx="23">
                  <c:v>500.00332315386726</c:v>
                </c:pt>
                <c:pt idx="24">
                  <c:v>500.00332315386788</c:v>
                </c:pt>
                <c:pt idx="25">
                  <c:v>486.56806300174884</c:v>
                </c:pt>
                <c:pt idx="26">
                  <c:v>203.3000697381118</c:v>
                </c:pt>
                <c:pt idx="27">
                  <c:v>164.53104701848645</c:v>
                </c:pt>
                <c:pt idx="28">
                  <c:v>138.36229371674372</c:v>
                </c:pt>
                <c:pt idx="29">
                  <c:v>0</c:v>
                </c:pt>
                <c:pt idx="30">
                  <c:v>0</c:v>
                </c:pt>
              </c:numCache>
            </c:numRef>
          </c:yVal>
          <c:smooth val="0"/>
        </c:ser>
        <c:ser>
          <c:idx val="1"/>
          <c:order val="1"/>
          <c:tx>
            <c:strRef>
              <c:f>Comparison!$F$93</c:f>
              <c:strCache>
                <c:ptCount val="1"/>
                <c:pt idx="0">
                  <c:v>Curtailed Power Output if system limited to a maximum of 50% of rating (MW)</c:v>
                </c:pt>
              </c:strCache>
            </c:strRef>
          </c:tx>
          <c:marker>
            <c:symbol val="none"/>
          </c:marker>
          <c:xVal>
            <c:numRef>
              <c:f>Comparison!$D$94:$D$124</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xVal>
          <c:yVal>
            <c:numRef>
              <c:f>Comparison!$F$94:$F$124</c:f>
              <c:numCache>
                <c:formatCode>0.0</c:formatCode>
                <c:ptCount val="31"/>
                <c:pt idx="0">
                  <c:v>0</c:v>
                </c:pt>
                <c:pt idx="1">
                  <c:v>0</c:v>
                </c:pt>
                <c:pt idx="2">
                  <c:v>1.7421976747182103E-2</c:v>
                </c:pt>
                <c:pt idx="3">
                  <c:v>3.6211356337741902</c:v>
                </c:pt>
                <c:pt idx="4">
                  <c:v>12.232908355214358</c:v>
                </c:pt>
                <c:pt idx="5">
                  <c:v>29.28563537335522</c:v>
                </c:pt>
                <c:pt idx="6">
                  <c:v>56.021276675417674</c:v>
                </c:pt>
                <c:pt idx="7">
                  <c:v>92.80291972488223</c:v>
                </c:pt>
                <c:pt idx="8">
                  <c:v>141.86080398145307</c:v>
                </c:pt>
                <c:pt idx="9">
                  <c:v>203.1121305627068</c:v>
                </c:pt>
                <c:pt idx="10">
                  <c:v>250</c:v>
                </c:pt>
                <c:pt idx="11">
                  <c:v>250</c:v>
                </c:pt>
                <c:pt idx="12">
                  <c:v>250</c:v>
                </c:pt>
                <c:pt idx="13">
                  <c:v>250</c:v>
                </c:pt>
                <c:pt idx="14">
                  <c:v>250</c:v>
                </c:pt>
                <c:pt idx="15">
                  <c:v>250</c:v>
                </c:pt>
                <c:pt idx="16">
                  <c:v>250</c:v>
                </c:pt>
                <c:pt idx="17">
                  <c:v>250</c:v>
                </c:pt>
                <c:pt idx="18">
                  <c:v>250</c:v>
                </c:pt>
                <c:pt idx="19">
                  <c:v>250</c:v>
                </c:pt>
                <c:pt idx="20">
                  <c:v>250</c:v>
                </c:pt>
                <c:pt idx="21">
                  <c:v>250</c:v>
                </c:pt>
                <c:pt idx="22">
                  <c:v>250</c:v>
                </c:pt>
                <c:pt idx="23">
                  <c:v>250</c:v>
                </c:pt>
                <c:pt idx="24">
                  <c:v>250</c:v>
                </c:pt>
                <c:pt idx="25">
                  <c:v>250</c:v>
                </c:pt>
                <c:pt idx="26">
                  <c:v>203.3000697381118</c:v>
                </c:pt>
                <c:pt idx="27">
                  <c:v>164.53104701848645</c:v>
                </c:pt>
                <c:pt idx="28">
                  <c:v>138.36229371674372</c:v>
                </c:pt>
                <c:pt idx="29">
                  <c:v>0</c:v>
                </c:pt>
                <c:pt idx="30">
                  <c:v>0</c:v>
                </c:pt>
              </c:numCache>
            </c:numRef>
          </c:yVal>
          <c:smooth val="0"/>
        </c:ser>
        <c:ser>
          <c:idx val="2"/>
          <c:order val="2"/>
          <c:tx>
            <c:strRef>
              <c:f>Comparison!$G$93</c:f>
              <c:strCache>
                <c:ptCount val="1"/>
                <c:pt idx="0">
                  <c:v>Curtailed Power Output if half of system export capacity is lost (MW)</c:v>
                </c:pt>
              </c:strCache>
            </c:strRef>
          </c:tx>
          <c:marker>
            <c:symbol val="none"/>
          </c:marker>
          <c:xVal>
            <c:numRef>
              <c:f>Comparison!$D$94:$D$124</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xVal>
          <c:yVal>
            <c:numRef>
              <c:f>Comparison!$G$94:$G$124</c:f>
              <c:numCache>
                <c:formatCode>0.0</c:formatCode>
                <c:ptCount val="31"/>
                <c:pt idx="0">
                  <c:v>0</c:v>
                </c:pt>
                <c:pt idx="1">
                  <c:v>0</c:v>
                </c:pt>
                <c:pt idx="2">
                  <c:v>8.7109883735910516E-3</c:v>
                </c:pt>
                <c:pt idx="3">
                  <c:v>1.8105678168870951</c:v>
                </c:pt>
                <c:pt idx="4">
                  <c:v>6.1164541776071788</c:v>
                </c:pt>
                <c:pt idx="5">
                  <c:v>14.64281768667761</c:v>
                </c:pt>
                <c:pt idx="6">
                  <c:v>28.010638337708837</c:v>
                </c:pt>
                <c:pt idx="7">
                  <c:v>46.401459862441115</c:v>
                </c:pt>
                <c:pt idx="8">
                  <c:v>70.930401990726537</c:v>
                </c:pt>
                <c:pt idx="9">
                  <c:v>101.5560652813534</c:v>
                </c:pt>
                <c:pt idx="10">
                  <c:v>137.75062806988416</c:v>
                </c:pt>
                <c:pt idx="11">
                  <c:v>176.74497587556891</c:v>
                </c:pt>
                <c:pt idx="12">
                  <c:v>210.34431319236705</c:v>
                </c:pt>
                <c:pt idx="13">
                  <c:v>232.99380883107716</c:v>
                </c:pt>
                <c:pt idx="14">
                  <c:v>244.61584418924315</c:v>
                </c:pt>
                <c:pt idx="15">
                  <c:v>248.60338734031419</c:v>
                </c:pt>
                <c:pt idx="16">
                  <c:v>249.68111201714447</c:v>
                </c:pt>
                <c:pt idx="17">
                  <c:v>249.93383366249202</c:v>
                </c:pt>
                <c:pt idx="18">
                  <c:v>249.98822570388111</c:v>
                </c:pt>
                <c:pt idx="19">
                  <c:v>250</c:v>
                </c:pt>
                <c:pt idx="20">
                  <c:v>250.00164873348436</c:v>
                </c:pt>
                <c:pt idx="21">
                  <c:v>250.0016615769338</c:v>
                </c:pt>
                <c:pt idx="22">
                  <c:v>250.00166157693573</c:v>
                </c:pt>
                <c:pt idx="23">
                  <c:v>250.00166157693363</c:v>
                </c:pt>
                <c:pt idx="24">
                  <c:v>250.00166157693394</c:v>
                </c:pt>
                <c:pt idx="25">
                  <c:v>243.28403150087442</c:v>
                </c:pt>
                <c:pt idx="26">
                  <c:v>101.6500348690559</c:v>
                </c:pt>
                <c:pt idx="27">
                  <c:v>82.265523509243224</c:v>
                </c:pt>
                <c:pt idx="28">
                  <c:v>69.181146858371861</c:v>
                </c:pt>
                <c:pt idx="29">
                  <c:v>0</c:v>
                </c:pt>
                <c:pt idx="30">
                  <c:v>0</c:v>
                </c:pt>
              </c:numCache>
            </c:numRef>
          </c:yVal>
          <c:smooth val="0"/>
        </c:ser>
        <c:dLbls>
          <c:showLegendKey val="0"/>
          <c:showVal val="0"/>
          <c:showCatName val="0"/>
          <c:showSerName val="0"/>
          <c:showPercent val="0"/>
          <c:showBubbleSize val="0"/>
        </c:dLbls>
        <c:axId val="108477440"/>
        <c:axId val="108483328"/>
      </c:scatterChart>
      <c:valAx>
        <c:axId val="108477440"/>
        <c:scaling>
          <c:orientation val="minMax"/>
        </c:scaling>
        <c:delete val="0"/>
        <c:axPos val="b"/>
        <c:numFmt formatCode="General" sourceLinked="1"/>
        <c:majorTickMark val="out"/>
        <c:minorTickMark val="none"/>
        <c:tickLblPos val="nextTo"/>
        <c:crossAx val="108483328"/>
        <c:crosses val="autoZero"/>
        <c:crossBetween val="midCat"/>
      </c:valAx>
      <c:valAx>
        <c:axId val="108483328"/>
        <c:scaling>
          <c:orientation val="minMax"/>
        </c:scaling>
        <c:delete val="0"/>
        <c:axPos val="l"/>
        <c:majorGridlines/>
        <c:numFmt formatCode="0.0" sourceLinked="1"/>
        <c:majorTickMark val="out"/>
        <c:minorTickMark val="none"/>
        <c:tickLblPos val="nextTo"/>
        <c:crossAx val="108477440"/>
        <c:crosses val="autoZero"/>
        <c:crossBetween val="midCat"/>
      </c:valAx>
    </c:plotArea>
    <c:legend>
      <c:legendPos val="r"/>
      <c:layout>
        <c:manualLayout>
          <c:xMode val="edge"/>
          <c:yMode val="edge"/>
          <c:x val="0.67414764610120215"/>
          <c:y val="0.20773928258967725"/>
          <c:w val="0.31101974594947995"/>
          <c:h val="0.55862642169728782"/>
        </c:manualLayout>
      </c:layout>
      <c:overlay val="0"/>
    </c:legend>
    <c:plotVisOnly val="1"/>
    <c:dispBlanksAs val="gap"/>
    <c:showDLblsOverMax val="0"/>
  </c:chart>
  <c:printSettings>
    <c:headerFooter/>
    <c:pageMargins b="0.75000000000000211" l="0.70000000000000062" r="0.70000000000000062" t="0.750000000000002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Comparison!$I$93</c:f>
              <c:strCache>
                <c:ptCount val="1"/>
                <c:pt idx="0">
                  <c:v>Uncurtailed Energy Generation 
(MWh/yr) </c:v>
                </c:pt>
              </c:strCache>
            </c:strRef>
          </c:tx>
          <c:spPr>
            <a:ln w="28575">
              <a:noFill/>
            </a:ln>
          </c:spPr>
          <c:xVal>
            <c:numRef>
              <c:f>Comparison!$H$94:$H$124</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xVal>
          <c:yVal>
            <c:numRef>
              <c:f>Comparison!$I$94:$I$124</c:f>
              <c:numCache>
                <c:formatCode>0.0</c:formatCode>
                <c:ptCount val="31"/>
                <c:pt idx="0">
                  <c:v>0</c:v>
                </c:pt>
                <c:pt idx="1">
                  <c:v>0</c:v>
                </c:pt>
                <c:pt idx="2">
                  <c:v>3.850256861127245</c:v>
                </c:pt>
                <c:pt idx="3">
                  <c:v>1267.3974718209665</c:v>
                </c:pt>
                <c:pt idx="4">
                  <c:v>5663.8365684642476</c:v>
                </c:pt>
                <c:pt idx="5">
                  <c:v>16370.670173705568</c:v>
                </c:pt>
                <c:pt idx="6">
                  <c:v>34733.191538758962</c:v>
                </c:pt>
                <c:pt idx="7">
                  <c:v>65518.861325766855</c:v>
                </c:pt>
                <c:pt idx="8">
                  <c:v>107388.62861395998</c:v>
                </c:pt>
                <c:pt idx="9">
                  <c:v>150302.97661640303</c:v>
                </c:pt>
                <c:pt idx="10">
                  <c:v>200289.41321361155</c:v>
                </c:pt>
                <c:pt idx="11">
                  <c:v>244261.55666003624</c:v>
                </c:pt>
                <c:pt idx="12">
                  <c:v>264613.14599599777</c:v>
                </c:pt>
                <c:pt idx="13">
                  <c:v>246973.43736094178</c:v>
                </c:pt>
                <c:pt idx="14">
                  <c:v>208901.93093761365</c:v>
                </c:pt>
                <c:pt idx="15">
                  <c:v>172033.54403949741</c:v>
                </c:pt>
                <c:pt idx="16">
                  <c:v>134328.43826522373</c:v>
                </c:pt>
                <c:pt idx="17">
                  <c:v>104472.34247092166</c:v>
                </c:pt>
                <c:pt idx="18">
                  <c:v>80996.185128057477</c:v>
                </c:pt>
                <c:pt idx="19">
                  <c:v>51000</c:v>
                </c:pt>
                <c:pt idx="20">
                  <c:v>31000.204442952061</c:v>
                </c:pt>
                <c:pt idx="21">
                  <c:v>18000.119633539234</c:v>
                </c:pt>
                <c:pt idx="22">
                  <c:v>10500.069786231301</c:v>
                </c:pt>
                <c:pt idx="23">
                  <c:v>5500.0365546925395</c:v>
                </c:pt>
                <c:pt idx="24">
                  <c:v>4000.0265852309431</c:v>
                </c:pt>
                <c:pt idx="25">
                  <c:v>1946.2722520069954</c:v>
                </c:pt>
                <c:pt idx="26">
                  <c:v>203.3000697381118</c:v>
                </c:pt>
                <c:pt idx="27">
                  <c:v>164.53104701848645</c:v>
                </c:pt>
                <c:pt idx="28">
                  <c:v>138.36229371674372</c:v>
                </c:pt>
                <c:pt idx="29">
                  <c:v>0</c:v>
                </c:pt>
                <c:pt idx="30">
                  <c:v>0</c:v>
                </c:pt>
              </c:numCache>
            </c:numRef>
          </c:yVal>
          <c:smooth val="0"/>
        </c:ser>
        <c:ser>
          <c:idx val="1"/>
          <c:order val="1"/>
          <c:tx>
            <c:strRef>
              <c:f>Comparison!$J$93</c:f>
              <c:strCache>
                <c:ptCount val="1"/>
                <c:pt idx="0">
                  <c:v>Curtailed Energy Output if system limited to a maximum of 50% of rating (MWh/yr)</c:v>
                </c:pt>
              </c:strCache>
            </c:strRef>
          </c:tx>
          <c:spPr>
            <a:ln w="28575">
              <a:noFill/>
            </a:ln>
          </c:spPr>
          <c:xVal>
            <c:numRef>
              <c:f>Comparison!$H$94:$H$124</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xVal>
          <c:yVal>
            <c:numRef>
              <c:f>Comparison!$J$94:$J$124</c:f>
              <c:numCache>
                <c:formatCode>0.0</c:formatCode>
                <c:ptCount val="31"/>
                <c:pt idx="0">
                  <c:v>0</c:v>
                </c:pt>
                <c:pt idx="1">
                  <c:v>0</c:v>
                </c:pt>
                <c:pt idx="2">
                  <c:v>3.850256861127245</c:v>
                </c:pt>
                <c:pt idx="3">
                  <c:v>1267.3974718209665</c:v>
                </c:pt>
                <c:pt idx="4">
                  <c:v>5663.8365684642476</c:v>
                </c:pt>
                <c:pt idx="5">
                  <c:v>16370.670173705568</c:v>
                </c:pt>
                <c:pt idx="6">
                  <c:v>34733.191538758962</c:v>
                </c:pt>
                <c:pt idx="7">
                  <c:v>65518.861325766855</c:v>
                </c:pt>
                <c:pt idx="8">
                  <c:v>107388.62861395998</c:v>
                </c:pt>
                <c:pt idx="9">
                  <c:v>150302.97661640303</c:v>
                </c:pt>
                <c:pt idx="10">
                  <c:v>181750</c:v>
                </c:pt>
                <c:pt idx="11">
                  <c:v>172750</c:v>
                </c:pt>
                <c:pt idx="12">
                  <c:v>157250</c:v>
                </c:pt>
                <c:pt idx="13">
                  <c:v>132500</c:v>
                </c:pt>
                <c:pt idx="14">
                  <c:v>106750</c:v>
                </c:pt>
                <c:pt idx="15">
                  <c:v>86500</c:v>
                </c:pt>
                <c:pt idx="16">
                  <c:v>67250</c:v>
                </c:pt>
                <c:pt idx="17">
                  <c:v>52250</c:v>
                </c:pt>
                <c:pt idx="18">
                  <c:v>40500</c:v>
                </c:pt>
                <c:pt idx="19">
                  <c:v>25500</c:v>
                </c:pt>
                <c:pt idx="20">
                  <c:v>15500</c:v>
                </c:pt>
                <c:pt idx="21">
                  <c:v>9000</c:v>
                </c:pt>
                <c:pt idx="22">
                  <c:v>5250</c:v>
                </c:pt>
                <c:pt idx="23">
                  <c:v>2750</c:v>
                </c:pt>
                <c:pt idx="24">
                  <c:v>2000</c:v>
                </c:pt>
                <c:pt idx="25">
                  <c:v>1000</c:v>
                </c:pt>
                <c:pt idx="26">
                  <c:v>203.3000697381118</c:v>
                </c:pt>
                <c:pt idx="27">
                  <c:v>164.53104701848645</c:v>
                </c:pt>
                <c:pt idx="28">
                  <c:v>138.36229371674372</c:v>
                </c:pt>
                <c:pt idx="29">
                  <c:v>0</c:v>
                </c:pt>
                <c:pt idx="30">
                  <c:v>0</c:v>
                </c:pt>
              </c:numCache>
            </c:numRef>
          </c:yVal>
          <c:smooth val="0"/>
        </c:ser>
        <c:ser>
          <c:idx val="2"/>
          <c:order val="2"/>
          <c:tx>
            <c:strRef>
              <c:f>Comparison!$K$93</c:f>
              <c:strCache>
                <c:ptCount val="1"/>
                <c:pt idx="0">
                  <c:v>Curtailed Energy Output if half of system export capacity is lost (MWh/yr)</c:v>
                </c:pt>
              </c:strCache>
            </c:strRef>
          </c:tx>
          <c:spPr>
            <a:ln w="28575">
              <a:noFill/>
            </a:ln>
          </c:spPr>
          <c:xVal>
            <c:numRef>
              <c:f>Comparison!$H$94:$H$124</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xVal>
          <c:yVal>
            <c:numRef>
              <c:f>Comparison!$K$94:$K$124</c:f>
              <c:numCache>
                <c:formatCode>0.0</c:formatCode>
                <c:ptCount val="31"/>
                <c:pt idx="0">
                  <c:v>0</c:v>
                </c:pt>
                <c:pt idx="1">
                  <c:v>0</c:v>
                </c:pt>
                <c:pt idx="2">
                  <c:v>1.9251284305636225</c:v>
                </c:pt>
                <c:pt idx="3">
                  <c:v>633.69873591048326</c:v>
                </c:pt>
                <c:pt idx="4">
                  <c:v>2831.9182842321238</c:v>
                </c:pt>
                <c:pt idx="5">
                  <c:v>8185.3350868527841</c:v>
                </c:pt>
                <c:pt idx="6">
                  <c:v>17366.595769379481</c:v>
                </c:pt>
                <c:pt idx="7">
                  <c:v>32759.430662883427</c:v>
                </c:pt>
                <c:pt idx="8">
                  <c:v>53694.314306979992</c:v>
                </c:pt>
                <c:pt idx="9">
                  <c:v>75151.488308201515</c:v>
                </c:pt>
                <c:pt idx="10">
                  <c:v>100144.70660680578</c:v>
                </c:pt>
                <c:pt idx="11">
                  <c:v>122130.77833001812</c:v>
                </c:pt>
                <c:pt idx="12">
                  <c:v>132306.57299799888</c:v>
                </c:pt>
                <c:pt idx="13">
                  <c:v>123486.71868047089</c:v>
                </c:pt>
                <c:pt idx="14">
                  <c:v>104450.96546880683</c:v>
                </c:pt>
                <c:pt idx="15">
                  <c:v>86016.772019748707</c:v>
                </c:pt>
                <c:pt idx="16">
                  <c:v>67164.219132611863</c:v>
                </c:pt>
                <c:pt idx="17">
                  <c:v>52236.171235460832</c:v>
                </c:pt>
                <c:pt idx="18">
                  <c:v>40498.092564028739</c:v>
                </c:pt>
                <c:pt idx="19">
                  <c:v>25500</c:v>
                </c:pt>
                <c:pt idx="20">
                  <c:v>15500.102221476031</c:v>
                </c:pt>
                <c:pt idx="21">
                  <c:v>9000.0598167696171</c:v>
                </c:pt>
                <c:pt idx="22">
                  <c:v>5250.0348931156504</c:v>
                </c:pt>
                <c:pt idx="23">
                  <c:v>2750.0182773462698</c:v>
                </c:pt>
                <c:pt idx="24">
                  <c:v>2000.0132926154715</c:v>
                </c:pt>
                <c:pt idx="25">
                  <c:v>973.13612600349768</c:v>
                </c:pt>
                <c:pt idx="26">
                  <c:v>101.6500348690559</c:v>
                </c:pt>
                <c:pt idx="27">
                  <c:v>82.265523509243224</c:v>
                </c:pt>
                <c:pt idx="28">
                  <c:v>69.181146858371861</c:v>
                </c:pt>
                <c:pt idx="29">
                  <c:v>0</c:v>
                </c:pt>
                <c:pt idx="30">
                  <c:v>0</c:v>
                </c:pt>
              </c:numCache>
            </c:numRef>
          </c:yVal>
          <c:smooth val="0"/>
        </c:ser>
        <c:dLbls>
          <c:showLegendKey val="0"/>
          <c:showVal val="0"/>
          <c:showCatName val="0"/>
          <c:showSerName val="0"/>
          <c:showPercent val="0"/>
          <c:showBubbleSize val="0"/>
        </c:dLbls>
        <c:axId val="108521344"/>
        <c:axId val="108522880"/>
      </c:scatterChart>
      <c:valAx>
        <c:axId val="108521344"/>
        <c:scaling>
          <c:orientation val="minMax"/>
        </c:scaling>
        <c:delete val="0"/>
        <c:axPos val="b"/>
        <c:numFmt formatCode="General" sourceLinked="1"/>
        <c:majorTickMark val="out"/>
        <c:minorTickMark val="none"/>
        <c:tickLblPos val="nextTo"/>
        <c:crossAx val="108522880"/>
        <c:crosses val="autoZero"/>
        <c:crossBetween val="midCat"/>
      </c:valAx>
      <c:valAx>
        <c:axId val="108522880"/>
        <c:scaling>
          <c:orientation val="minMax"/>
        </c:scaling>
        <c:delete val="0"/>
        <c:axPos val="l"/>
        <c:majorGridlines/>
        <c:numFmt formatCode="0.0" sourceLinked="1"/>
        <c:majorTickMark val="out"/>
        <c:minorTickMark val="none"/>
        <c:tickLblPos val="nextTo"/>
        <c:crossAx val="108521344"/>
        <c:crosses val="autoZero"/>
        <c:crossBetween val="midCat"/>
      </c:valAx>
    </c:plotArea>
    <c:legend>
      <c:legendPos val="r"/>
      <c:layout>
        <c:manualLayout>
          <c:xMode val="edge"/>
          <c:yMode val="edge"/>
          <c:x val="0.78486575949851156"/>
          <c:y val="0.26399584979675372"/>
          <c:w val="0.13245240571343694"/>
          <c:h val="0.73600453756840112"/>
        </c:manualLayout>
      </c:layout>
      <c:overlay val="0"/>
    </c:legend>
    <c:plotVisOnly val="1"/>
    <c:dispBlanksAs val="gap"/>
    <c:showDLblsOverMax val="0"/>
  </c:chart>
  <c:printSettings>
    <c:headerFooter/>
    <c:pageMargins b="0.75000000000000211" l="0.70000000000000062" r="0.70000000000000062" t="0.75000000000000211"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11</xdr:col>
      <xdr:colOff>863600</xdr:colOff>
      <xdr:row>92</xdr:row>
      <xdr:rowOff>88900</xdr:rowOff>
    </xdr:from>
    <xdr:to>
      <xdr:col>24</xdr:col>
      <xdr:colOff>546100</xdr:colOff>
      <xdr:row>104</xdr:row>
      <xdr:rowOff>25400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762000</xdr:colOff>
      <xdr:row>110</xdr:row>
      <xdr:rowOff>88900</xdr:rowOff>
    </xdr:from>
    <xdr:to>
      <xdr:col>25</xdr:col>
      <xdr:colOff>508000</xdr:colOff>
      <xdr:row>128</xdr:row>
      <xdr:rowOff>241300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1016000</xdr:colOff>
      <xdr:row>58</xdr:row>
      <xdr:rowOff>139700</xdr:rowOff>
    </xdr:from>
    <xdr:to>
      <xdr:col>10</xdr:col>
      <xdr:colOff>530225</xdr:colOff>
      <xdr:row>82</xdr:row>
      <xdr:rowOff>142875</xdr:rowOff>
    </xdr:to>
    <xdr:pic>
      <xdr:nvPicPr>
        <xdr:cNvPr id="1085" name="Picture 61"/>
        <xdr:cNvPicPr>
          <a:picLocks noChangeAspect="1" noChangeArrowheads="1"/>
        </xdr:cNvPicPr>
      </xdr:nvPicPr>
      <xdr:blipFill>
        <a:blip xmlns:r="http://schemas.openxmlformats.org/officeDocument/2006/relationships" r:embed="rId3" cstate="print"/>
        <a:srcRect/>
        <a:stretch>
          <a:fillRect/>
        </a:stretch>
      </xdr:blipFill>
      <xdr:spPr bwMode="auto">
        <a:xfrm>
          <a:off x="7454900" y="13728700"/>
          <a:ext cx="4492625" cy="3965575"/>
        </a:xfrm>
        <a:prstGeom prst="rect">
          <a:avLst/>
        </a:prstGeom>
        <a:noFill/>
      </xdr:spPr>
    </xdr:pic>
    <xdr:clientData/>
  </xdr:twoCellAnchor>
  <xdr:twoCellAnchor editAs="oneCell">
    <xdr:from>
      <xdr:col>0</xdr:col>
      <xdr:colOff>190500</xdr:colOff>
      <xdr:row>59</xdr:row>
      <xdr:rowOff>101600</xdr:rowOff>
    </xdr:from>
    <xdr:to>
      <xdr:col>4</xdr:col>
      <xdr:colOff>914400</xdr:colOff>
      <xdr:row>82</xdr:row>
      <xdr:rowOff>142875</xdr:rowOff>
    </xdr:to>
    <xdr:pic>
      <xdr:nvPicPr>
        <xdr:cNvPr id="1087" name="Picture 63"/>
        <xdr:cNvPicPr>
          <a:picLocks noChangeAspect="1" noChangeArrowheads="1"/>
        </xdr:cNvPicPr>
      </xdr:nvPicPr>
      <xdr:blipFill>
        <a:blip xmlns:r="http://schemas.openxmlformats.org/officeDocument/2006/relationships" r:embed="rId4" cstate="print"/>
        <a:srcRect/>
        <a:stretch>
          <a:fillRect/>
        </a:stretch>
      </xdr:blipFill>
      <xdr:spPr bwMode="auto">
        <a:xfrm>
          <a:off x="190500" y="13855700"/>
          <a:ext cx="4483100" cy="3838575"/>
        </a:xfrm>
        <a:prstGeom prst="rect">
          <a:avLst/>
        </a:prstGeom>
        <a:noFill/>
      </xdr:spPr>
    </xdr:pic>
    <xdr:clientData/>
  </xdr:twoCellAnchor>
  <xdr:twoCellAnchor editAs="oneCell">
    <xdr:from>
      <xdr:col>12</xdr:col>
      <xdr:colOff>1193800</xdr:colOff>
      <xdr:row>59</xdr:row>
      <xdr:rowOff>0</xdr:rowOff>
    </xdr:from>
    <xdr:to>
      <xdr:col>17</xdr:col>
      <xdr:colOff>869950</xdr:colOff>
      <xdr:row>85</xdr:row>
      <xdr:rowOff>104775</xdr:rowOff>
    </xdr:to>
    <xdr:pic>
      <xdr:nvPicPr>
        <xdr:cNvPr id="1089" name="Picture 65"/>
        <xdr:cNvPicPr>
          <a:picLocks noChangeAspect="1" noChangeArrowheads="1"/>
        </xdr:cNvPicPr>
      </xdr:nvPicPr>
      <xdr:blipFill>
        <a:blip xmlns:r="http://schemas.openxmlformats.org/officeDocument/2006/relationships" r:embed="rId5" cstate="print"/>
        <a:srcRect/>
        <a:stretch>
          <a:fillRect/>
        </a:stretch>
      </xdr:blipFill>
      <xdr:spPr bwMode="auto">
        <a:xfrm>
          <a:off x="14871700" y="13754100"/>
          <a:ext cx="4502150" cy="4397375"/>
        </a:xfrm>
        <a:prstGeom prst="rect">
          <a:avLst/>
        </a:prstGeom>
        <a:noFill/>
      </xdr:spPr>
    </xdr:pic>
    <xdr:clientData/>
  </xdr:twoCellAnchor>
  <xdr:twoCellAnchor editAs="oneCell">
    <xdr:from>
      <xdr:col>21</xdr:col>
      <xdr:colOff>241300</xdr:colOff>
      <xdr:row>58</xdr:row>
      <xdr:rowOff>88900</xdr:rowOff>
    </xdr:from>
    <xdr:to>
      <xdr:col>25</xdr:col>
      <xdr:colOff>215900</xdr:colOff>
      <xdr:row>82</xdr:row>
      <xdr:rowOff>12700</xdr:rowOff>
    </xdr:to>
    <xdr:pic>
      <xdr:nvPicPr>
        <xdr:cNvPr id="1091" name="Picture 67"/>
        <xdr:cNvPicPr>
          <a:picLocks noChangeAspect="1" noChangeArrowheads="1"/>
        </xdr:cNvPicPr>
      </xdr:nvPicPr>
      <xdr:blipFill>
        <a:blip xmlns:r="http://schemas.openxmlformats.org/officeDocument/2006/relationships" r:embed="rId6" cstate="print"/>
        <a:srcRect/>
        <a:stretch>
          <a:fillRect/>
        </a:stretch>
      </xdr:blipFill>
      <xdr:spPr bwMode="auto">
        <a:xfrm>
          <a:off x="22669500" y="13677900"/>
          <a:ext cx="4521200" cy="38862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workbookViewId="0"/>
  </sheetViews>
  <sheetFormatPr defaultRowHeight="12.75" x14ac:dyDescent="0.2"/>
  <cols>
    <col min="2" max="2" width="10.140625" bestFit="1" customWidth="1"/>
    <col min="3" max="3" width="118.85546875" customWidth="1"/>
  </cols>
  <sheetData>
    <row r="1" spans="1:3" x14ac:dyDescent="0.2">
      <c r="A1" s="9" t="s">
        <v>91</v>
      </c>
      <c r="B1" s="9" t="s">
        <v>92</v>
      </c>
      <c r="C1" s="9" t="s">
        <v>93</v>
      </c>
    </row>
    <row r="2" spans="1:3" x14ac:dyDescent="0.2">
      <c r="A2" s="9">
        <v>1</v>
      </c>
      <c r="B2" s="58">
        <v>42174</v>
      </c>
      <c r="C2" s="9" t="s">
        <v>94</v>
      </c>
    </row>
    <row r="3" spans="1:3" x14ac:dyDescent="0.2">
      <c r="A3" s="9">
        <v>2</v>
      </c>
      <c r="B3" s="58">
        <v>42174</v>
      </c>
      <c r="C3" s="9" t="s">
        <v>116</v>
      </c>
    </row>
    <row r="4" spans="1:3" x14ac:dyDescent="0.2">
      <c r="A4" s="9">
        <v>3</v>
      </c>
      <c r="B4" s="58">
        <v>42180</v>
      </c>
      <c r="C4" s="9" t="s">
        <v>144</v>
      </c>
    </row>
    <row r="5" spans="1:3" x14ac:dyDescent="0.2">
      <c r="A5" s="9">
        <v>4</v>
      </c>
      <c r="B5" s="58">
        <v>42214</v>
      </c>
      <c r="C5" s="9" t="s">
        <v>169</v>
      </c>
    </row>
    <row r="6" spans="1:3" x14ac:dyDescent="0.2">
      <c r="A6" s="9">
        <v>5</v>
      </c>
      <c r="B6" s="58">
        <v>42216</v>
      </c>
      <c r="C6" s="9" t="s">
        <v>176</v>
      </c>
    </row>
    <row r="7" spans="1:3" x14ac:dyDescent="0.2">
      <c r="A7" s="9">
        <v>6</v>
      </c>
      <c r="B7" s="58">
        <v>42220</v>
      </c>
      <c r="C7" s="9" t="s">
        <v>178</v>
      </c>
    </row>
    <row r="8" spans="1:3" x14ac:dyDescent="0.2">
      <c r="A8" s="9">
        <v>7</v>
      </c>
      <c r="B8" s="58">
        <v>42230</v>
      </c>
      <c r="C8" s="9" t="s">
        <v>179</v>
      </c>
    </row>
    <row r="9" spans="1:3" x14ac:dyDescent="0.2">
      <c r="A9" s="9">
        <v>8</v>
      </c>
      <c r="B9" s="58">
        <v>42235</v>
      </c>
      <c r="C9" s="9" t="s">
        <v>184</v>
      </c>
    </row>
    <row r="10" spans="1:3" x14ac:dyDescent="0.2">
      <c r="A10" s="9"/>
      <c r="B10" s="9"/>
      <c r="C10" s="9"/>
    </row>
    <row r="11" spans="1:3" x14ac:dyDescent="0.2">
      <c r="A11" s="9"/>
      <c r="B11" s="9"/>
      <c r="C11" s="9"/>
    </row>
    <row r="12" spans="1:3" x14ac:dyDescent="0.2">
      <c r="A12" s="9"/>
      <c r="B12" s="9"/>
      <c r="C12" s="9"/>
    </row>
    <row r="13" spans="1:3" x14ac:dyDescent="0.2">
      <c r="A13" s="9"/>
      <c r="B13" s="9"/>
      <c r="C13" s="9"/>
    </row>
    <row r="14" spans="1:3" x14ac:dyDescent="0.2">
      <c r="A14" s="9"/>
      <c r="B14" s="9"/>
      <c r="C14" s="9"/>
    </row>
    <row r="15" spans="1:3" x14ac:dyDescent="0.2">
      <c r="A15" s="9"/>
      <c r="B15" s="9"/>
      <c r="C15" s="9"/>
    </row>
    <row r="16" spans="1:3" x14ac:dyDescent="0.2">
      <c r="A16" s="9"/>
      <c r="B16" s="9"/>
      <c r="C16" s="9"/>
    </row>
    <row r="17" spans="1:3" x14ac:dyDescent="0.2">
      <c r="A17" s="9"/>
      <c r="B17" s="9"/>
      <c r="C17"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R213"/>
  <sheetViews>
    <sheetView zoomScale="75" zoomScaleNormal="75" workbookViewId="0"/>
  </sheetViews>
  <sheetFormatPr defaultRowHeight="12.75" x14ac:dyDescent="0.2"/>
  <cols>
    <col min="2" max="2" width="12.140625" customWidth="1"/>
    <col min="3" max="3" width="14.140625" customWidth="1"/>
    <col min="4" max="4" width="21" customWidth="1"/>
    <col min="5" max="5" width="18.5703125" customWidth="1"/>
    <col min="6" max="6" width="21.42578125" customWidth="1"/>
    <col min="7" max="7" width="22.85546875" customWidth="1"/>
    <col min="8" max="8" width="19.5703125" customWidth="1"/>
    <col min="9" max="9" width="16" customWidth="1"/>
    <col min="10" max="10" width="16.140625" customWidth="1"/>
    <col min="11" max="11" width="17.5703125" customWidth="1"/>
    <col min="12" max="12" width="16.42578125" customWidth="1"/>
    <col min="13" max="13" width="20.5703125" customWidth="1"/>
    <col min="14" max="14" width="19.7109375" customWidth="1"/>
    <col min="17" max="17" width="13.7109375" customWidth="1"/>
    <col min="18" max="18" width="13.42578125" customWidth="1"/>
    <col min="19" max="19" width="15" customWidth="1"/>
    <col min="20" max="20" width="15.42578125" customWidth="1"/>
    <col min="21" max="21" width="14.85546875" customWidth="1"/>
    <col min="22" max="22" width="15.85546875" customWidth="1"/>
    <col min="23" max="23" width="18.42578125" customWidth="1"/>
    <col min="24" max="24" width="16.7109375" customWidth="1"/>
    <col min="25" max="25" width="17.140625" customWidth="1"/>
    <col min="26" max="26" width="15.5703125" customWidth="1"/>
    <col min="34" max="34" width="13.7109375" customWidth="1"/>
    <col min="35" max="35" width="14.42578125" customWidth="1"/>
    <col min="36" max="43" width="13.7109375" customWidth="1"/>
  </cols>
  <sheetData>
    <row r="1" spans="1:1" ht="18" x14ac:dyDescent="0.25">
      <c r="A1" s="7" t="s">
        <v>21</v>
      </c>
    </row>
    <row r="2" spans="1:1" ht="15.75" x14ac:dyDescent="0.25">
      <c r="A2" s="2"/>
    </row>
    <row r="3" spans="1:1" ht="15.75" x14ac:dyDescent="0.25">
      <c r="A3" s="2" t="s">
        <v>0</v>
      </c>
    </row>
    <row r="4" spans="1:1" x14ac:dyDescent="0.2">
      <c r="A4" s="1"/>
    </row>
    <row r="5" spans="1:1" ht="15" x14ac:dyDescent="0.2">
      <c r="A5" s="4" t="s">
        <v>180</v>
      </c>
    </row>
    <row r="6" spans="1:1" ht="15" x14ac:dyDescent="0.2">
      <c r="A6" s="4" t="s">
        <v>134</v>
      </c>
    </row>
    <row r="7" spans="1:1" ht="15" x14ac:dyDescent="0.2">
      <c r="A7" s="4" t="s">
        <v>135</v>
      </c>
    </row>
    <row r="8" spans="1:1" ht="15" x14ac:dyDescent="0.2">
      <c r="A8" s="4" t="s">
        <v>136</v>
      </c>
    </row>
    <row r="9" spans="1:1" ht="15" x14ac:dyDescent="0.2">
      <c r="A9" s="4" t="s">
        <v>181</v>
      </c>
    </row>
    <row r="10" spans="1:1" ht="15" x14ac:dyDescent="0.2">
      <c r="A10" s="4"/>
    </row>
    <row r="11" spans="1:1" ht="15" x14ac:dyDescent="0.2">
      <c r="A11" s="4" t="s">
        <v>23</v>
      </c>
    </row>
    <row r="12" spans="1:1" ht="15" x14ac:dyDescent="0.2">
      <c r="A12" s="4" t="s">
        <v>97</v>
      </c>
    </row>
    <row r="13" spans="1:1" ht="15" x14ac:dyDescent="0.2">
      <c r="A13" s="4"/>
    </row>
    <row r="14" spans="1:1" ht="15" x14ac:dyDescent="0.2">
      <c r="A14" s="4" t="s">
        <v>24</v>
      </c>
    </row>
    <row r="15" spans="1:1" ht="15" x14ac:dyDescent="0.2">
      <c r="A15" s="4" t="s">
        <v>143</v>
      </c>
    </row>
    <row r="16" spans="1:1" ht="15" x14ac:dyDescent="0.2">
      <c r="A16" s="4" t="s">
        <v>25</v>
      </c>
    </row>
    <row r="17" spans="1:14" ht="13.5" thickBot="1" x14ac:dyDescent="0.25"/>
    <row r="18" spans="1:14" ht="51.75" customHeight="1" thickBot="1" x14ac:dyDescent="0.3">
      <c r="A18" s="2" t="s">
        <v>26</v>
      </c>
      <c r="E18" s="56" t="s">
        <v>89</v>
      </c>
      <c r="G18" s="57" t="s">
        <v>96</v>
      </c>
    </row>
    <row r="20" spans="1:14" ht="15" x14ac:dyDescent="0.2">
      <c r="A20" s="4" t="s">
        <v>27</v>
      </c>
    </row>
    <row r="22" spans="1:14" ht="15" x14ac:dyDescent="0.2">
      <c r="A22" s="107" t="s">
        <v>40</v>
      </c>
      <c r="B22" s="107"/>
      <c r="C22" s="107"/>
      <c r="D22" s="107"/>
      <c r="E22" s="47">
        <v>500</v>
      </c>
      <c r="F22" s="97" t="s">
        <v>5</v>
      </c>
      <c r="G22" s="98"/>
      <c r="H22" s="107"/>
      <c r="I22" s="107"/>
      <c r="J22" s="107"/>
      <c r="K22" s="107"/>
      <c r="L22" s="107"/>
      <c r="M22" s="107"/>
      <c r="N22" s="107"/>
    </row>
    <row r="23" spans="1:14" ht="15" x14ac:dyDescent="0.2">
      <c r="A23" s="97"/>
      <c r="B23" s="109"/>
      <c r="C23" s="109"/>
      <c r="D23" s="98"/>
      <c r="E23" s="47"/>
      <c r="F23" s="97"/>
      <c r="G23" s="98"/>
      <c r="H23" s="107"/>
      <c r="I23" s="107"/>
      <c r="J23" s="107"/>
      <c r="K23" s="107"/>
      <c r="L23" s="107"/>
      <c r="M23" s="107"/>
      <c r="N23" s="107"/>
    </row>
    <row r="24" spans="1:14" ht="15" x14ac:dyDescent="0.2">
      <c r="A24" s="107" t="s">
        <v>28</v>
      </c>
      <c r="B24" s="107"/>
      <c r="C24" s="107"/>
      <c r="D24" s="107"/>
      <c r="E24" s="47">
        <v>2E-3</v>
      </c>
      <c r="F24" s="97" t="s">
        <v>29</v>
      </c>
      <c r="G24" s="98"/>
      <c r="H24" s="107"/>
      <c r="I24" s="107"/>
      <c r="J24" s="107"/>
      <c r="K24" s="107"/>
      <c r="L24" s="107"/>
      <c r="M24" s="107"/>
      <c r="N24" s="107"/>
    </row>
    <row r="25" spans="1:14" ht="15" x14ac:dyDescent="0.2">
      <c r="A25" s="107" t="s">
        <v>30</v>
      </c>
      <c r="B25" s="107"/>
      <c r="C25" s="107"/>
      <c r="D25" s="107"/>
      <c r="E25" s="47">
        <v>4</v>
      </c>
      <c r="F25" s="97" t="s">
        <v>6</v>
      </c>
      <c r="G25" s="98"/>
      <c r="H25" s="107"/>
      <c r="I25" s="107"/>
      <c r="J25" s="107"/>
      <c r="K25" s="107"/>
      <c r="L25" s="107"/>
      <c r="M25" s="107"/>
      <c r="N25" s="107"/>
    </row>
    <row r="26" spans="1:14" ht="15" x14ac:dyDescent="0.2">
      <c r="A26" s="107" t="s">
        <v>31</v>
      </c>
      <c r="B26" s="107"/>
      <c r="C26" s="107"/>
      <c r="D26" s="107"/>
      <c r="E26" s="47">
        <v>1.1000000000000001E-3</v>
      </c>
      <c r="F26" s="97" t="s">
        <v>32</v>
      </c>
      <c r="G26" s="98"/>
      <c r="H26" s="107"/>
      <c r="I26" s="107"/>
      <c r="J26" s="107"/>
      <c r="K26" s="107"/>
      <c r="L26" s="107"/>
      <c r="M26" s="107"/>
      <c r="N26" s="107"/>
    </row>
    <row r="27" spans="1:14" ht="15" x14ac:dyDescent="0.2">
      <c r="A27" s="107" t="s">
        <v>33</v>
      </c>
      <c r="B27" s="107"/>
      <c r="C27" s="107"/>
      <c r="D27" s="107"/>
      <c r="E27" s="47">
        <v>10</v>
      </c>
      <c r="F27" s="97" t="s">
        <v>20</v>
      </c>
      <c r="G27" s="98"/>
      <c r="H27" s="107"/>
      <c r="I27" s="107"/>
      <c r="J27" s="107"/>
      <c r="K27" s="107"/>
      <c r="L27" s="107"/>
      <c r="M27" s="107"/>
      <c r="N27" s="107"/>
    </row>
    <row r="28" spans="1:14" ht="15" x14ac:dyDescent="0.2">
      <c r="A28" s="107" t="s">
        <v>125</v>
      </c>
      <c r="B28" s="107"/>
      <c r="C28" s="107"/>
      <c r="D28" s="107"/>
      <c r="E28" s="47">
        <v>1.1000000000000001E-3</v>
      </c>
      <c r="F28" s="97" t="s">
        <v>32</v>
      </c>
      <c r="G28" s="98"/>
      <c r="H28" s="107"/>
      <c r="I28" s="107"/>
      <c r="J28" s="107"/>
      <c r="K28" s="107"/>
      <c r="L28" s="107"/>
      <c r="M28" s="107"/>
      <c r="N28" s="107"/>
    </row>
    <row r="29" spans="1:14" ht="15" x14ac:dyDescent="0.2">
      <c r="A29" s="107" t="s">
        <v>126</v>
      </c>
      <c r="B29" s="107"/>
      <c r="C29" s="107"/>
      <c r="D29" s="107"/>
      <c r="E29" s="47">
        <v>10</v>
      </c>
      <c r="F29" s="97" t="s">
        <v>20</v>
      </c>
      <c r="G29" s="98"/>
      <c r="H29" s="107"/>
      <c r="I29" s="107"/>
      <c r="J29" s="107"/>
      <c r="K29" s="107"/>
      <c r="L29" s="107"/>
      <c r="M29" s="107"/>
      <c r="N29" s="107"/>
    </row>
    <row r="30" spans="1:14" ht="15" x14ac:dyDescent="0.2">
      <c r="A30" s="97" t="s">
        <v>75</v>
      </c>
      <c r="B30" s="109"/>
      <c r="C30" s="109"/>
      <c r="D30" s="98"/>
      <c r="E30" s="47">
        <v>8.0000000000000004E-4</v>
      </c>
      <c r="F30" s="97" t="s">
        <v>74</v>
      </c>
      <c r="G30" s="98"/>
      <c r="H30" s="99"/>
      <c r="I30" s="100"/>
      <c r="J30" s="100"/>
      <c r="K30" s="100"/>
      <c r="L30" s="100"/>
      <c r="M30" s="100"/>
      <c r="N30" s="101"/>
    </row>
    <row r="31" spans="1:14" ht="15" x14ac:dyDescent="0.2">
      <c r="A31" s="97" t="s">
        <v>86</v>
      </c>
      <c r="B31" s="109"/>
      <c r="C31" s="109"/>
      <c r="D31" s="98"/>
      <c r="E31" s="47">
        <v>3</v>
      </c>
      <c r="F31" s="97" t="s">
        <v>77</v>
      </c>
      <c r="G31" s="98"/>
      <c r="H31" s="99" t="s">
        <v>182</v>
      </c>
      <c r="I31" s="100"/>
      <c r="J31" s="100"/>
      <c r="K31" s="100"/>
      <c r="L31" s="100"/>
      <c r="M31" s="100"/>
      <c r="N31" s="101"/>
    </row>
    <row r="32" spans="1:14" ht="15" x14ac:dyDescent="0.2">
      <c r="A32" s="97" t="s">
        <v>76</v>
      </c>
      <c r="B32" s="109"/>
      <c r="C32" s="109"/>
      <c r="D32" s="98"/>
      <c r="E32" s="47">
        <v>2</v>
      </c>
      <c r="F32" s="97" t="s">
        <v>6</v>
      </c>
      <c r="G32" s="98"/>
      <c r="H32" s="99"/>
      <c r="I32" s="100"/>
      <c r="J32" s="100"/>
      <c r="K32" s="100"/>
      <c r="L32" s="100"/>
      <c r="M32" s="100"/>
      <c r="N32" s="101"/>
    </row>
    <row r="33" spans="1:14" ht="15" x14ac:dyDescent="0.2">
      <c r="A33" s="97" t="s">
        <v>98</v>
      </c>
      <c r="B33" s="109"/>
      <c r="C33" s="109"/>
      <c r="D33" s="98"/>
      <c r="E33" s="47">
        <v>8.0000000000000004E-4</v>
      </c>
      <c r="F33" s="97" t="s">
        <v>74</v>
      </c>
      <c r="G33" s="98"/>
      <c r="H33" s="99"/>
      <c r="I33" s="100"/>
      <c r="J33" s="100"/>
      <c r="K33" s="100"/>
      <c r="L33" s="100"/>
      <c r="M33" s="100"/>
      <c r="N33" s="101"/>
    </row>
    <row r="34" spans="1:14" ht="15" x14ac:dyDescent="0.2">
      <c r="A34" s="97" t="s">
        <v>99</v>
      </c>
      <c r="B34" s="109"/>
      <c r="C34" s="109"/>
      <c r="D34" s="98"/>
      <c r="E34" s="47">
        <v>1.5</v>
      </c>
      <c r="F34" s="97" t="s">
        <v>77</v>
      </c>
      <c r="G34" s="98"/>
      <c r="H34" s="99" t="s">
        <v>101</v>
      </c>
      <c r="I34" s="100"/>
      <c r="J34" s="100"/>
      <c r="K34" s="100"/>
      <c r="L34" s="100"/>
      <c r="M34" s="100"/>
      <c r="N34" s="101"/>
    </row>
    <row r="35" spans="1:14" ht="15" x14ac:dyDescent="0.2">
      <c r="A35" s="97" t="s">
        <v>100</v>
      </c>
      <c r="B35" s="109"/>
      <c r="C35" s="109"/>
      <c r="D35" s="98"/>
      <c r="E35" s="47">
        <v>2</v>
      </c>
      <c r="F35" s="97" t="s">
        <v>6</v>
      </c>
      <c r="G35" s="98"/>
      <c r="H35" s="99"/>
      <c r="I35" s="100"/>
      <c r="J35" s="100"/>
      <c r="K35" s="100"/>
      <c r="L35" s="100"/>
      <c r="M35" s="100"/>
      <c r="N35" s="101"/>
    </row>
    <row r="36" spans="1:14" ht="15" x14ac:dyDescent="0.2">
      <c r="A36" s="97" t="s">
        <v>106</v>
      </c>
      <c r="B36" s="109"/>
      <c r="C36" s="109"/>
      <c r="D36" s="98"/>
      <c r="E36" s="47">
        <v>8.0000000000000004E-4</v>
      </c>
      <c r="F36" s="97" t="s">
        <v>74</v>
      </c>
      <c r="G36" s="98"/>
      <c r="H36" s="107"/>
      <c r="I36" s="107"/>
      <c r="J36" s="107"/>
      <c r="K36" s="107"/>
      <c r="L36" s="107"/>
      <c r="M36" s="107"/>
      <c r="N36" s="107"/>
    </row>
    <row r="37" spans="1:14" ht="15" x14ac:dyDescent="0.2">
      <c r="A37" s="97" t="s">
        <v>107</v>
      </c>
      <c r="B37" s="109"/>
      <c r="C37" s="109"/>
      <c r="D37" s="98"/>
      <c r="E37" s="47">
        <v>200</v>
      </c>
      <c r="F37" s="97" t="s">
        <v>77</v>
      </c>
      <c r="G37" s="98"/>
      <c r="H37" s="107" t="s">
        <v>109</v>
      </c>
      <c r="I37" s="107"/>
      <c r="J37" s="107"/>
      <c r="K37" s="107"/>
      <c r="L37" s="107"/>
      <c r="M37" s="107"/>
      <c r="N37" s="107"/>
    </row>
    <row r="38" spans="1:14" ht="15" x14ac:dyDescent="0.2">
      <c r="A38" s="97" t="s">
        <v>108</v>
      </c>
      <c r="B38" s="109"/>
      <c r="C38" s="109"/>
      <c r="D38" s="98"/>
      <c r="E38" s="47">
        <v>2</v>
      </c>
      <c r="F38" s="97" t="s">
        <v>6</v>
      </c>
      <c r="G38" s="98"/>
      <c r="H38" s="107"/>
      <c r="I38" s="107"/>
      <c r="J38" s="107"/>
      <c r="K38" s="107"/>
      <c r="L38" s="107"/>
      <c r="M38" s="107"/>
      <c r="N38" s="107"/>
    </row>
    <row r="39" spans="1:14" ht="30" customHeight="1" x14ac:dyDescent="0.2">
      <c r="A39" s="97" t="s">
        <v>88</v>
      </c>
      <c r="B39" s="109"/>
      <c r="C39" s="109"/>
      <c r="D39" s="98"/>
      <c r="E39" s="54">
        <v>25</v>
      </c>
      <c r="F39" s="97" t="s">
        <v>11</v>
      </c>
      <c r="G39" s="98"/>
      <c r="H39" s="99" t="s">
        <v>90</v>
      </c>
      <c r="I39" s="100"/>
      <c r="J39" s="100"/>
      <c r="K39" s="100"/>
      <c r="L39" s="100"/>
      <c r="M39" s="100"/>
      <c r="N39" s="101"/>
    </row>
    <row r="40" spans="1:14" ht="30" customHeight="1" x14ac:dyDescent="0.2">
      <c r="A40" s="97" t="s">
        <v>87</v>
      </c>
      <c r="B40" s="109"/>
      <c r="C40" s="109"/>
      <c r="D40" s="98"/>
      <c r="E40" s="55">
        <v>25</v>
      </c>
      <c r="F40" s="97" t="s">
        <v>11</v>
      </c>
      <c r="G40" s="98"/>
      <c r="H40" s="99" t="s">
        <v>90</v>
      </c>
      <c r="I40" s="100"/>
      <c r="J40" s="100"/>
      <c r="K40" s="100"/>
      <c r="L40" s="100"/>
      <c r="M40" s="100"/>
      <c r="N40" s="101"/>
    </row>
    <row r="41" spans="1:14" ht="15" x14ac:dyDescent="0.2">
      <c r="A41" s="97"/>
      <c r="B41" s="109"/>
      <c r="C41" s="109"/>
      <c r="D41" s="98"/>
      <c r="E41" s="47"/>
      <c r="F41" s="97"/>
      <c r="G41" s="98"/>
      <c r="H41" s="107"/>
      <c r="I41" s="107"/>
      <c r="J41" s="107"/>
      <c r="K41" s="107"/>
      <c r="L41" s="107"/>
      <c r="M41" s="107"/>
      <c r="N41" s="107"/>
    </row>
    <row r="42" spans="1:14" ht="30" customHeight="1" x14ac:dyDescent="0.2">
      <c r="A42" s="107" t="s">
        <v>34</v>
      </c>
      <c r="B42" s="107"/>
      <c r="C42" s="107"/>
      <c r="D42" s="107"/>
      <c r="E42" s="48">
        <f>8/3</f>
        <v>2.6666666666666665</v>
      </c>
      <c r="F42" s="97" t="s">
        <v>7</v>
      </c>
      <c r="G42" s="98"/>
      <c r="H42" s="107" t="s">
        <v>35</v>
      </c>
      <c r="I42" s="107"/>
      <c r="J42" s="107"/>
      <c r="K42" s="107"/>
      <c r="L42" s="107"/>
      <c r="M42" s="107"/>
      <c r="N42" s="107"/>
    </row>
    <row r="43" spans="1:14" ht="15" x14ac:dyDescent="0.2">
      <c r="A43" s="97"/>
      <c r="B43" s="109"/>
      <c r="C43" s="109"/>
      <c r="D43" s="98"/>
      <c r="E43" s="47"/>
      <c r="F43" s="97"/>
      <c r="G43" s="98"/>
      <c r="H43" s="107"/>
      <c r="I43" s="107"/>
      <c r="J43" s="107"/>
      <c r="K43" s="107"/>
      <c r="L43" s="107"/>
      <c r="M43" s="107"/>
      <c r="N43" s="107"/>
    </row>
    <row r="44" spans="1:14" ht="15" x14ac:dyDescent="0.2">
      <c r="A44" s="107" t="s">
        <v>36</v>
      </c>
      <c r="B44" s="107"/>
      <c r="C44" s="107"/>
      <c r="D44" s="107"/>
      <c r="E44" s="47">
        <v>115</v>
      </c>
      <c r="F44" s="97" t="s">
        <v>9</v>
      </c>
      <c r="G44" s="98"/>
      <c r="H44" s="107" t="s">
        <v>38</v>
      </c>
      <c r="I44" s="107"/>
      <c r="J44" s="107"/>
      <c r="K44" s="107"/>
      <c r="L44" s="107"/>
      <c r="M44" s="107"/>
      <c r="N44" s="107"/>
    </row>
    <row r="45" spans="1:14" ht="15" x14ac:dyDescent="0.2">
      <c r="A45" s="107" t="s">
        <v>37</v>
      </c>
      <c r="B45" s="107"/>
      <c r="C45" s="107"/>
      <c r="D45" s="107"/>
      <c r="E45" s="47">
        <v>75</v>
      </c>
      <c r="F45" s="97" t="s">
        <v>9</v>
      </c>
      <c r="G45" s="98"/>
      <c r="H45" s="107" t="s">
        <v>39</v>
      </c>
      <c r="I45" s="107"/>
      <c r="J45" s="107"/>
      <c r="K45" s="107"/>
      <c r="L45" s="107"/>
      <c r="M45" s="107"/>
      <c r="N45" s="107"/>
    </row>
    <row r="46" spans="1:14" ht="15" x14ac:dyDescent="0.2">
      <c r="A46" s="97"/>
      <c r="B46" s="109"/>
      <c r="C46" s="109"/>
      <c r="D46" s="98"/>
      <c r="E46" s="47"/>
      <c r="F46" s="97"/>
      <c r="G46" s="98"/>
      <c r="H46" s="107"/>
      <c r="I46" s="107"/>
      <c r="J46" s="107"/>
      <c r="K46" s="107"/>
      <c r="L46" s="107"/>
      <c r="M46" s="107"/>
      <c r="N46" s="107"/>
    </row>
    <row r="47" spans="1:14" ht="48" customHeight="1" x14ac:dyDescent="0.2">
      <c r="A47" s="107" t="s">
        <v>80</v>
      </c>
      <c r="B47" s="107"/>
      <c r="C47" s="107"/>
      <c r="D47" s="107"/>
      <c r="E47" s="47">
        <v>23.5</v>
      </c>
      <c r="F47" s="97" t="s">
        <v>10</v>
      </c>
      <c r="G47" s="98"/>
      <c r="H47" s="107" t="s">
        <v>82</v>
      </c>
      <c r="I47" s="107"/>
      <c r="J47" s="107"/>
      <c r="K47" s="107"/>
      <c r="L47" s="107"/>
      <c r="M47" s="107"/>
      <c r="N47" s="107"/>
    </row>
    <row r="48" spans="1:14" ht="48" customHeight="1" x14ac:dyDescent="0.2">
      <c r="A48" s="107" t="s">
        <v>81</v>
      </c>
      <c r="B48" s="107"/>
      <c r="C48" s="107"/>
      <c r="D48" s="107"/>
      <c r="E48" s="47">
        <v>23.5</v>
      </c>
      <c r="F48" s="97" t="s">
        <v>10</v>
      </c>
      <c r="G48" s="98"/>
      <c r="H48" s="107" t="s">
        <v>83</v>
      </c>
      <c r="I48" s="107"/>
      <c r="J48" s="107"/>
      <c r="K48" s="107"/>
      <c r="L48" s="107"/>
      <c r="M48" s="107"/>
      <c r="N48" s="107"/>
    </row>
    <row r="49" spans="1:21" ht="48" customHeight="1" x14ac:dyDescent="0.2">
      <c r="A49" s="107" t="s">
        <v>174</v>
      </c>
      <c r="B49" s="107"/>
      <c r="C49" s="107"/>
      <c r="D49" s="107"/>
      <c r="E49" s="47">
        <v>25</v>
      </c>
      <c r="F49" s="97" t="s">
        <v>10</v>
      </c>
      <c r="G49" s="98"/>
      <c r="H49" s="99"/>
      <c r="I49" s="100"/>
      <c r="J49" s="100"/>
      <c r="K49" s="100"/>
      <c r="L49" s="100"/>
      <c r="M49" s="100"/>
      <c r="N49" s="101"/>
    </row>
    <row r="50" spans="1:21" ht="15" x14ac:dyDescent="0.2">
      <c r="A50" s="97"/>
      <c r="B50" s="109"/>
      <c r="C50" s="109"/>
      <c r="D50" s="98"/>
      <c r="E50" s="47"/>
      <c r="F50" s="97"/>
      <c r="G50" s="98"/>
      <c r="H50" s="107"/>
      <c r="I50" s="107"/>
      <c r="J50" s="107"/>
      <c r="K50" s="107"/>
      <c r="L50" s="107"/>
      <c r="M50" s="107"/>
      <c r="N50" s="107"/>
    </row>
    <row r="51" spans="1:21" ht="30" customHeight="1" x14ac:dyDescent="0.2">
      <c r="A51" s="107" t="s">
        <v>41</v>
      </c>
      <c r="B51" s="107"/>
      <c r="C51" s="107"/>
      <c r="D51" s="107"/>
      <c r="E51" s="47">
        <v>6.25</v>
      </c>
      <c r="F51" s="97" t="s">
        <v>11</v>
      </c>
      <c r="G51" s="98"/>
      <c r="H51" s="107" t="s">
        <v>170</v>
      </c>
      <c r="I51" s="107"/>
      <c r="J51" s="107"/>
      <c r="K51" s="107"/>
      <c r="L51" s="107"/>
      <c r="M51" s="107"/>
      <c r="N51" s="107"/>
    </row>
    <row r="52" spans="1:21" ht="30" customHeight="1" x14ac:dyDescent="0.2">
      <c r="A52" s="107" t="s">
        <v>42</v>
      </c>
      <c r="B52" s="107"/>
      <c r="C52" s="107"/>
      <c r="D52" s="107"/>
      <c r="E52" s="47">
        <v>6.25</v>
      </c>
      <c r="F52" s="97" t="s">
        <v>11</v>
      </c>
      <c r="G52" s="98"/>
      <c r="H52" s="107" t="s">
        <v>170</v>
      </c>
      <c r="I52" s="107"/>
      <c r="J52" s="107"/>
      <c r="K52" s="107"/>
      <c r="L52" s="107"/>
      <c r="M52" s="107"/>
      <c r="N52" s="107"/>
    </row>
    <row r="53" spans="1:21" ht="15" customHeight="1" x14ac:dyDescent="0.2">
      <c r="A53" s="107" t="s">
        <v>12</v>
      </c>
      <c r="B53" s="107"/>
      <c r="C53" s="107"/>
      <c r="D53" s="107"/>
      <c r="E53" s="47">
        <v>3.5</v>
      </c>
      <c r="F53" s="97" t="s">
        <v>11</v>
      </c>
      <c r="G53" s="98"/>
      <c r="H53" s="107"/>
      <c r="I53" s="107"/>
      <c r="J53" s="107"/>
      <c r="K53" s="107"/>
      <c r="L53" s="107"/>
      <c r="M53" s="107"/>
      <c r="N53" s="107"/>
    </row>
    <row r="57" spans="1:21" ht="15.75" x14ac:dyDescent="0.25">
      <c r="A57" s="2" t="s">
        <v>22</v>
      </c>
      <c r="G57" s="2" t="s">
        <v>84</v>
      </c>
      <c r="M57" s="2" t="s">
        <v>85</v>
      </c>
      <c r="U57" s="2" t="s">
        <v>183</v>
      </c>
    </row>
    <row r="85" spans="1:17" x14ac:dyDescent="0.2">
      <c r="I85" s="53"/>
    </row>
    <row r="86" spans="1:17" x14ac:dyDescent="0.2">
      <c r="A86" s="1"/>
    </row>
    <row r="88" spans="1:17" ht="15.75" x14ac:dyDescent="0.25">
      <c r="A88" s="2" t="s">
        <v>137</v>
      </c>
    </row>
    <row r="89" spans="1:17" x14ac:dyDescent="0.2">
      <c r="G89" s="61"/>
    </row>
    <row r="90" spans="1:17" x14ac:dyDescent="0.2">
      <c r="G90" s="62"/>
    </row>
    <row r="91" spans="1:17" ht="15.75" x14ac:dyDescent="0.25">
      <c r="A91" s="2" t="s">
        <v>43</v>
      </c>
      <c r="D91" s="2" t="s">
        <v>44</v>
      </c>
      <c r="G91" s="61"/>
      <c r="H91" s="2" t="s">
        <v>45</v>
      </c>
    </row>
    <row r="92" spans="1:17" ht="16.5" thickBot="1" x14ac:dyDescent="0.3">
      <c r="P92" s="2" t="s">
        <v>46</v>
      </c>
    </row>
    <row r="93" spans="1:17" ht="126" x14ac:dyDescent="0.25">
      <c r="A93" s="11" t="s">
        <v>2</v>
      </c>
      <c r="B93" s="12" t="s">
        <v>1</v>
      </c>
      <c r="C93" s="16" t="s">
        <v>3</v>
      </c>
      <c r="D93" s="11" t="s">
        <v>2</v>
      </c>
      <c r="E93" s="12" t="s">
        <v>4</v>
      </c>
      <c r="F93" s="63" t="s">
        <v>142</v>
      </c>
      <c r="G93" s="74" t="s">
        <v>133</v>
      </c>
      <c r="H93" s="11" t="s">
        <v>2</v>
      </c>
      <c r="I93" s="12" t="s">
        <v>15</v>
      </c>
      <c r="J93" s="63" t="s">
        <v>141</v>
      </c>
      <c r="K93" s="77" t="s">
        <v>140</v>
      </c>
      <c r="L93" s="3"/>
      <c r="O93" s="3"/>
      <c r="P93" s="3"/>
      <c r="Q93" s="3"/>
    </row>
    <row r="94" spans="1:17" ht="15" x14ac:dyDescent="0.2">
      <c r="A94" s="13">
        <v>0</v>
      </c>
      <c r="B94" s="10">
        <v>1</v>
      </c>
      <c r="C94" s="17">
        <v>0</v>
      </c>
      <c r="D94" s="13">
        <f>A94</f>
        <v>0</v>
      </c>
      <c r="E94" s="19">
        <f>$E$22*C94/100</f>
        <v>0</v>
      </c>
      <c r="F94" s="66">
        <f>IF(E94&gt;(E$22/2),(E$22/2),E94)</f>
        <v>0</v>
      </c>
      <c r="G94" s="75">
        <f>0.5*E94</f>
        <v>0</v>
      </c>
      <c r="H94" s="13">
        <f t="shared" ref="H94:H124" si="0">A94</f>
        <v>0</v>
      </c>
      <c r="I94" s="19">
        <f t="shared" ref="I94:I124" si="1">B94*E94</f>
        <v>0</v>
      </c>
      <c r="J94" s="64">
        <f t="shared" ref="J94:J124" si="2">B94*F94</f>
        <v>0</v>
      </c>
      <c r="K94" s="78">
        <f t="shared" ref="K94:K124" si="3">B94*G94</f>
        <v>0</v>
      </c>
      <c r="L94" s="27"/>
      <c r="O94" s="4"/>
      <c r="P94" s="4"/>
      <c r="Q94" s="4"/>
    </row>
    <row r="95" spans="1:17" ht="15" x14ac:dyDescent="0.2">
      <c r="A95" s="13">
        <v>1</v>
      </c>
      <c r="B95" s="10">
        <v>112</v>
      </c>
      <c r="C95" s="17">
        <v>0</v>
      </c>
      <c r="D95" s="13">
        <f t="shared" ref="D95:D124" si="4">A95</f>
        <v>1</v>
      </c>
      <c r="E95" s="19">
        <f t="shared" ref="E95:E124" si="5">$E$22*C95/100</f>
        <v>0</v>
      </c>
      <c r="F95" s="66">
        <f t="shared" ref="F95:F124" si="6">IF(E95&gt;(E$22/2),(E$22/2),E95)</f>
        <v>0</v>
      </c>
      <c r="G95" s="75">
        <f t="shared" ref="G95:G124" si="7">0.5*E95</f>
        <v>0</v>
      </c>
      <c r="H95" s="13">
        <f t="shared" si="0"/>
        <v>1</v>
      </c>
      <c r="I95" s="19">
        <f t="shared" si="1"/>
        <v>0</v>
      </c>
      <c r="J95" s="64">
        <f t="shared" si="2"/>
        <v>0</v>
      </c>
      <c r="K95" s="78">
        <f t="shared" si="3"/>
        <v>0</v>
      </c>
      <c r="L95" s="27"/>
      <c r="O95" s="4"/>
      <c r="P95" s="4"/>
      <c r="Q95" s="4"/>
    </row>
    <row r="96" spans="1:17" ht="15" x14ac:dyDescent="0.2">
      <c r="A96" s="13">
        <v>2</v>
      </c>
      <c r="B96" s="10">
        <v>221</v>
      </c>
      <c r="C96" s="17">
        <v>3.4843953494364207E-3</v>
      </c>
      <c r="D96" s="13">
        <f t="shared" si="4"/>
        <v>2</v>
      </c>
      <c r="E96" s="19">
        <f t="shared" si="5"/>
        <v>1.7421976747182103E-2</v>
      </c>
      <c r="F96" s="66">
        <f t="shared" si="6"/>
        <v>1.7421976747182103E-2</v>
      </c>
      <c r="G96" s="75">
        <f t="shared" si="7"/>
        <v>8.7109883735910516E-3</v>
      </c>
      <c r="H96" s="13">
        <f t="shared" si="0"/>
        <v>2</v>
      </c>
      <c r="I96" s="19">
        <f t="shared" si="1"/>
        <v>3.850256861127245</v>
      </c>
      <c r="J96" s="64">
        <f t="shared" si="2"/>
        <v>3.850256861127245</v>
      </c>
      <c r="K96" s="78">
        <f t="shared" si="3"/>
        <v>1.9251284305636225</v>
      </c>
      <c r="L96" s="27"/>
      <c r="O96" s="4"/>
      <c r="P96" s="4"/>
      <c r="Q96" s="4"/>
    </row>
    <row r="97" spans="1:17" ht="15" x14ac:dyDescent="0.2">
      <c r="A97" s="13">
        <v>3</v>
      </c>
      <c r="B97" s="10">
        <v>350</v>
      </c>
      <c r="C97" s="17">
        <v>0.72422712675483814</v>
      </c>
      <c r="D97" s="13">
        <f t="shared" si="4"/>
        <v>3</v>
      </c>
      <c r="E97" s="19">
        <f t="shared" si="5"/>
        <v>3.6211356337741902</v>
      </c>
      <c r="F97" s="66">
        <f t="shared" si="6"/>
        <v>3.6211356337741902</v>
      </c>
      <c r="G97" s="75">
        <f t="shared" si="7"/>
        <v>1.8105678168870951</v>
      </c>
      <c r="H97" s="13">
        <f t="shared" si="0"/>
        <v>3</v>
      </c>
      <c r="I97" s="19">
        <f t="shared" si="1"/>
        <v>1267.3974718209665</v>
      </c>
      <c r="J97" s="64">
        <f t="shared" si="2"/>
        <v>1267.3974718209665</v>
      </c>
      <c r="K97" s="78">
        <f t="shared" si="3"/>
        <v>633.69873591048326</v>
      </c>
      <c r="L97" s="27"/>
      <c r="O97" s="4"/>
      <c r="P97" s="4"/>
      <c r="Q97" s="4"/>
    </row>
    <row r="98" spans="1:17" ht="15" x14ac:dyDescent="0.2">
      <c r="A98" s="13">
        <v>4</v>
      </c>
      <c r="B98" s="10">
        <v>463</v>
      </c>
      <c r="C98" s="17">
        <v>2.4465816710428716</v>
      </c>
      <c r="D98" s="13">
        <f t="shared" si="4"/>
        <v>4</v>
      </c>
      <c r="E98" s="19">
        <f t="shared" si="5"/>
        <v>12.232908355214358</v>
      </c>
      <c r="F98" s="66">
        <f t="shared" si="6"/>
        <v>12.232908355214358</v>
      </c>
      <c r="G98" s="75">
        <f t="shared" si="7"/>
        <v>6.1164541776071788</v>
      </c>
      <c r="H98" s="13">
        <f t="shared" si="0"/>
        <v>4</v>
      </c>
      <c r="I98" s="19">
        <f t="shared" si="1"/>
        <v>5663.8365684642476</v>
      </c>
      <c r="J98" s="64">
        <f t="shared" si="2"/>
        <v>5663.8365684642476</v>
      </c>
      <c r="K98" s="78">
        <f t="shared" si="3"/>
        <v>2831.9182842321238</v>
      </c>
      <c r="L98" s="27"/>
      <c r="O98" s="4"/>
      <c r="P98" s="4"/>
      <c r="Q98" s="4"/>
    </row>
    <row r="99" spans="1:17" ht="15" x14ac:dyDescent="0.2">
      <c r="A99" s="13">
        <v>5</v>
      </c>
      <c r="B99" s="10">
        <v>559</v>
      </c>
      <c r="C99" s="17">
        <v>5.8571270746710447</v>
      </c>
      <c r="D99" s="13">
        <f t="shared" si="4"/>
        <v>5</v>
      </c>
      <c r="E99" s="19">
        <f t="shared" si="5"/>
        <v>29.28563537335522</v>
      </c>
      <c r="F99" s="66">
        <f t="shared" si="6"/>
        <v>29.28563537335522</v>
      </c>
      <c r="G99" s="75">
        <f t="shared" si="7"/>
        <v>14.64281768667761</v>
      </c>
      <c r="H99" s="13">
        <f t="shared" si="0"/>
        <v>5</v>
      </c>
      <c r="I99" s="19">
        <f t="shared" si="1"/>
        <v>16370.670173705568</v>
      </c>
      <c r="J99" s="64">
        <f t="shared" si="2"/>
        <v>16370.670173705568</v>
      </c>
      <c r="K99" s="78">
        <f t="shared" si="3"/>
        <v>8185.3350868527841</v>
      </c>
      <c r="L99" s="27"/>
      <c r="O99" s="4"/>
      <c r="P99" s="4"/>
      <c r="Q99" s="4"/>
    </row>
    <row r="100" spans="1:17" ht="15" x14ac:dyDescent="0.2">
      <c r="A100" s="13">
        <v>6</v>
      </c>
      <c r="B100" s="10">
        <v>620</v>
      </c>
      <c r="C100" s="17">
        <v>11.204255335083536</v>
      </c>
      <c r="D100" s="13">
        <f t="shared" si="4"/>
        <v>6</v>
      </c>
      <c r="E100" s="19">
        <f t="shared" si="5"/>
        <v>56.021276675417674</v>
      </c>
      <c r="F100" s="66">
        <f t="shared" si="6"/>
        <v>56.021276675417674</v>
      </c>
      <c r="G100" s="75">
        <f t="shared" si="7"/>
        <v>28.010638337708837</v>
      </c>
      <c r="H100" s="13">
        <f t="shared" si="0"/>
        <v>6</v>
      </c>
      <c r="I100" s="19">
        <f t="shared" si="1"/>
        <v>34733.191538758962</v>
      </c>
      <c r="J100" s="64">
        <f t="shared" si="2"/>
        <v>34733.191538758962</v>
      </c>
      <c r="K100" s="78">
        <f t="shared" si="3"/>
        <v>17366.595769379481</v>
      </c>
      <c r="L100" s="27"/>
      <c r="O100" s="4"/>
      <c r="P100" s="4"/>
      <c r="Q100" s="4"/>
    </row>
    <row r="101" spans="1:17" ht="15" x14ac:dyDescent="0.2">
      <c r="A101" s="13">
        <v>7</v>
      </c>
      <c r="B101" s="10">
        <v>706</v>
      </c>
      <c r="C101" s="17">
        <v>18.560583944976447</v>
      </c>
      <c r="D101" s="13">
        <f t="shared" si="4"/>
        <v>7</v>
      </c>
      <c r="E101" s="19">
        <f t="shared" si="5"/>
        <v>92.80291972488223</v>
      </c>
      <c r="F101" s="66">
        <f t="shared" si="6"/>
        <v>92.80291972488223</v>
      </c>
      <c r="G101" s="75">
        <f t="shared" si="7"/>
        <v>46.401459862441115</v>
      </c>
      <c r="H101" s="13">
        <f t="shared" si="0"/>
        <v>7</v>
      </c>
      <c r="I101" s="19">
        <f t="shared" si="1"/>
        <v>65518.861325766855</v>
      </c>
      <c r="J101" s="64">
        <f t="shared" si="2"/>
        <v>65518.861325766855</v>
      </c>
      <c r="K101" s="78">
        <f t="shared" si="3"/>
        <v>32759.430662883427</v>
      </c>
      <c r="L101" s="27"/>
      <c r="O101" s="4"/>
      <c r="P101" s="4"/>
      <c r="Q101" s="4"/>
    </row>
    <row r="102" spans="1:17" ht="15" x14ac:dyDescent="0.2">
      <c r="A102" s="13">
        <v>8</v>
      </c>
      <c r="B102" s="10">
        <v>757</v>
      </c>
      <c r="C102" s="17">
        <v>28.372160796290611</v>
      </c>
      <c r="D102" s="13">
        <f t="shared" si="4"/>
        <v>8</v>
      </c>
      <c r="E102" s="19">
        <f t="shared" si="5"/>
        <v>141.86080398145307</v>
      </c>
      <c r="F102" s="66">
        <f t="shared" si="6"/>
        <v>141.86080398145307</v>
      </c>
      <c r="G102" s="75">
        <f t="shared" si="7"/>
        <v>70.930401990726537</v>
      </c>
      <c r="H102" s="13">
        <f t="shared" si="0"/>
        <v>8</v>
      </c>
      <c r="I102" s="19">
        <f t="shared" si="1"/>
        <v>107388.62861395998</v>
      </c>
      <c r="J102" s="64">
        <f t="shared" si="2"/>
        <v>107388.62861395998</v>
      </c>
      <c r="K102" s="78">
        <f t="shared" si="3"/>
        <v>53694.314306979992</v>
      </c>
      <c r="L102" s="27"/>
      <c r="O102" s="4"/>
      <c r="P102" s="4"/>
      <c r="Q102" s="4"/>
    </row>
    <row r="103" spans="1:17" ht="15" x14ac:dyDescent="0.2">
      <c r="A103" s="13">
        <v>9</v>
      </c>
      <c r="B103" s="10">
        <v>740</v>
      </c>
      <c r="C103" s="17">
        <v>40.622426112541362</v>
      </c>
      <c r="D103" s="13">
        <f t="shared" si="4"/>
        <v>9</v>
      </c>
      <c r="E103" s="19">
        <f t="shared" si="5"/>
        <v>203.1121305627068</v>
      </c>
      <c r="F103" s="66">
        <f t="shared" si="6"/>
        <v>203.1121305627068</v>
      </c>
      <c r="G103" s="75">
        <f t="shared" si="7"/>
        <v>101.5560652813534</v>
      </c>
      <c r="H103" s="13">
        <f t="shared" si="0"/>
        <v>9</v>
      </c>
      <c r="I103" s="19">
        <f t="shared" si="1"/>
        <v>150302.97661640303</v>
      </c>
      <c r="J103" s="64">
        <f t="shared" si="2"/>
        <v>150302.97661640303</v>
      </c>
      <c r="K103" s="78">
        <f t="shared" si="3"/>
        <v>75151.488308201515</v>
      </c>
      <c r="L103" s="27"/>
      <c r="O103" s="4"/>
      <c r="P103" s="4"/>
      <c r="Q103" s="4"/>
    </row>
    <row r="104" spans="1:17" ht="15" x14ac:dyDescent="0.2">
      <c r="A104" s="13">
        <v>10</v>
      </c>
      <c r="B104" s="10">
        <v>727</v>
      </c>
      <c r="C104" s="17">
        <v>55.100251227953663</v>
      </c>
      <c r="D104" s="13">
        <f t="shared" si="4"/>
        <v>10</v>
      </c>
      <c r="E104" s="19">
        <f t="shared" si="5"/>
        <v>275.50125613976832</v>
      </c>
      <c r="F104" s="66">
        <f t="shared" si="6"/>
        <v>250</v>
      </c>
      <c r="G104" s="75">
        <f t="shared" si="7"/>
        <v>137.75062806988416</v>
      </c>
      <c r="H104" s="13">
        <f t="shared" si="0"/>
        <v>10</v>
      </c>
      <c r="I104" s="19">
        <f t="shared" si="1"/>
        <v>200289.41321361155</v>
      </c>
      <c r="J104" s="64">
        <f t="shared" si="2"/>
        <v>181750</v>
      </c>
      <c r="K104" s="78">
        <f t="shared" si="3"/>
        <v>100144.70660680578</v>
      </c>
      <c r="L104" s="27"/>
      <c r="O104" s="4"/>
      <c r="P104" s="4"/>
      <c r="Q104" s="4"/>
    </row>
    <row r="105" spans="1:17" ht="15" x14ac:dyDescent="0.2">
      <c r="A105" s="13">
        <v>11</v>
      </c>
      <c r="B105" s="10">
        <v>691</v>
      </c>
      <c r="C105" s="17">
        <v>70.69799035022757</v>
      </c>
      <c r="D105" s="13">
        <f t="shared" si="4"/>
        <v>11</v>
      </c>
      <c r="E105" s="19">
        <f t="shared" si="5"/>
        <v>353.48995175113782</v>
      </c>
      <c r="F105" s="66">
        <f t="shared" si="6"/>
        <v>250</v>
      </c>
      <c r="G105" s="75">
        <f t="shared" si="7"/>
        <v>176.74497587556891</v>
      </c>
      <c r="H105" s="13">
        <f t="shared" si="0"/>
        <v>11</v>
      </c>
      <c r="I105" s="19">
        <f t="shared" si="1"/>
        <v>244261.55666003624</v>
      </c>
      <c r="J105" s="64">
        <f t="shared" si="2"/>
        <v>172750</v>
      </c>
      <c r="K105" s="78">
        <f t="shared" si="3"/>
        <v>122130.77833001812</v>
      </c>
      <c r="L105" s="27"/>
      <c r="O105" s="4"/>
      <c r="P105" s="4"/>
      <c r="Q105" s="4"/>
    </row>
    <row r="106" spans="1:17" ht="15" x14ac:dyDescent="0.2">
      <c r="A106" s="13">
        <v>12</v>
      </c>
      <c r="B106" s="10">
        <v>629</v>
      </c>
      <c r="C106" s="17">
        <v>84.137725276946824</v>
      </c>
      <c r="D106" s="13">
        <f t="shared" si="4"/>
        <v>12</v>
      </c>
      <c r="E106" s="19">
        <f t="shared" si="5"/>
        <v>420.68862638473411</v>
      </c>
      <c r="F106" s="66">
        <f t="shared" si="6"/>
        <v>250</v>
      </c>
      <c r="G106" s="75">
        <f t="shared" si="7"/>
        <v>210.34431319236705</v>
      </c>
      <c r="H106" s="13">
        <f t="shared" si="0"/>
        <v>12</v>
      </c>
      <c r="I106" s="19">
        <f t="shared" si="1"/>
        <v>264613.14599599777</v>
      </c>
      <c r="J106" s="64">
        <f t="shared" si="2"/>
        <v>157250</v>
      </c>
      <c r="K106" s="78">
        <f t="shared" si="3"/>
        <v>132306.57299799888</v>
      </c>
      <c r="L106" s="27"/>
      <c r="O106" s="4"/>
      <c r="P106" s="4"/>
      <c r="Q106" s="4"/>
    </row>
    <row r="107" spans="1:17" ht="15.75" x14ac:dyDescent="0.25">
      <c r="A107" s="13">
        <v>13</v>
      </c>
      <c r="B107" s="10">
        <v>530</v>
      </c>
      <c r="C107" s="17">
        <v>93.197523532430864</v>
      </c>
      <c r="D107" s="13">
        <f t="shared" si="4"/>
        <v>13</v>
      </c>
      <c r="E107" s="19">
        <f t="shared" si="5"/>
        <v>465.98761766215432</v>
      </c>
      <c r="F107" s="66">
        <f t="shared" si="6"/>
        <v>250</v>
      </c>
      <c r="G107" s="75">
        <f t="shared" si="7"/>
        <v>232.99380883107716</v>
      </c>
      <c r="H107" s="13">
        <f t="shared" si="0"/>
        <v>13</v>
      </c>
      <c r="I107" s="19">
        <f t="shared" si="1"/>
        <v>246973.43736094178</v>
      </c>
      <c r="J107" s="64">
        <f t="shared" si="2"/>
        <v>132500</v>
      </c>
      <c r="K107" s="78">
        <f t="shared" si="3"/>
        <v>123486.71868047089</v>
      </c>
      <c r="L107" s="27"/>
      <c r="O107" s="4"/>
      <c r="P107" s="21" t="s">
        <v>47</v>
      </c>
      <c r="Q107" s="4"/>
    </row>
    <row r="108" spans="1:17" ht="15" x14ac:dyDescent="0.2">
      <c r="A108" s="13">
        <v>14</v>
      </c>
      <c r="B108" s="10">
        <v>427</v>
      </c>
      <c r="C108" s="17">
        <v>97.846337675697256</v>
      </c>
      <c r="D108" s="13">
        <f t="shared" si="4"/>
        <v>14</v>
      </c>
      <c r="E108" s="19">
        <f t="shared" si="5"/>
        <v>489.2316883784863</v>
      </c>
      <c r="F108" s="66">
        <f t="shared" si="6"/>
        <v>250</v>
      </c>
      <c r="G108" s="75">
        <f t="shared" si="7"/>
        <v>244.61584418924315</v>
      </c>
      <c r="H108" s="13">
        <f t="shared" si="0"/>
        <v>14</v>
      </c>
      <c r="I108" s="19">
        <f t="shared" si="1"/>
        <v>208901.93093761365</v>
      </c>
      <c r="J108" s="64">
        <f t="shared" si="2"/>
        <v>106750</v>
      </c>
      <c r="K108" s="78">
        <f t="shared" si="3"/>
        <v>104450.96546880683</v>
      </c>
      <c r="L108" s="27"/>
      <c r="O108" s="4"/>
      <c r="P108" s="4"/>
      <c r="Q108" s="4"/>
    </row>
    <row r="109" spans="1:17" ht="15" x14ac:dyDescent="0.2">
      <c r="A109" s="13">
        <v>15</v>
      </c>
      <c r="B109" s="10">
        <v>346</v>
      </c>
      <c r="C109" s="17">
        <v>99.441354936125677</v>
      </c>
      <c r="D109" s="13">
        <f t="shared" si="4"/>
        <v>15</v>
      </c>
      <c r="E109" s="19">
        <f t="shared" si="5"/>
        <v>497.20677468062837</v>
      </c>
      <c r="F109" s="66">
        <f t="shared" si="6"/>
        <v>250</v>
      </c>
      <c r="G109" s="75">
        <f t="shared" si="7"/>
        <v>248.60338734031419</v>
      </c>
      <c r="H109" s="13">
        <f t="shared" si="0"/>
        <v>15</v>
      </c>
      <c r="I109" s="19">
        <f t="shared" si="1"/>
        <v>172033.54403949741</v>
      </c>
      <c r="J109" s="64">
        <f t="shared" si="2"/>
        <v>86500</v>
      </c>
      <c r="K109" s="78">
        <f t="shared" si="3"/>
        <v>86016.772019748707</v>
      </c>
      <c r="L109" s="27"/>
      <c r="O109" s="4"/>
      <c r="P109" s="4"/>
      <c r="Q109" s="4"/>
    </row>
    <row r="110" spans="1:17" ht="15" x14ac:dyDescent="0.2">
      <c r="A110" s="13">
        <v>16</v>
      </c>
      <c r="B110" s="10">
        <v>269</v>
      </c>
      <c r="C110" s="17">
        <v>99.872444806857786</v>
      </c>
      <c r="D110" s="13">
        <f t="shared" si="4"/>
        <v>16</v>
      </c>
      <c r="E110" s="19">
        <f t="shared" si="5"/>
        <v>499.36222403428894</v>
      </c>
      <c r="F110" s="66">
        <f t="shared" si="6"/>
        <v>250</v>
      </c>
      <c r="G110" s="75">
        <f t="shared" si="7"/>
        <v>249.68111201714447</v>
      </c>
      <c r="H110" s="13">
        <f t="shared" si="0"/>
        <v>16</v>
      </c>
      <c r="I110" s="19">
        <f t="shared" si="1"/>
        <v>134328.43826522373</v>
      </c>
      <c r="J110" s="64">
        <f t="shared" si="2"/>
        <v>67250</v>
      </c>
      <c r="K110" s="78">
        <f t="shared" si="3"/>
        <v>67164.219132611863</v>
      </c>
      <c r="L110" s="27"/>
      <c r="O110" s="4"/>
      <c r="P110" s="4"/>
      <c r="Q110" s="4"/>
    </row>
    <row r="111" spans="1:17" ht="15" x14ac:dyDescent="0.2">
      <c r="A111" s="13">
        <v>17</v>
      </c>
      <c r="B111" s="10">
        <v>209</v>
      </c>
      <c r="C111" s="17">
        <v>99.973533464996819</v>
      </c>
      <c r="D111" s="13">
        <f t="shared" si="4"/>
        <v>17</v>
      </c>
      <c r="E111" s="19">
        <f t="shared" si="5"/>
        <v>499.86766732498404</v>
      </c>
      <c r="F111" s="66">
        <f t="shared" si="6"/>
        <v>250</v>
      </c>
      <c r="G111" s="75">
        <f t="shared" si="7"/>
        <v>249.93383366249202</v>
      </c>
      <c r="H111" s="13">
        <f t="shared" si="0"/>
        <v>17</v>
      </c>
      <c r="I111" s="19">
        <f t="shared" si="1"/>
        <v>104472.34247092166</v>
      </c>
      <c r="J111" s="64">
        <f t="shared" si="2"/>
        <v>52250</v>
      </c>
      <c r="K111" s="78">
        <f t="shared" si="3"/>
        <v>52236.171235460832</v>
      </c>
      <c r="L111" s="27"/>
      <c r="O111" s="4"/>
      <c r="P111" s="4"/>
      <c r="Q111" s="4"/>
    </row>
    <row r="112" spans="1:17" ht="15" x14ac:dyDescent="0.2">
      <c r="A112" s="13">
        <v>18</v>
      </c>
      <c r="B112" s="10">
        <v>162</v>
      </c>
      <c r="C112" s="17">
        <v>99.995290281552442</v>
      </c>
      <c r="D112" s="13">
        <f t="shared" si="4"/>
        <v>18</v>
      </c>
      <c r="E112" s="19">
        <f t="shared" si="5"/>
        <v>499.97645140776223</v>
      </c>
      <c r="F112" s="66">
        <f t="shared" si="6"/>
        <v>250</v>
      </c>
      <c r="G112" s="75">
        <f t="shared" si="7"/>
        <v>249.98822570388111</v>
      </c>
      <c r="H112" s="13">
        <f t="shared" si="0"/>
        <v>18</v>
      </c>
      <c r="I112" s="19">
        <f t="shared" si="1"/>
        <v>80996.185128057477</v>
      </c>
      <c r="J112" s="64">
        <f t="shared" si="2"/>
        <v>40500</v>
      </c>
      <c r="K112" s="78">
        <f t="shared" si="3"/>
        <v>40498.092564028739</v>
      </c>
      <c r="L112" s="27"/>
      <c r="O112" s="4"/>
      <c r="P112" s="4"/>
      <c r="Q112" s="4"/>
    </row>
    <row r="113" spans="1:17" ht="15" x14ac:dyDescent="0.2">
      <c r="A113" s="13">
        <v>19</v>
      </c>
      <c r="B113" s="10">
        <v>102</v>
      </c>
      <c r="C113" s="17">
        <v>100</v>
      </c>
      <c r="D113" s="13">
        <f t="shared" si="4"/>
        <v>19</v>
      </c>
      <c r="E113" s="19">
        <f t="shared" si="5"/>
        <v>500</v>
      </c>
      <c r="F113" s="66">
        <f t="shared" si="6"/>
        <v>250</v>
      </c>
      <c r="G113" s="75">
        <f t="shared" si="7"/>
        <v>250</v>
      </c>
      <c r="H113" s="13">
        <f t="shared" si="0"/>
        <v>19</v>
      </c>
      <c r="I113" s="19">
        <f t="shared" si="1"/>
        <v>51000</v>
      </c>
      <c r="J113" s="64">
        <f t="shared" si="2"/>
        <v>25500</v>
      </c>
      <c r="K113" s="78">
        <f t="shared" si="3"/>
        <v>25500</v>
      </c>
      <c r="L113" s="27"/>
      <c r="O113" s="4"/>
      <c r="P113" s="4"/>
      <c r="Q113" s="4"/>
    </row>
    <row r="114" spans="1:17" ht="15" x14ac:dyDescent="0.2">
      <c r="A114" s="13">
        <v>20</v>
      </c>
      <c r="B114" s="10">
        <v>62</v>
      </c>
      <c r="C114" s="17">
        <v>100.00065949339374</v>
      </c>
      <c r="D114" s="13">
        <f t="shared" si="4"/>
        <v>20</v>
      </c>
      <c r="E114" s="19">
        <f t="shared" si="5"/>
        <v>500.00329746696872</v>
      </c>
      <c r="F114" s="66">
        <f t="shared" si="6"/>
        <v>250</v>
      </c>
      <c r="G114" s="75">
        <f t="shared" si="7"/>
        <v>250.00164873348436</v>
      </c>
      <c r="H114" s="13">
        <f t="shared" si="0"/>
        <v>20</v>
      </c>
      <c r="I114" s="19">
        <f t="shared" si="1"/>
        <v>31000.204442952061</v>
      </c>
      <c r="J114" s="64">
        <f t="shared" si="2"/>
        <v>15500</v>
      </c>
      <c r="K114" s="78">
        <f t="shared" si="3"/>
        <v>15500.102221476031</v>
      </c>
      <c r="L114" s="27"/>
      <c r="O114" s="4"/>
      <c r="P114" s="4"/>
      <c r="Q114" s="4"/>
    </row>
    <row r="115" spans="1:17" ht="15" x14ac:dyDescent="0.2">
      <c r="A115" s="13">
        <v>21</v>
      </c>
      <c r="B115" s="10">
        <v>36</v>
      </c>
      <c r="C115" s="17">
        <v>100.00066463077353</v>
      </c>
      <c r="D115" s="13">
        <f t="shared" si="4"/>
        <v>21</v>
      </c>
      <c r="E115" s="19">
        <f t="shared" si="5"/>
        <v>500.0033231538676</v>
      </c>
      <c r="F115" s="66">
        <f t="shared" si="6"/>
        <v>250</v>
      </c>
      <c r="G115" s="75">
        <f t="shared" si="7"/>
        <v>250.0016615769338</v>
      </c>
      <c r="H115" s="13">
        <f t="shared" si="0"/>
        <v>21</v>
      </c>
      <c r="I115" s="19">
        <f t="shared" si="1"/>
        <v>18000.119633539234</v>
      </c>
      <c r="J115" s="64">
        <f t="shared" si="2"/>
        <v>9000</v>
      </c>
      <c r="K115" s="78">
        <f t="shared" si="3"/>
        <v>9000.0598167696171</v>
      </c>
      <c r="L115" s="27"/>
      <c r="O115" s="4"/>
      <c r="P115" s="4"/>
      <c r="Q115" s="4"/>
    </row>
    <row r="116" spans="1:17" ht="15" x14ac:dyDescent="0.2">
      <c r="A116" s="13">
        <v>22</v>
      </c>
      <c r="B116" s="10">
        <v>21</v>
      </c>
      <c r="C116" s="17">
        <v>100.0006646307743</v>
      </c>
      <c r="D116" s="13">
        <f t="shared" si="4"/>
        <v>22</v>
      </c>
      <c r="E116" s="19">
        <f t="shared" si="5"/>
        <v>500.00332315387146</v>
      </c>
      <c r="F116" s="66">
        <f t="shared" si="6"/>
        <v>250</v>
      </c>
      <c r="G116" s="75">
        <f t="shared" si="7"/>
        <v>250.00166157693573</v>
      </c>
      <c r="H116" s="13">
        <f t="shared" si="0"/>
        <v>22</v>
      </c>
      <c r="I116" s="19">
        <f t="shared" si="1"/>
        <v>10500.069786231301</v>
      </c>
      <c r="J116" s="64">
        <f t="shared" si="2"/>
        <v>5250</v>
      </c>
      <c r="K116" s="78">
        <f t="shared" si="3"/>
        <v>5250.0348931156504</v>
      </c>
      <c r="L116" s="27"/>
      <c r="O116" s="4"/>
      <c r="P116" s="4"/>
      <c r="Q116" s="4"/>
    </row>
    <row r="117" spans="1:17" ht="15" x14ac:dyDescent="0.2">
      <c r="A117" s="13">
        <v>23</v>
      </c>
      <c r="B117" s="10">
        <v>11</v>
      </c>
      <c r="C117" s="17">
        <v>100.00066463077344</v>
      </c>
      <c r="D117" s="13">
        <f t="shared" si="4"/>
        <v>23</v>
      </c>
      <c r="E117" s="19">
        <f t="shared" si="5"/>
        <v>500.00332315386726</v>
      </c>
      <c r="F117" s="66">
        <f t="shared" si="6"/>
        <v>250</v>
      </c>
      <c r="G117" s="75">
        <f t="shared" si="7"/>
        <v>250.00166157693363</v>
      </c>
      <c r="H117" s="13">
        <f t="shared" si="0"/>
        <v>23</v>
      </c>
      <c r="I117" s="19">
        <f t="shared" si="1"/>
        <v>5500.0365546925395</v>
      </c>
      <c r="J117" s="64">
        <f t="shared" si="2"/>
        <v>2750</v>
      </c>
      <c r="K117" s="78">
        <f t="shared" si="3"/>
        <v>2750.0182773462698</v>
      </c>
      <c r="L117" s="27"/>
      <c r="O117" s="4"/>
      <c r="P117" s="4"/>
      <c r="Q117" s="4"/>
    </row>
    <row r="118" spans="1:17" ht="15" x14ac:dyDescent="0.2">
      <c r="A118" s="13">
        <v>24</v>
      </c>
      <c r="B118" s="10">
        <v>8</v>
      </c>
      <c r="C118" s="17">
        <v>100.00066463077358</v>
      </c>
      <c r="D118" s="13">
        <f t="shared" si="4"/>
        <v>24</v>
      </c>
      <c r="E118" s="19">
        <f t="shared" si="5"/>
        <v>500.00332315386788</v>
      </c>
      <c r="F118" s="66">
        <f t="shared" si="6"/>
        <v>250</v>
      </c>
      <c r="G118" s="75">
        <f t="shared" si="7"/>
        <v>250.00166157693394</v>
      </c>
      <c r="H118" s="13">
        <f t="shared" si="0"/>
        <v>24</v>
      </c>
      <c r="I118" s="19">
        <f t="shared" si="1"/>
        <v>4000.0265852309431</v>
      </c>
      <c r="J118" s="64">
        <f t="shared" si="2"/>
        <v>2000</v>
      </c>
      <c r="K118" s="78">
        <f t="shared" si="3"/>
        <v>2000.0132926154715</v>
      </c>
      <c r="L118" s="27"/>
      <c r="O118" s="4"/>
      <c r="P118" s="4"/>
      <c r="Q118" s="4"/>
    </row>
    <row r="119" spans="1:17" ht="15" x14ac:dyDescent="0.2">
      <c r="A119" s="13">
        <v>25</v>
      </c>
      <c r="B119" s="10">
        <v>4</v>
      </c>
      <c r="C119" s="17">
        <v>97.313612600349757</v>
      </c>
      <c r="D119" s="13">
        <f t="shared" si="4"/>
        <v>25</v>
      </c>
      <c r="E119" s="19">
        <f t="shared" si="5"/>
        <v>486.56806300174884</v>
      </c>
      <c r="F119" s="66">
        <f t="shared" si="6"/>
        <v>250</v>
      </c>
      <c r="G119" s="75">
        <f t="shared" si="7"/>
        <v>243.28403150087442</v>
      </c>
      <c r="H119" s="13">
        <f t="shared" si="0"/>
        <v>25</v>
      </c>
      <c r="I119" s="19">
        <f t="shared" si="1"/>
        <v>1946.2722520069954</v>
      </c>
      <c r="J119" s="64">
        <f t="shared" si="2"/>
        <v>1000</v>
      </c>
      <c r="K119" s="78">
        <f t="shared" si="3"/>
        <v>973.13612600349768</v>
      </c>
      <c r="L119" s="27"/>
      <c r="O119" s="4"/>
      <c r="P119" s="4"/>
      <c r="Q119" s="4"/>
    </row>
    <row r="120" spans="1:17" ht="15" x14ac:dyDescent="0.2">
      <c r="A120" s="13">
        <v>26</v>
      </c>
      <c r="B120" s="10">
        <v>1</v>
      </c>
      <c r="C120" s="17">
        <v>40.66001394762236</v>
      </c>
      <c r="D120" s="13">
        <f t="shared" si="4"/>
        <v>26</v>
      </c>
      <c r="E120" s="19">
        <f t="shared" si="5"/>
        <v>203.3000697381118</v>
      </c>
      <c r="F120" s="66">
        <f t="shared" si="6"/>
        <v>203.3000697381118</v>
      </c>
      <c r="G120" s="75">
        <f t="shared" si="7"/>
        <v>101.6500348690559</v>
      </c>
      <c r="H120" s="13">
        <f t="shared" si="0"/>
        <v>26</v>
      </c>
      <c r="I120" s="19">
        <f t="shared" si="1"/>
        <v>203.3000697381118</v>
      </c>
      <c r="J120" s="64">
        <f t="shared" si="2"/>
        <v>203.3000697381118</v>
      </c>
      <c r="K120" s="78">
        <f t="shared" si="3"/>
        <v>101.6500348690559</v>
      </c>
      <c r="L120" s="27"/>
      <c r="O120" s="4"/>
      <c r="P120" s="4"/>
      <c r="Q120" s="4"/>
    </row>
    <row r="121" spans="1:17" ht="15" x14ac:dyDescent="0.2">
      <c r="A121" s="13">
        <v>27</v>
      </c>
      <c r="B121" s="10">
        <v>1</v>
      </c>
      <c r="C121" s="17">
        <v>32.906209403697289</v>
      </c>
      <c r="D121" s="13">
        <f t="shared" si="4"/>
        <v>27</v>
      </c>
      <c r="E121" s="19">
        <f t="shared" si="5"/>
        <v>164.53104701848645</v>
      </c>
      <c r="F121" s="66">
        <f t="shared" si="6"/>
        <v>164.53104701848645</v>
      </c>
      <c r="G121" s="75">
        <f t="shared" si="7"/>
        <v>82.265523509243224</v>
      </c>
      <c r="H121" s="13">
        <f t="shared" si="0"/>
        <v>27</v>
      </c>
      <c r="I121" s="19">
        <f t="shared" si="1"/>
        <v>164.53104701848645</v>
      </c>
      <c r="J121" s="64">
        <f t="shared" si="2"/>
        <v>164.53104701848645</v>
      </c>
      <c r="K121" s="78">
        <f t="shared" si="3"/>
        <v>82.265523509243224</v>
      </c>
      <c r="L121" s="27"/>
      <c r="O121" s="4"/>
      <c r="P121" s="4"/>
      <c r="Q121" s="4"/>
    </row>
    <row r="122" spans="1:17" ht="15" x14ac:dyDescent="0.2">
      <c r="A122" s="13">
        <v>28</v>
      </c>
      <c r="B122" s="10">
        <v>1</v>
      </c>
      <c r="C122" s="17">
        <v>27.672458743348745</v>
      </c>
      <c r="D122" s="13">
        <f t="shared" si="4"/>
        <v>28</v>
      </c>
      <c r="E122" s="19">
        <f t="shared" si="5"/>
        <v>138.36229371674372</v>
      </c>
      <c r="F122" s="66">
        <f t="shared" si="6"/>
        <v>138.36229371674372</v>
      </c>
      <c r="G122" s="75">
        <f t="shared" si="7"/>
        <v>69.181146858371861</v>
      </c>
      <c r="H122" s="13">
        <f t="shared" si="0"/>
        <v>28</v>
      </c>
      <c r="I122" s="19">
        <f t="shared" si="1"/>
        <v>138.36229371674372</v>
      </c>
      <c r="J122" s="64">
        <f t="shared" si="2"/>
        <v>138.36229371674372</v>
      </c>
      <c r="K122" s="78">
        <f t="shared" si="3"/>
        <v>69.181146858371861</v>
      </c>
      <c r="L122" s="27"/>
      <c r="O122" s="4"/>
      <c r="P122" s="4"/>
      <c r="Q122" s="4"/>
    </row>
    <row r="123" spans="1:17" ht="15" x14ac:dyDescent="0.2">
      <c r="A123" s="13">
        <v>29</v>
      </c>
      <c r="B123" s="10">
        <v>1</v>
      </c>
      <c r="C123" s="17">
        <v>0</v>
      </c>
      <c r="D123" s="13">
        <f t="shared" si="4"/>
        <v>29</v>
      </c>
      <c r="E123" s="19">
        <f t="shared" si="5"/>
        <v>0</v>
      </c>
      <c r="F123" s="66">
        <f t="shared" si="6"/>
        <v>0</v>
      </c>
      <c r="G123" s="75">
        <f t="shared" si="7"/>
        <v>0</v>
      </c>
      <c r="H123" s="13">
        <f t="shared" si="0"/>
        <v>29</v>
      </c>
      <c r="I123" s="19">
        <f t="shared" si="1"/>
        <v>0</v>
      </c>
      <c r="J123" s="64">
        <f t="shared" si="2"/>
        <v>0</v>
      </c>
      <c r="K123" s="78">
        <f t="shared" si="3"/>
        <v>0</v>
      </c>
      <c r="L123" s="27"/>
      <c r="O123" s="4"/>
      <c r="P123" s="4"/>
      <c r="Q123" s="4"/>
    </row>
    <row r="124" spans="1:17" ht="15.75" thickBot="1" x14ac:dyDescent="0.25">
      <c r="A124" s="14">
        <v>30</v>
      </c>
      <c r="B124" s="15">
        <v>0</v>
      </c>
      <c r="C124" s="18">
        <v>0</v>
      </c>
      <c r="D124" s="14">
        <f t="shared" si="4"/>
        <v>30</v>
      </c>
      <c r="E124" s="20">
        <f t="shared" si="5"/>
        <v>0</v>
      </c>
      <c r="F124" s="67">
        <f t="shared" si="6"/>
        <v>0</v>
      </c>
      <c r="G124" s="76">
        <f t="shared" si="7"/>
        <v>0</v>
      </c>
      <c r="H124" s="14">
        <f t="shared" si="0"/>
        <v>30</v>
      </c>
      <c r="I124" s="20">
        <f t="shared" si="1"/>
        <v>0</v>
      </c>
      <c r="J124" s="65">
        <f t="shared" si="2"/>
        <v>0</v>
      </c>
      <c r="K124" s="79">
        <f t="shared" si="3"/>
        <v>0</v>
      </c>
      <c r="L124" s="27"/>
      <c r="O124" s="4"/>
      <c r="P124" s="4"/>
      <c r="Q124" s="4"/>
    </row>
    <row r="125" spans="1:17" x14ac:dyDescent="0.2">
      <c r="H125" s="46"/>
      <c r="I125" s="46"/>
      <c r="J125" s="68"/>
      <c r="K125" s="80"/>
      <c r="L125" s="5"/>
    </row>
    <row r="126" spans="1:17" ht="13.5" thickBot="1" x14ac:dyDescent="0.25">
      <c r="H126" s="30"/>
      <c r="I126" s="30"/>
      <c r="J126" s="69"/>
      <c r="K126" s="81"/>
      <c r="L126" s="5"/>
    </row>
    <row r="127" spans="1:17" ht="15" x14ac:dyDescent="0.2">
      <c r="H127" s="31" t="s">
        <v>17</v>
      </c>
      <c r="I127" s="32">
        <f>SUM(I94:I124)</f>
        <v>2160572.3293027682</v>
      </c>
      <c r="J127" s="70">
        <f>SUM(J94:J124)</f>
        <v>1440255.6059762142</v>
      </c>
      <c r="K127" s="82">
        <f>SUM(K94:K124)</f>
        <v>1080286.1646513841</v>
      </c>
      <c r="L127" s="59"/>
    </row>
    <row r="128" spans="1:17" ht="15" x14ac:dyDescent="0.2">
      <c r="H128" s="33" t="s">
        <v>19</v>
      </c>
      <c r="I128" s="22">
        <f>SUM(I94:I124)/($E$22*SUM(B94:B124))</f>
        <v>0.4928874938525763</v>
      </c>
      <c r="J128" s="71">
        <f>SUM(J94:J124)/($E$22*SUM(B94:B124))</f>
        <v>0.32856293052953445</v>
      </c>
      <c r="K128" s="83">
        <f>SUM(K94:K124)/($E$22*SUM(B94:B124))</f>
        <v>0.24644374692628815</v>
      </c>
      <c r="L128" s="60"/>
    </row>
    <row r="129" spans="1:23" ht="30" x14ac:dyDescent="0.2">
      <c r="H129" s="33" t="s">
        <v>18</v>
      </c>
      <c r="I129" s="8"/>
      <c r="J129" s="72">
        <f>I127-J127</f>
        <v>720316.72332655406</v>
      </c>
      <c r="K129" s="84">
        <f>I127-K127</f>
        <v>1080286.1646513841</v>
      </c>
      <c r="L129" s="59"/>
    </row>
    <row r="130" spans="1:23" ht="15" x14ac:dyDescent="0.2">
      <c r="H130" s="33"/>
      <c r="I130" s="8"/>
      <c r="J130" s="73"/>
      <c r="K130" s="85"/>
      <c r="L130" s="5"/>
    </row>
    <row r="131" spans="1:23" ht="30.75" thickBot="1" x14ac:dyDescent="0.25">
      <c r="H131" s="34" t="s">
        <v>16</v>
      </c>
      <c r="I131" s="35"/>
      <c r="J131" s="67">
        <f>J129/(SUM(B94:B124))</f>
        <v>82.162281661520936</v>
      </c>
      <c r="K131" s="86">
        <f>K129/(SUM(B94:B124))</f>
        <v>123.22187346314408</v>
      </c>
      <c r="L131" s="27"/>
      <c r="P131" s="6"/>
      <c r="Q131" s="5"/>
      <c r="R131" s="5"/>
      <c r="S131" s="5"/>
      <c r="T131" s="5"/>
      <c r="U131" s="5"/>
      <c r="V131" s="5"/>
      <c r="W131" s="5"/>
    </row>
    <row r="132" spans="1:23" ht="15" x14ac:dyDescent="0.2">
      <c r="H132" s="25"/>
      <c r="I132" s="26"/>
      <c r="J132" s="27"/>
      <c r="K132" s="27"/>
      <c r="P132" s="6"/>
      <c r="Q132" s="5"/>
      <c r="R132" s="5"/>
      <c r="S132" s="5"/>
      <c r="T132" s="5"/>
      <c r="U132" s="5"/>
      <c r="V132" s="5"/>
      <c r="W132" s="5"/>
    </row>
    <row r="133" spans="1:23" ht="15" x14ac:dyDescent="0.2">
      <c r="H133" s="25"/>
      <c r="I133" s="26"/>
      <c r="J133" s="27"/>
      <c r="K133" s="27"/>
      <c r="P133" s="6"/>
      <c r="Q133" s="5"/>
      <c r="R133" s="5"/>
      <c r="S133" s="5"/>
      <c r="T133" s="5"/>
      <c r="U133" s="5"/>
      <c r="V133" s="5"/>
      <c r="W133" s="5"/>
    </row>
    <row r="134" spans="1:23" ht="15.75" x14ac:dyDescent="0.25">
      <c r="A134" s="2" t="s">
        <v>138</v>
      </c>
      <c r="H134" s="25"/>
      <c r="I134" s="26"/>
      <c r="J134" s="27"/>
      <c r="K134" s="27"/>
      <c r="P134" s="6"/>
      <c r="Q134" s="5"/>
      <c r="R134" s="5"/>
      <c r="S134" s="5"/>
      <c r="T134" s="5"/>
      <c r="U134" s="5"/>
      <c r="V134" s="5"/>
      <c r="W134" s="5"/>
    </row>
    <row r="135" spans="1:23" ht="15" x14ac:dyDescent="0.2">
      <c r="H135" s="25"/>
      <c r="I135" s="26"/>
      <c r="J135" s="27"/>
      <c r="K135" s="27"/>
      <c r="P135" s="6"/>
      <c r="Q135" s="5"/>
      <c r="R135" s="5"/>
      <c r="S135" s="5"/>
      <c r="T135" s="5"/>
      <c r="U135" s="5"/>
      <c r="V135" s="5"/>
      <c r="W135" s="5"/>
    </row>
    <row r="136" spans="1:23" ht="15" x14ac:dyDescent="0.2">
      <c r="H136" s="25"/>
      <c r="I136" s="26"/>
      <c r="J136" s="27"/>
      <c r="K136" s="27"/>
      <c r="P136" s="6"/>
      <c r="Q136" s="5"/>
      <c r="R136" s="5"/>
      <c r="S136" s="5"/>
      <c r="T136" s="5"/>
      <c r="U136" s="5"/>
      <c r="V136" s="5"/>
      <c r="W136" s="5"/>
    </row>
    <row r="137" spans="1:23" ht="30" customHeight="1" x14ac:dyDescent="0.2">
      <c r="E137" s="102" t="s">
        <v>49</v>
      </c>
      <c r="F137" s="103"/>
      <c r="G137" s="99" t="s">
        <v>105</v>
      </c>
      <c r="H137" s="106"/>
      <c r="I137" s="107" t="s">
        <v>104</v>
      </c>
      <c r="J137" s="108"/>
      <c r="K137" s="107" t="s">
        <v>171</v>
      </c>
      <c r="L137" s="108"/>
      <c r="M137" s="8" t="s">
        <v>53</v>
      </c>
      <c r="P137" s="6"/>
      <c r="Q137" s="5"/>
      <c r="R137" s="5"/>
      <c r="S137" s="5"/>
      <c r="T137" s="5"/>
      <c r="U137" s="5"/>
      <c r="V137" s="5"/>
      <c r="W137" s="5"/>
    </row>
    <row r="138" spans="1:23" ht="15" x14ac:dyDescent="0.2">
      <c r="A138" s="102" t="s">
        <v>48</v>
      </c>
      <c r="B138" s="103"/>
      <c r="C138" s="103"/>
      <c r="D138" s="103"/>
      <c r="E138" s="104">
        <f>$E$24</f>
        <v>2E-3</v>
      </c>
      <c r="F138" s="105"/>
      <c r="G138" s="104">
        <f>$E$24</f>
        <v>2E-3</v>
      </c>
      <c r="H138" s="105"/>
      <c r="I138" s="104">
        <f>$E$24</f>
        <v>2E-3</v>
      </c>
      <c r="J138" s="105"/>
      <c r="K138" s="104">
        <f>$E$24</f>
        <v>2E-3</v>
      </c>
      <c r="L138" s="105"/>
      <c r="M138" s="8"/>
      <c r="P138" s="6"/>
      <c r="Q138" s="5"/>
      <c r="R138" s="5"/>
      <c r="S138" s="5"/>
      <c r="T138" s="5"/>
      <c r="U138" s="5"/>
      <c r="V138" s="5"/>
      <c r="W138" s="5"/>
    </row>
    <row r="139" spans="1:23" ht="15" x14ac:dyDescent="0.2">
      <c r="A139" s="102" t="s">
        <v>50</v>
      </c>
      <c r="B139" s="103"/>
      <c r="C139" s="103"/>
      <c r="D139" s="103"/>
      <c r="E139" s="104">
        <f>E138*$E$25*(365/12)*24</f>
        <v>5.84</v>
      </c>
      <c r="F139" s="105"/>
      <c r="G139" s="104">
        <f>G138*$E$25*(365/12)*24</f>
        <v>5.84</v>
      </c>
      <c r="H139" s="105"/>
      <c r="I139" s="104">
        <f>I138*$E$25*(365/12)*24</f>
        <v>5.84</v>
      </c>
      <c r="J139" s="105"/>
      <c r="K139" s="104">
        <f>K138*$E$25*(365/12)*24</f>
        <v>5.84</v>
      </c>
      <c r="L139" s="105"/>
      <c r="M139" s="8" t="s">
        <v>127</v>
      </c>
      <c r="P139" s="6"/>
      <c r="Q139" s="5"/>
      <c r="R139" s="5"/>
      <c r="S139" s="5"/>
      <c r="T139" s="5"/>
      <c r="U139" s="5"/>
      <c r="V139" s="5"/>
      <c r="W139" s="5"/>
    </row>
    <row r="140" spans="1:23" ht="15" x14ac:dyDescent="0.2">
      <c r="A140" s="102" t="s">
        <v>111</v>
      </c>
      <c r="B140" s="103"/>
      <c r="C140" s="103"/>
      <c r="D140" s="103"/>
      <c r="E140" s="104">
        <f>$E$26</f>
        <v>1.1000000000000001E-3</v>
      </c>
      <c r="F140" s="105"/>
      <c r="G140" s="104">
        <f>$E$26</f>
        <v>1.1000000000000001E-3</v>
      </c>
      <c r="H140" s="105"/>
      <c r="I140" s="104">
        <f>$E$26</f>
        <v>1.1000000000000001E-3</v>
      </c>
      <c r="J140" s="105"/>
      <c r="K140" s="104">
        <f>$E$26</f>
        <v>1.1000000000000001E-3</v>
      </c>
      <c r="L140" s="105"/>
      <c r="M140" s="8"/>
      <c r="P140" s="6"/>
      <c r="Q140" s="5"/>
      <c r="R140" s="5"/>
      <c r="S140" s="5"/>
      <c r="T140" s="5"/>
      <c r="U140" s="5"/>
      <c r="V140" s="5"/>
      <c r="W140" s="5"/>
    </row>
    <row r="141" spans="1:23" ht="15" x14ac:dyDescent="0.2">
      <c r="A141" s="102" t="s">
        <v>118</v>
      </c>
      <c r="B141" s="103"/>
      <c r="C141" s="103"/>
      <c r="D141" s="103"/>
      <c r="E141" s="104">
        <f>E140*$E$27*24</f>
        <v>0.26400000000000001</v>
      </c>
      <c r="F141" s="105"/>
      <c r="G141" s="104">
        <f>G140*$E$27*24</f>
        <v>0.26400000000000001</v>
      </c>
      <c r="H141" s="105"/>
      <c r="I141" s="104">
        <f>I140*$E$27*24</f>
        <v>0.26400000000000001</v>
      </c>
      <c r="J141" s="105"/>
      <c r="K141" s="104">
        <f>K140*$E$27*24</f>
        <v>0.26400000000000001</v>
      </c>
      <c r="L141" s="105"/>
      <c r="M141" s="8" t="s">
        <v>127</v>
      </c>
      <c r="P141" s="6"/>
      <c r="Q141" s="5"/>
      <c r="R141" s="5"/>
      <c r="S141" s="5"/>
      <c r="T141" s="5"/>
      <c r="U141" s="5"/>
      <c r="V141" s="5"/>
      <c r="W141" s="5"/>
    </row>
    <row r="142" spans="1:23" ht="15" x14ac:dyDescent="0.2">
      <c r="A142" s="102" t="s">
        <v>103</v>
      </c>
      <c r="B142" s="103"/>
      <c r="C142" s="103"/>
      <c r="D142" s="103"/>
      <c r="E142" s="104" t="s">
        <v>78</v>
      </c>
      <c r="F142" s="105"/>
      <c r="G142" s="104">
        <f>$E$33*$E$34</f>
        <v>1.2000000000000001E-3</v>
      </c>
      <c r="H142" s="105"/>
      <c r="I142" s="104" t="s">
        <v>78</v>
      </c>
      <c r="J142" s="105"/>
      <c r="K142" s="104" t="s">
        <v>78</v>
      </c>
      <c r="L142" s="105"/>
      <c r="M142" s="8"/>
      <c r="P142" s="6"/>
      <c r="Q142" s="5"/>
      <c r="R142" s="5"/>
      <c r="S142" s="5"/>
      <c r="T142" s="5"/>
      <c r="U142" s="5"/>
      <c r="V142" s="5"/>
      <c r="W142" s="5"/>
    </row>
    <row r="143" spans="1:23" ht="15" x14ac:dyDescent="0.2">
      <c r="A143" s="102" t="s">
        <v>124</v>
      </c>
      <c r="B143" s="103"/>
      <c r="C143" s="103"/>
      <c r="D143" s="103"/>
      <c r="E143" s="104" t="s">
        <v>78</v>
      </c>
      <c r="F143" s="105"/>
      <c r="G143" s="104">
        <f>G142*$E$35*(365/12)*24</f>
        <v>1.7520000000000002</v>
      </c>
      <c r="H143" s="105"/>
      <c r="I143" s="104" t="s">
        <v>78</v>
      </c>
      <c r="J143" s="105"/>
      <c r="K143" s="104" t="s">
        <v>78</v>
      </c>
      <c r="L143" s="105"/>
      <c r="M143" s="8" t="s">
        <v>127</v>
      </c>
      <c r="P143" s="6"/>
      <c r="Q143" s="5"/>
      <c r="R143" s="5"/>
      <c r="S143" s="5"/>
      <c r="T143" s="5"/>
      <c r="U143" s="5"/>
      <c r="V143" s="5"/>
      <c r="W143" s="5"/>
    </row>
    <row r="144" spans="1:23" ht="15" x14ac:dyDescent="0.2">
      <c r="A144" s="102" t="s">
        <v>121</v>
      </c>
      <c r="B144" s="103"/>
      <c r="C144" s="103"/>
      <c r="D144" s="103"/>
      <c r="E144" s="104">
        <f>$E$28</f>
        <v>1.1000000000000001E-3</v>
      </c>
      <c r="F144" s="105"/>
      <c r="G144" s="104">
        <f>$E$28</f>
        <v>1.1000000000000001E-3</v>
      </c>
      <c r="H144" s="105"/>
      <c r="I144" s="104">
        <f>$E$28</f>
        <v>1.1000000000000001E-3</v>
      </c>
      <c r="J144" s="105"/>
      <c r="K144" s="104">
        <f>$E$28</f>
        <v>1.1000000000000001E-3</v>
      </c>
      <c r="L144" s="105"/>
      <c r="M144" s="8"/>
      <c r="P144" s="6"/>
      <c r="Q144" s="5"/>
      <c r="R144" s="5"/>
      <c r="S144" s="5"/>
      <c r="T144" s="5"/>
      <c r="U144" s="5"/>
      <c r="V144" s="5"/>
      <c r="W144" s="5"/>
    </row>
    <row r="145" spans="1:23" ht="15" x14ac:dyDescent="0.2">
      <c r="A145" s="102" t="s">
        <v>122</v>
      </c>
      <c r="B145" s="103"/>
      <c r="C145" s="103"/>
      <c r="D145" s="103"/>
      <c r="E145" s="104">
        <f>E144*$E$29*24</f>
        <v>0.26400000000000001</v>
      </c>
      <c r="F145" s="105"/>
      <c r="G145" s="104">
        <f t="shared" ref="G145" si="8">G144*$E$29*24</f>
        <v>0.26400000000000001</v>
      </c>
      <c r="H145" s="105"/>
      <c r="I145" s="104">
        <f t="shared" ref="I145:K145" si="9">I144*$E$29*24</f>
        <v>0.26400000000000001</v>
      </c>
      <c r="J145" s="105"/>
      <c r="K145" s="104">
        <f t="shared" si="9"/>
        <v>0.26400000000000001</v>
      </c>
      <c r="L145" s="105"/>
      <c r="M145" s="8" t="s">
        <v>127</v>
      </c>
      <c r="P145" s="6"/>
      <c r="Q145" s="5"/>
      <c r="R145" s="5"/>
      <c r="S145" s="5"/>
      <c r="T145" s="5"/>
      <c r="U145" s="5"/>
      <c r="V145" s="5"/>
      <c r="W145" s="5"/>
    </row>
    <row r="146" spans="1:23" ht="15" x14ac:dyDescent="0.2">
      <c r="A146" s="102" t="s">
        <v>102</v>
      </c>
      <c r="B146" s="103"/>
      <c r="C146" s="103"/>
      <c r="D146" s="103"/>
      <c r="E146" s="104" t="s">
        <v>78</v>
      </c>
      <c r="F146" s="105"/>
      <c r="G146" s="104" t="s">
        <v>78</v>
      </c>
      <c r="H146" s="105"/>
      <c r="I146" s="104">
        <f>$E$30*$E$31</f>
        <v>2.4000000000000002E-3</v>
      </c>
      <c r="J146" s="105"/>
      <c r="K146" s="104" t="s">
        <v>78</v>
      </c>
      <c r="L146" s="105"/>
      <c r="M146" s="8"/>
      <c r="P146" s="6"/>
      <c r="Q146" s="5"/>
      <c r="R146" s="5"/>
      <c r="S146" s="5"/>
      <c r="T146" s="5"/>
      <c r="U146" s="5"/>
      <c r="V146" s="5"/>
      <c r="W146" s="5"/>
    </row>
    <row r="147" spans="1:23" ht="15" x14ac:dyDescent="0.2">
      <c r="A147" s="102" t="s">
        <v>123</v>
      </c>
      <c r="B147" s="103"/>
      <c r="C147" s="103"/>
      <c r="D147" s="103"/>
      <c r="E147" s="104" t="s">
        <v>78</v>
      </c>
      <c r="F147" s="105"/>
      <c r="G147" s="104" t="s">
        <v>78</v>
      </c>
      <c r="H147" s="105"/>
      <c r="I147" s="104">
        <f>I146*$E$32*(365/12)*24</f>
        <v>3.5040000000000004</v>
      </c>
      <c r="J147" s="105"/>
      <c r="K147" s="104" t="s">
        <v>78</v>
      </c>
      <c r="L147" s="105"/>
      <c r="M147" s="8" t="s">
        <v>127</v>
      </c>
      <c r="P147" s="6"/>
      <c r="Q147" s="5"/>
      <c r="R147" s="5"/>
      <c r="S147" s="5"/>
      <c r="T147" s="5"/>
      <c r="U147" s="5"/>
      <c r="V147" s="5"/>
      <c r="W147" s="5"/>
    </row>
    <row r="148" spans="1:23" ht="15" x14ac:dyDescent="0.2">
      <c r="A148" s="102" t="s">
        <v>110</v>
      </c>
      <c r="B148" s="103"/>
      <c r="C148" s="103"/>
      <c r="D148" s="103"/>
      <c r="E148" s="104">
        <f>$E$36*$E$37/2</f>
        <v>0.08</v>
      </c>
      <c r="F148" s="105"/>
      <c r="G148" s="104">
        <f>$E$36*$E$37/2</f>
        <v>0.08</v>
      </c>
      <c r="H148" s="105"/>
      <c r="I148" s="104">
        <f>$E$36*$E$37/2</f>
        <v>0.08</v>
      </c>
      <c r="J148" s="105"/>
      <c r="K148" s="104">
        <f>$E$36*$E$37/2</f>
        <v>0.08</v>
      </c>
      <c r="L148" s="105"/>
      <c r="M148" s="8"/>
      <c r="P148" s="6"/>
      <c r="Q148" s="5"/>
      <c r="R148" s="5"/>
      <c r="S148" s="5"/>
      <c r="T148" s="5"/>
      <c r="U148" s="5"/>
      <c r="V148" s="5"/>
      <c r="W148" s="5"/>
    </row>
    <row r="149" spans="1:23" ht="15" x14ac:dyDescent="0.2">
      <c r="A149" s="102" t="s">
        <v>113</v>
      </c>
      <c r="B149" s="103"/>
      <c r="C149" s="103"/>
      <c r="D149" s="103"/>
      <c r="E149" s="104">
        <f>E148*$E$38*(365/12)*24</f>
        <v>116.80000000000001</v>
      </c>
      <c r="F149" s="105"/>
      <c r="G149" s="131">
        <f>G148*$E$38*(365/12)*24</f>
        <v>116.80000000000001</v>
      </c>
      <c r="H149" s="132"/>
      <c r="I149" s="104">
        <f>I148*$E$38*(365/12)*24</f>
        <v>116.80000000000001</v>
      </c>
      <c r="J149" s="105"/>
      <c r="K149" s="104">
        <f>K148*$E$38*(365/12)*24</f>
        <v>116.80000000000001</v>
      </c>
      <c r="L149" s="105"/>
      <c r="M149" s="8" t="s">
        <v>127</v>
      </c>
      <c r="P149" s="6"/>
      <c r="Q149" s="5"/>
      <c r="R149" s="5"/>
      <c r="S149" s="5"/>
      <c r="T149" s="5"/>
      <c r="U149" s="5"/>
      <c r="V149" s="5"/>
      <c r="W149" s="5"/>
    </row>
    <row r="150" spans="1:23" ht="15" x14ac:dyDescent="0.2">
      <c r="A150" s="102"/>
      <c r="B150" s="103"/>
      <c r="C150" s="103"/>
      <c r="D150" s="103"/>
      <c r="E150" s="104"/>
      <c r="F150" s="105"/>
      <c r="G150" s="104"/>
      <c r="H150" s="105"/>
      <c r="I150" s="104"/>
      <c r="J150" s="105"/>
      <c r="K150" s="104"/>
      <c r="L150" s="105"/>
      <c r="M150" s="8"/>
      <c r="P150" s="6"/>
      <c r="Q150" s="5"/>
      <c r="R150" s="5"/>
      <c r="S150" s="5"/>
      <c r="T150" s="5"/>
      <c r="U150" s="5"/>
      <c r="V150" s="5"/>
      <c r="W150" s="5"/>
    </row>
    <row r="151" spans="1:23" ht="35.1" customHeight="1" x14ac:dyDescent="0.2">
      <c r="A151" s="99" t="s">
        <v>112</v>
      </c>
      <c r="B151" s="126"/>
      <c r="C151" s="126"/>
      <c r="D151" s="106"/>
      <c r="E151" s="104" t="s">
        <v>78</v>
      </c>
      <c r="F151" s="105"/>
      <c r="G151" s="104" t="s">
        <v>78</v>
      </c>
      <c r="H151" s="105"/>
      <c r="I151" s="127">
        <f>$I$146*((2*$I$139)+(2*$I$141))</f>
        <v>2.9299200000000004E-2</v>
      </c>
      <c r="J151" s="128"/>
      <c r="K151" s="127" t="s">
        <v>78</v>
      </c>
      <c r="L151" s="128"/>
      <c r="M151" s="8"/>
      <c r="P151" s="6"/>
      <c r="Q151" s="5"/>
      <c r="R151" s="5"/>
      <c r="S151" s="5"/>
      <c r="T151" s="5"/>
      <c r="U151" s="5"/>
      <c r="V151" s="5"/>
      <c r="W151" s="5"/>
    </row>
    <row r="152" spans="1:23" ht="15" customHeight="1" x14ac:dyDescent="0.2">
      <c r="A152" s="97"/>
      <c r="B152" s="109"/>
      <c r="C152" s="109"/>
      <c r="D152" s="98"/>
      <c r="E152" s="104"/>
      <c r="F152" s="105"/>
      <c r="G152" s="104"/>
      <c r="H152" s="105"/>
      <c r="I152" s="104"/>
      <c r="J152" s="105"/>
      <c r="K152" s="104"/>
      <c r="L152" s="105"/>
      <c r="M152" s="8"/>
      <c r="P152" s="6"/>
      <c r="Q152" s="5"/>
      <c r="R152" s="5"/>
      <c r="S152" s="5"/>
      <c r="T152" s="5"/>
      <c r="U152" s="5"/>
      <c r="V152" s="5"/>
      <c r="W152" s="5"/>
    </row>
    <row r="153" spans="1:23" ht="81.75" customHeight="1" x14ac:dyDescent="0.2">
      <c r="A153" s="99" t="s">
        <v>114</v>
      </c>
      <c r="B153" s="126"/>
      <c r="C153" s="126"/>
      <c r="D153" s="106"/>
      <c r="E153" s="129">
        <f>2*(E139+E141+E149)*(1-(E144+E144))</f>
        <v>245.26722240000004</v>
      </c>
      <c r="F153" s="130"/>
      <c r="G153" s="112"/>
      <c r="H153" s="113"/>
      <c r="I153" s="104" t="s">
        <v>78</v>
      </c>
      <c r="J153" s="105"/>
      <c r="K153" s="104"/>
      <c r="L153" s="105"/>
      <c r="M153" s="8" t="s">
        <v>51</v>
      </c>
      <c r="P153" s="6"/>
      <c r="Q153" s="5"/>
      <c r="R153" s="5"/>
      <c r="S153" s="5"/>
      <c r="T153" s="5"/>
      <c r="U153" s="5"/>
      <c r="V153" s="5"/>
      <c r="W153" s="5"/>
    </row>
    <row r="154" spans="1:23" ht="81.75" customHeight="1" x14ac:dyDescent="0.2">
      <c r="A154" s="99" t="s">
        <v>139</v>
      </c>
      <c r="B154" s="126"/>
      <c r="C154" s="126"/>
      <c r="D154" s="106"/>
      <c r="E154" s="114">
        <f>2*(E139+E141+E149)*(E144+E144)</f>
        <v>0.54077760000000008</v>
      </c>
      <c r="F154" s="115"/>
      <c r="G154" s="104"/>
      <c r="H154" s="105"/>
      <c r="I154" s="104"/>
      <c r="J154" s="105"/>
      <c r="K154" s="104"/>
      <c r="L154" s="105"/>
      <c r="M154" s="8" t="s">
        <v>51</v>
      </c>
      <c r="P154" s="6"/>
      <c r="Q154" s="5"/>
      <c r="R154" s="5"/>
      <c r="S154" s="5"/>
      <c r="T154" s="5"/>
      <c r="U154" s="5"/>
      <c r="V154" s="5"/>
      <c r="W154" s="5"/>
    </row>
    <row r="155" spans="1:23" ht="78.75" customHeight="1" x14ac:dyDescent="0.2">
      <c r="A155" s="99" t="s">
        <v>129</v>
      </c>
      <c r="B155" s="126"/>
      <c r="C155" s="126"/>
      <c r="D155" s="106"/>
      <c r="E155" s="104"/>
      <c r="F155" s="105"/>
      <c r="G155" s="114">
        <f>2*(G139+G141)</f>
        <v>12.208</v>
      </c>
      <c r="H155" s="115"/>
      <c r="I155" s="104"/>
      <c r="J155" s="105"/>
      <c r="K155" s="104"/>
      <c r="L155" s="105"/>
      <c r="M155" s="8" t="s">
        <v>51</v>
      </c>
      <c r="P155" s="6"/>
      <c r="Q155" s="5"/>
      <c r="R155" s="5"/>
      <c r="S155" s="5"/>
      <c r="T155" s="5"/>
      <c r="U155" s="5"/>
      <c r="V155" s="5"/>
      <c r="W155" s="5"/>
    </row>
    <row r="156" spans="1:23" ht="81" customHeight="1" x14ac:dyDescent="0.2">
      <c r="A156" s="99" t="s">
        <v>128</v>
      </c>
      <c r="B156" s="126"/>
      <c r="C156" s="126"/>
      <c r="D156" s="106"/>
      <c r="E156" s="104"/>
      <c r="F156" s="105"/>
      <c r="G156" s="129">
        <f>2*(G141+G149)*(1-(G140+G142+G140))</f>
        <v>233.33196480000004</v>
      </c>
      <c r="H156" s="130"/>
      <c r="I156" s="104"/>
      <c r="J156" s="105"/>
      <c r="K156" s="104"/>
      <c r="L156" s="105"/>
      <c r="M156" s="8" t="s">
        <v>51</v>
      </c>
      <c r="P156" s="6"/>
      <c r="Q156" s="5"/>
      <c r="R156" s="5"/>
      <c r="S156" s="5"/>
      <c r="T156" s="5"/>
      <c r="U156" s="5"/>
      <c r="V156" s="5"/>
      <c r="W156" s="5"/>
    </row>
    <row r="157" spans="1:23" ht="100.5" customHeight="1" x14ac:dyDescent="0.2">
      <c r="A157" s="99" t="s">
        <v>130</v>
      </c>
      <c r="B157" s="126"/>
      <c r="C157" s="126"/>
      <c r="D157" s="106"/>
      <c r="E157" s="104"/>
      <c r="F157" s="105"/>
      <c r="G157" s="114">
        <f>2*(G141+G149)*(G140+G142+G140)</f>
        <v>0.79603520000000005</v>
      </c>
      <c r="H157" s="115"/>
      <c r="I157" s="104"/>
      <c r="J157" s="105"/>
      <c r="K157" s="104"/>
      <c r="L157" s="105"/>
      <c r="M157" s="8" t="s">
        <v>51</v>
      </c>
      <c r="P157" s="6"/>
      <c r="Q157" s="5"/>
      <c r="R157" s="5"/>
      <c r="S157" s="5"/>
      <c r="T157" s="5"/>
      <c r="U157" s="5"/>
      <c r="V157" s="5"/>
      <c r="W157" s="5"/>
    </row>
    <row r="158" spans="1:23" ht="82.5" customHeight="1" x14ac:dyDescent="0.2">
      <c r="A158" s="99" t="s">
        <v>115</v>
      </c>
      <c r="B158" s="126"/>
      <c r="C158" s="126"/>
      <c r="D158" s="106"/>
      <c r="E158" s="104"/>
      <c r="F158" s="105"/>
      <c r="G158" s="104"/>
      <c r="H158" s="105"/>
      <c r="I158" s="129">
        <f>2*(I149+I141+I139)*(1-(I144+I146+I144))</f>
        <v>244.67728320000001</v>
      </c>
      <c r="J158" s="130"/>
      <c r="K158" s="139"/>
      <c r="L158" s="140"/>
      <c r="M158" s="8" t="s">
        <v>51</v>
      </c>
      <c r="P158" s="6"/>
      <c r="Q158" s="5"/>
      <c r="R158" s="5"/>
      <c r="S158" s="5"/>
      <c r="T158" s="5"/>
      <c r="U158" s="5"/>
      <c r="V158" s="5"/>
      <c r="W158" s="5"/>
    </row>
    <row r="159" spans="1:23" ht="96.75" customHeight="1" x14ac:dyDescent="0.2">
      <c r="A159" s="99" t="s">
        <v>131</v>
      </c>
      <c r="B159" s="126"/>
      <c r="C159" s="126"/>
      <c r="D159" s="106"/>
      <c r="E159" s="104"/>
      <c r="F159" s="105"/>
      <c r="G159" s="104"/>
      <c r="H159" s="105"/>
      <c r="I159" s="114">
        <f>2*(I149+I141+I139)*(I144+I146+I144)</f>
        <v>1.1307168000000003</v>
      </c>
      <c r="J159" s="115"/>
      <c r="K159" s="139"/>
      <c r="L159" s="140"/>
      <c r="M159" s="8" t="s">
        <v>51</v>
      </c>
      <c r="P159" s="6"/>
      <c r="Q159" s="5"/>
      <c r="R159" s="5"/>
      <c r="S159" s="5"/>
      <c r="T159" s="5"/>
      <c r="U159" s="5"/>
      <c r="V159" s="5"/>
      <c r="W159" s="5"/>
    </row>
    <row r="160" spans="1:23" ht="79.5" customHeight="1" x14ac:dyDescent="0.2">
      <c r="A160" s="99" t="s">
        <v>172</v>
      </c>
      <c r="B160" s="126"/>
      <c r="C160" s="126"/>
      <c r="D160" s="106"/>
      <c r="E160" s="131"/>
      <c r="F160" s="136"/>
      <c r="G160" s="131"/>
      <c r="H160" s="136"/>
      <c r="I160" s="137"/>
      <c r="J160" s="138"/>
      <c r="K160" s="135">
        <f>2*(K139+K141)</f>
        <v>12.208</v>
      </c>
      <c r="L160" s="136"/>
      <c r="M160" s="8" t="s">
        <v>51</v>
      </c>
      <c r="P160" s="6"/>
      <c r="Q160" s="5"/>
      <c r="R160" s="5"/>
      <c r="S160" s="5"/>
      <c r="T160" s="5"/>
      <c r="U160" s="5"/>
      <c r="V160" s="5"/>
      <c r="W160" s="5"/>
    </row>
    <row r="161" spans="1:23" ht="69.75" customHeight="1" x14ac:dyDescent="0.2">
      <c r="A161" s="99" t="s">
        <v>173</v>
      </c>
      <c r="B161" s="126"/>
      <c r="C161" s="126"/>
      <c r="D161" s="106"/>
      <c r="E161" s="131"/>
      <c r="F161" s="136"/>
      <c r="G161" s="131"/>
      <c r="H161" s="136"/>
      <c r="I161" s="131"/>
      <c r="J161" s="136"/>
      <c r="K161" s="135">
        <f>2*K149</f>
        <v>233.60000000000002</v>
      </c>
      <c r="L161" s="136"/>
      <c r="M161" s="8" t="s">
        <v>51</v>
      </c>
      <c r="P161" s="6"/>
      <c r="Q161" s="5"/>
      <c r="R161" s="5"/>
      <c r="S161" s="5"/>
      <c r="T161" s="5"/>
      <c r="U161" s="5"/>
      <c r="V161" s="5"/>
      <c r="W161" s="5"/>
    </row>
    <row r="162" spans="1:23" ht="15" x14ac:dyDescent="0.2">
      <c r="A162" s="102"/>
      <c r="B162" s="103"/>
      <c r="C162" s="103"/>
      <c r="D162" s="103"/>
      <c r="E162" s="104"/>
      <c r="F162" s="105"/>
      <c r="G162" s="104"/>
      <c r="H162" s="105"/>
      <c r="I162" s="104"/>
      <c r="J162" s="105"/>
      <c r="K162" s="104"/>
      <c r="L162" s="105"/>
      <c r="M162" s="8"/>
      <c r="P162" s="6"/>
      <c r="Q162" s="5"/>
      <c r="R162" s="5"/>
      <c r="S162" s="5"/>
      <c r="T162" s="5"/>
      <c r="U162" s="5"/>
      <c r="V162" s="5"/>
      <c r="W162" s="5"/>
    </row>
    <row r="163" spans="1:23" ht="33" customHeight="1" x14ac:dyDescent="0.2">
      <c r="A163" s="107" t="s">
        <v>119</v>
      </c>
      <c r="B163" s="108"/>
      <c r="C163" s="108"/>
      <c r="D163" s="108"/>
      <c r="E163" s="110">
        <f>2*$E$42</f>
        <v>5.333333333333333</v>
      </c>
      <c r="F163" s="111"/>
      <c r="G163" s="112"/>
      <c r="H163" s="113"/>
      <c r="I163" s="110">
        <f>2*$E$42</f>
        <v>5.333333333333333</v>
      </c>
      <c r="J163" s="111"/>
      <c r="K163" s="133"/>
      <c r="L163" s="134"/>
      <c r="M163" s="8" t="s">
        <v>51</v>
      </c>
      <c r="P163" s="6"/>
      <c r="Q163" s="5"/>
      <c r="R163" s="5"/>
      <c r="S163" s="5"/>
      <c r="T163" s="5"/>
      <c r="U163" s="5"/>
      <c r="V163" s="5"/>
      <c r="W163" s="5"/>
    </row>
    <row r="164" spans="1:23" ht="32.25" customHeight="1" x14ac:dyDescent="0.2">
      <c r="A164" s="107" t="s">
        <v>120</v>
      </c>
      <c r="B164" s="108"/>
      <c r="C164" s="108"/>
      <c r="D164" s="108"/>
      <c r="E164" s="104"/>
      <c r="F164" s="105"/>
      <c r="G164" s="120">
        <f>2*$E$42</f>
        <v>5.333333333333333</v>
      </c>
      <c r="H164" s="121"/>
      <c r="I164" s="112"/>
      <c r="J164" s="113"/>
      <c r="K164" s="120">
        <f>2*$E$42</f>
        <v>5.333333333333333</v>
      </c>
      <c r="L164" s="121"/>
      <c r="M164" s="8"/>
      <c r="P164" s="6"/>
      <c r="Q164" s="5"/>
      <c r="R164" s="5"/>
      <c r="S164" s="5"/>
      <c r="T164" s="5"/>
      <c r="U164" s="5"/>
      <c r="V164" s="5"/>
      <c r="W164" s="5"/>
    </row>
    <row r="165" spans="1:23" ht="15" x14ac:dyDescent="0.2">
      <c r="A165" s="102"/>
      <c r="B165" s="103"/>
      <c r="C165" s="103"/>
      <c r="D165" s="103"/>
      <c r="E165" s="112"/>
      <c r="F165" s="113"/>
      <c r="G165" s="112"/>
      <c r="H165" s="113"/>
      <c r="I165" s="112"/>
      <c r="J165" s="113"/>
      <c r="K165" s="112"/>
      <c r="L165" s="113"/>
      <c r="M165" s="8"/>
      <c r="P165" s="6"/>
      <c r="Q165" s="5"/>
      <c r="R165" s="5"/>
      <c r="S165" s="5"/>
      <c r="T165" s="5"/>
      <c r="U165" s="5"/>
      <c r="V165" s="5"/>
      <c r="W165" s="5"/>
    </row>
    <row r="166" spans="1:23" ht="15" x14ac:dyDescent="0.2">
      <c r="A166" s="102"/>
      <c r="B166" s="103"/>
      <c r="C166" s="103"/>
      <c r="D166" s="103"/>
      <c r="E166" s="104"/>
      <c r="F166" s="105"/>
      <c r="G166" s="104"/>
      <c r="H166" s="105"/>
      <c r="I166" s="104"/>
      <c r="J166" s="105"/>
      <c r="K166" s="104"/>
      <c r="L166" s="105"/>
      <c r="M166" s="8"/>
      <c r="P166" s="6"/>
      <c r="Q166" s="5"/>
      <c r="R166" s="5"/>
      <c r="S166" s="5"/>
      <c r="T166" s="5"/>
      <c r="U166" s="5"/>
      <c r="V166" s="5"/>
      <c r="W166" s="5"/>
    </row>
    <row r="167" spans="1:23" s="38" customFormat="1" ht="35.1" customHeight="1" x14ac:dyDescent="0.2">
      <c r="A167" s="107" t="s">
        <v>132</v>
      </c>
      <c r="B167" s="108"/>
      <c r="C167" s="108"/>
      <c r="D167" s="108"/>
      <c r="E167" s="122">
        <f>E153+E163</f>
        <v>250.60055573333338</v>
      </c>
      <c r="F167" s="123"/>
      <c r="G167" s="122">
        <f>G156</f>
        <v>233.33196480000004</v>
      </c>
      <c r="H167" s="123"/>
      <c r="I167" s="122">
        <f>I158+I163</f>
        <v>250.01061653333335</v>
      </c>
      <c r="J167" s="124"/>
      <c r="K167" s="122">
        <v>0</v>
      </c>
      <c r="L167" s="124"/>
      <c r="M167" s="8" t="s">
        <v>51</v>
      </c>
      <c r="P167" s="39"/>
      <c r="Q167" s="40"/>
      <c r="R167" s="40"/>
      <c r="S167" s="40"/>
      <c r="T167" s="40"/>
      <c r="U167" s="40"/>
      <c r="V167" s="40"/>
      <c r="W167" s="40"/>
    </row>
    <row r="168" spans="1:23" ht="35.1" customHeight="1" x14ac:dyDescent="0.2">
      <c r="A168" s="99" t="s">
        <v>117</v>
      </c>
      <c r="B168" s="126"/>
      <c r="C168" s="126"/>
      <c r="D168" s="106"/>
      <c r="E168" s="114">
        <f>E154</f>
        <v>0.54077760000000008</v>
      </c>
      <c r="F168" s="125"/>
      <c r="G168" s="114">
        <f>G155+G157+G164</f>
        <v>18.337368533333333</v>
      </c>
      <c r="H168" s="125"/>
      <c r="I168" s="114">
        <f>I159</f>
        <v>1.1307168000000003</v>
      </c>
      <c r="J168" s="115"/>
      <c r="K168" s="114">
        <f>K160+K161+K164</f>
        <v>251.14133333333336</v>
      </c>
      <c r="L168" s="115"/>
      <c r="M168" s="8" t="s">
        <v>51</v>
      </c>
      <c r="P168" s="6"/>
      <c r="Q168" s="5"/>
      <c r="R168" s="5"/>
      <c r="S168" s="5"/>
      <c r="T168" s="5"/>
      <c r="U168" s="5"/>
      <c r="V168" s="5"/>
      <c r="W168" s="5"/>
    </row>
    <row r="169" spans="1:23" ht="35.1" customHeight="1" x14ac:dyDescent="0.2">
      <c r="A169" s="99"/>
      <c r="B169" s="126"/>
      <c r="C169" s="126"/>
      <c r="D169" s="106"/>
      <c r="E169" s="112"/>
      <c r="F169" s="113"/>
      <c r="G169" s="112"/>
      <c r="H169" s="113"/>
      <c r="I169" s="112"/>
      <c r="J169" s="105"/>
      <c r="K169" s="112"/>
      <c r="L169" s="105"/>
      <c r="M169" s="8"/>
      <c r="P169" s="6"/>
      <c r="Q169" s="5"/>
      <c r="R169" s="5"/>
      <c r="S169" s="5"/>
      <c r="T169" s="5"/>
      <c r="U169" s="5"/>
      <c r="V169" s="5"/>
      <c r="W169" s="5"/>
    </row>
    <row r="170" spans="1:23" ht="15" x14ac:dyDescent="0.2">
      <c r="A170" s="102"/>
      <c r="B170" s="103"/>
      <c r="C170" s="103"/>
      <c r="D170" s="103"/>
      <c r="E170" s="104"/>
      <c r="F170" s="105"/>
      <c r="G170" s="104"/>
      <c r="H170" s="105"/>
      <c r="I170" s="104"/>
      <c r="J170" s="105"/>
      <c r="K170" s="104"/>
      <c r="L170" s="105"/>
      <c r="M170" s="8"/>
      <c r="P170" s="6"/>
      <c r="Q170" s="5"/>
      <c r="R170" s="5"/>
      <c r="S170" s="5"/>
      <c r="T170" s="5"/>
      <c r="U170" s="5"/>
      <c r="V170" s="5"/>
      <c r="W170" s="5"/>
    </row>
    <row r="171" spans="1:23" ht="15" x14ac:dyDescent="0.2">
      <c r="A171" s="102" t="s">
        <v>52</v>
      </c>
      <c r="B171" s="103"/>
      <c r="C171" s="103"/>
      <c r="D171" s="103"/>
      <c r="E171" s="118">
        <f>($J$131*E167)+($K$131*E168)</f>
        <v>20656.549073694714</v>
      </c>
      <c r="F171" s="119"/>
      <c r="G171" s="118">
        <f>($J$131*G167)+($K$131*G168)</f>
        <v>21430.651517595132</v>
      </c>
      <c r="H171" s="119"/>
      <c r="I171" s="118">
        <f>($J$131*I167)+($K$131*I159)</f>
        <v>20680.77173643449</v>
      </c>
      <c r="J171" s="119"/>
      <c r="K171" s="118">
        <f>($J$131*K167)+($K$131*K168)</f>
        <v>30946.105597365291</v>
      </c>
      <c r="L171" s="119"/>
      <c r="M171" s="8" t="s">
        <v>8</v>
      </c>
      <c r="P171" s="6"/>
      <c r="Q171" s="5"/>
      <c r="R171" s="5"/>
      <c r="S171" s="5"/>
      <c r="T171" s="5"/>
      <c r="U171" s="5"/>
      <c r="V171" s="5"/>
      <c r="W171" s="5"/>
    </row>
    <row r="172" spans="1:23" ht="15" x14ac:dyDescent="0.2">
      <c r="A172" s="102"/>
      <c r="B172" s="103"/>
      <c r="C172" s="103"/>
      <c r="D172" s="103"/>
      <c r="E172" s="118"/>
      <c r="F172" s="119"/>
      <c r="G172" s="118"/>
      <c r="H172" s="119"/>
      <c r="I172" s="104"/>
      <c r="J172" s="105"/>
      <c r="K172" s="104"/>
      <c r="L172" s="105"/>
      <c r="M172" s="8"/>
      <c r="P172" s="6"/>
      <c r="Q172" s="5"/>
      <c r="R172" s="5"/>
      <c r="S172" s="5"/>
      <c r="T172" s="5"/>
      <c r="U172" s="5"/>
      <c r="V172" s="5"/>
      <c r="W172" s="5"/>
    </row>
    <row r="173" spans="1:23" ht="15" x14ac:dyDescent="0.2">
      <c r="A173" s="102" t="s">
        <v>54</v>
      </c>
      <c r="B173" s="103"/>
      <c r="C173" s="103"/>
      <c r="D173" s="103"/>
      <c r="E173" s="116">
        <f>E171*$E$44/1000000</f>
        <v>2.3755031434748921</v>
      </c>
      <c r="F173" s="117"/>
      <c r="G173" s="116">
        <f>G171*$E$44/1000000</f>
        <v>2.4645249245234404</v>
      </c>
      <c r="H173" s="117"/>
      <c r="I173" s="116">
        <f>I171*$E$44/1000000</f>
        <v>2.3782887496899665</v>
      </c>
      <c r="J173" s="117"/>
      <c r="K173" s="116">
        <f>K171*$E$44/1000000</f>
        <v>3.5588021436970085</v>
      </c>
      <c r="L173" s="117"/>
      <c r="M173" s="8" t="s">
        <v>56</v>
      </c>
      <c r="P173" s="6"/>
      <c r="Q173" s="5"/>
      <c r="R173" s="5"/>
      <c r="S173" s="5"/>
      <c r="T173" s="5"/>
      <c r="U173" s="5"/>
      <c r="V173" s="5"/>
      <c r="W173" s="5"/>
    </row>
    <row r="174" spans="1:23" ht="15" customHeight="1" x14ac:dyDescent="0.2">
      <c r="A174" s="99" t="s">
        <v>55</v>
      </c>
      <c r="B174" s="126"/>
      <c r="C174" s="126"/>
      <c r="D174" s="106"/>
      <c r="E174" s="116">
        <f>E171*$E$45/1000000</f>
        <v>1.5492411805271036</v>
      </c>
      <c r="F174" s="117"/>
      <c r="G174" s="116">
        <f>G171*$E$45/1000000</f>
        <v>1.6072988638196348</v>
      </c>
      <c r="H174" s="117"/>
      <c r="I174" s="116">
        <f>I171*$E$45/1000000</f>
        <v>1.5510578802325867</v>
      </c>
      <c r="J174" s="117"/>
      <c r="K174" s="116">
        <f>K171*$E$45/1000000</f>
        <v>2.3209579198023969</v>
      </c>
      <c r="L174" s="117"/>
      <c r="M174" s="8" t="s">
        <v>56</v>
      </c>
      <c r="P174" s="6"/>
      <c r="Q174" s="5"/>
      <c r="R174" s="5"/>
      <c r="S174" s="5"/>
      <c r="T174" s="5"/>
      <c r="U174" s="5"/>
      <c r="V174" s="5"/>
      <c r="W174" s="5"/>
    </row>
    <row r="175" spans="1:23" x14ac:dyDescent="0.2">
      <c r="P175" s="5"/>
      <c r="Q175" s="5"/>
      <c r="R175" s="5"/>
      <c r="S175" s="5"/>
      <c r="T175" s="5"/>
      <c r="U175" s="5"/>
      <c r="V175" s="5"/>
      <c r="W175" s="5"/>
    </row>
    <row r="176" spans="1:23" x14ac:dyDescent="0.2">
      <c r="P176" s="5"/>
      <c r="Q176" s="5"/>
      <c r="R176" s="5"/>
      <c r="S176" s="5"/>
      <c r="T176" s="5"/>
      <c r="U176" s="5"/>
      <c r="V176" s="5"/>
      <c r="W176" s="5"/>
    </row>
    <row r="177" spans="1:44" ht="15.75" x14ac:dyDescent="0.25">
      <c r="A177" s="2" t="s">
        <v>95</v>
      </c>
      <c r="P177" s="2" t="s">
        <v>79</v>
      </c>
      <c r="Q177" s="5"/>
      <c r="R177" s="5"/>
      <c r="S177" s="5"/>
      <c r="T177" s="5"/>
      <c r="U177" s="5"/>
      <c r="V177" s="5"/>
      <c r="W177" s="5"/>
      <c r="AG177" s="2" t="s">
        <v>175</v>
      </c>
    </row>
    <row r="180" spans="1:44" ht="90" x14ac:dyDescent="0.2">
      <c r="A180" s="8" t="s">
        <v>13</v>
      </c>
      <c r="B180" s="23" t="s">
        <v>57</v>
      </c>
      <c r="C180" s="23" t="s">
        <v>58</v>
      </c>
      <c r="D180" s="23" t="s">
        <v>59</v>
      </c>
      <c r="E180" s="23" t="s">
        <v>60</v>
      </c>
      <c r="F180" s="23" t="s">
        <v>61</v>
      </c>
      <c r="G180" s="23" t="s">
        <v>62</v>
      </c>
      <c r="H180" s="23" t="s">
        <v>63</v>
      </c>
      <c r="I180" s="23" t="s">
        <v>68</v>
      </c>
      <c r="J180" s="23" t="s">
        <v>64</v>
      </c>
      <c r="K180" s="23" t="s">
        <v>65</v>
      </c>
      <c r="L180" s="4" t="s">
        <v>70</v>
      </c>
      <c r="M180" s="4"/>
      <c r="P180" s="8" t="s">
        <v>13</v>
      </c>
      <c r="Q180" s="24" t="s">
        <v>57</v>
      </c>
      <c r="R180" s="24" t="s">
        <v>58</v>
      </c>
      <c r="S180" s="24" t="s">
        <v>59</v>
      </c>
      <c r="T180" s="24" t="s">
        <v>60</v>
      </c>
      <c r="U180" s="24" t="s">
        <v>61</v>
      </c>
      <c r="V180" s="24" t="s">
        <v>62</v>
      </c>
      <c r="W180" s="24" t="s">
        <v>63</v>
      </c>
      <c r="X180" s="24" t="s">
        <v>68</v>
      </c>
      <c r="Y180" s="24" t="s">
        <v>64</v>
      </c>
      <c r="Z180" s="24" t="s">
        <v>65</v>
      </c>
      <c r="AA180" s="4" t="s">
        <v>70</v>
      </c>
      <c r="AG180" s="8" t="s">
        <v>13</v>
      </c>
      <c r="AH180" s="96" t="s">
        <v>57</v>
      </c>
      <c r="AI180" s="96" t="s">
        <v>58</v>
      </c>
      <c r="AJ180" s="96" t="s">
        <v>59</v>
      </c>
      <c r="AK180" s="96" t="s">
        <v>60</v>
      </c>
      <c r="AL180" s="96" t="s">
        <v>61</v>
      </c>
      <c r="AM180" s="96" t="s">
        <v>62</v>
      </c>
      <c r="AN180" s="96" t="s">
        <v>63</v>
      </c>
      <c r="AO180" s="96" t="s">
        <v>68</v>
      </c>
      <c r="AP180" s="96" t="s">
        <v>64</v>
      </c>
      <c r="AQ180" s="96" t="s">
        <v>65</v>
      </c>
      <c r="AR180" s="4" t="s">
        <v>70</v>
      </c>
    </row>
    <row r="181" spans="1:44" ht="15" x14ac:dyDescent="0.2">
      <c r="A181" s="8">
        <v>1</v>
      </c>
      <c r="B181" s="41">
        <f>-$E$47*($E$51/100)*(1/3)</f>
        <v>-0.48958333333333331</v>
      </c>
      <c r="C181" s="8"/>
      <c r="D181" s="28"/>
      <c r="E181" s="28"/>
      <c r="F181" s="51">
        <f>B181+C181+D181</f>
        <v>-0.48958333333333331</v>
      </c>
      <c r="G181" s="28"/>
      <c r="H181" s="28"/>
      <c r="I181" s="41">
        <f>1</f>
        <v>1</v>
      </c>
      <c r="J181" s="41">
        <f>(F181+G181+H181)*I181</f>
        <v>-0.48958333333333331</v>
      </c>
      <c r="K181" s="28" t="s">
        <v>66</v>
      </c>
      <c r="L181" s="4"/>
      <c r="M181" s="4"/>
      <c r="P181" s="8">
        <v>1</v>
      </c>
      <c r="Q181" s="41">
        <f>-$E$48*($E$51/100)*(1/3)</f>
        <v>-0.48958333333333331</v>
      </c>
      <c r="R181" s="9"/>
      <c r="S181" s="9"/>
      <c r="T181" s="43"/>
      <c r="U181" s="51">
        <f>Q181+R181+S181</f>
        <v>-0.48958333333333331</v>
      </c>
      <c r="V181" s="9"/>
      <c r="W181" s="9"/>
      <c r="X181" s="41">
        <v>1</v>
      </c>
      <c r="Y181" s="41">
        <f>(U181+V181+W181)*X181</f>
        <v>-0.48958333333333331</v>
      </c>
      <c r="Z181" s="28" t="s">
        <v>66</v>
      </c>
      <c r="AG181" s="8">
        <v>1</v>
      </c>
      <c r="AH181" s="41">
        <f>-$E$49*($E$51/100)*(1/3)</f>
        <v>-0.52083333333333326</v>
      </c>
      <c r="AI181" s="9"/>
      <c r="AJ181" s="9"/>
      <c r="AK181" s="43"/>
      <c r="AL181" s="51">
        <f>AH181+AI181+AJ181</f>
        <v>-0.52083333333333326</v>
      </c>
      <c r="AM181" s="9"/>
      <c r="AN181" s="9"/>
      <c r="AO181" s="41">
        <v>1</v>
      </c>
      <c r="AP181" s="41">
        <f>(AL181+AM181+AN181)*AO181</f>
        <v>-0.52083333333333326</v>
      </c>
      <c r="AQ181" s="28" t="s">
        <v>66</v>
      </c>
    </row>
    <row r="182" spans="1:44" ht="15" x14ac:dyDescent="0.2">
      <c r="A182" s="8">
        <f>A181+1</f>
        <v>2</v>
      </c>
      <c r="B182" s="41">
        <f>-$E$47*($E$51/100)*(2/3)</f>
        <v>-0.97916666666666663</v>
      </c>
      <c r="C182" s="8"/>
      <c r="D182" s="28"/>
      <c r="E182" s="28"/>
      <c r="F182" s="51">
        <f>B182+C182+D182</f>
        <v>-0.97916666666666663</v>
      </c>
      <c r="G182" s="28"/>
      <c r="H182" s="28"/>
      <c r="I182" s="41">
        <f>POWER((1/(1+($E$53/100))),($A182-1))</f>
        <v>0.96618357487922713</v>
      </c>
      <c r="J182" s="41">
        <f t="shared" ref="J182:J208" si="10">(F182+G182+H182)*I182</f>
        <v>-0.94605475040257647</v>
      </c>
      <c r="K182" s="28" t="s">
        <v>66</v>
      </c>
      <c r="L182" s="4"/>
      <c r="M182" s="4"/>
      <c r="P182" s="8">
        <f>P181+1</f>
        <v>2</v>
      </c>
      <c r="Q182" s="41">
        <f>-$E$48*($E$51/100)*(2/3)</f>
        <v>-0.97916666666666663</v>
      </c>
      <c r="R182" s="9"/>
      <c r="S182" s="9"/>
      <c r="T182" s="43"/>
      <c r="U182" s="51">
        <f>Q182+R182+S182</f>
        <v>-0.97916666666666663</v>
      </c>
      <c r="V182" s="9"/>
      <c r="W182" s="9"/>
      <c r="X182" s="41">
        <f>POWER((1/(1+($E$53/100))),($P182-1))</f>
        <v>0.96618357487922713</v>
      </c>
      <c r="Y182" s="41">
        <f t="shared" ref="Y182:Y208" si="11">(U182+V182+W182)*X182</f>
        <v>-0.94605475040257647</v>
      </c>
      <c r="Z182" s="28" t="s">
        <v>66</v>
      </c>
      <c r="AG182" s="8">
        <f>AG181+1</f>
        <v>2</v>
      </c>
      <c r="AH182" s="41">
        <f>-$E$49*($E$51/100)*(2/3)</f>
        <v>-1.0416666666666665</v>
      </c>
      <c r="AI182" s="9"/>
      <c r="AJ182" s="9"/>
      <c r="AK182" s="43"/>
      <c r="AL182" s="51">
        <f>AH182+AI182+AJ182</f>
        <v>-1.0416666666666665</v>
      </c>
      <c r="AM182" s="9"/>
      <c r="AN182" s="9"/>
      <c r="AO182" s="41">
        <f>POWER((1/(1+($E$53/100))),($P182-1))</f>
        <v>0.96618357487922713</v>
      </c>
      <c r="AP182" s="41">
        <f t="shared" ref="AP182:AP209" si="12">(AL182+AM182+AN182)*AO182</f>
        <v>-1.0064412238325282</v>
      </c>
      <c r="AQ182" s="28" t="s">
        <v>66</v>
      </c>
    </row>
    <row r="183" spans="1:44" ht="15" x14ac:dyDescent="0.2">
      <c r="A183" s="8">
        <f t="shared" ref="A183:A208" si="13">A182+1</f>
        <v>3</v>
      </c>
      <c r="B183" s="41">
        <f>-$E$47*($E$51/100)</f>
        <v>-1.46875</v>
      </c>
      <c r="C183" s="8"/>
      <c r="D183" s="42">
        <f>0.5*($G$173-$E$173)</f>
        <v>4.4510890524274149E-2</v>
      </c>
      <c r="E183" s="29"/>
      <c r="F183" s="42">
        <f>0.5*(B183+C183)</f>
        <v>-0.734375</v>
      </c>
      <c r="G183" s="42">
        <f>(0.5*(B183+C183))+D183</f>
        <v>-0.68986410947572585</v>
      </c>
      <c r="H183" s="29"/>
      <c r="I183" s="41">
        <f t="shared" ref="I183:I209" si="14">POWER((1/(1+($E$53/100))),($A183-1))</f>
        <v>0.93351070036640305</v>
      </c>
      <c r="J183" s="41">
        <f t="shared" si="10"/>
        <v>-1.3295424485759071</v>
      </c>
      <c r="K183" s="28" t="s">
        <v>66</v>
      </c>
      <c r="L183" s="4" t="s">
        <v>71</v>
      </c>
      <c r="M183" s="4"/>
      <c r="P183" s="8">
        <f t="shared" ref="P183:P208" si="15">P182+1</f>
        <v>3</v>
      </c>
      <c r="Q183" s="41">
        <f>-$E$48*($E$51/100)</f>
        <v>-1.46875</v>
      </c>
      <c r="R183" s="9"/>
      <c r="S183" s="42">
        <f>0.5*($I$173-$E$173)</f>
        <v>1.3928031075371994E-3</v>
      </c>
      <c r="T183" s="43"/>
      <c r="U183" s="42">
        <f>0.5*(Q183+R183)</f>
        <v>-0.734375</v>
      </c>
      <c r="V183" s="42">
        <f>(0.5*(Q183+R183))+S183</f>
        <v>-0.7329821968924628</v>
      </c>
      <c r="W183" s="44"/>
      <c r="X183" s="41">
        <f t="shared" ref="X183:X209" si="16">POWER((1/(1+($E$53/100))),($P183-1))</f>
        <v>0.93351070036640305</v>
      </c>
      <c r="Y183" s="41">
        <f t="shared" si="11"/>
        <v>-1.3697936445587648</v>
      </c>
      <c r="Z183" s="28" t="s">
        <v>66</v>
      </c>
      <c r="AA183" s="4" t="s">
        <v>71</v>
      </c>
      <c r="AG183" s="8">
        <f t="shared" ref="AG183:AG208" si="17">AG182+1</f>
        <v>3</v>
      </c>
      <c r="AH183" s="41">
        <f>-$E$49*($E$51/100)</f>
        <v>-1.5625</v>
      </c>
      <c r="AI183" s="9"/>
      <c r="AJ183" s="42">
        <f>0.5*($K$173-$E$173)</f>
        <v>0.59164950011105821</v>
      </c>
      <c r="AK183" s="43"/>
      <c r="AL183" s="42">
        <f>0.5*(AH183+AI183)</f>
        <v>-0.78125</v>
      </c>
      <c r="AM183" s="42">
        <f>(0.5*(AH183+AI183))+AJ183</f>
        <v>-0.18960049988894179</v>
      </c>
      <c r="AN183" s="44"/>
      <c r="AO183" s="41">
        <f t="shared" ref="AO183:AO209" si="18">POWER((1/(1+($E$53/100))),($P183-1))</f>
        <v>0.93351070036640305</v>
      </c>
      <c r="AP183" s="41">
        <f t="shared" si="12"/>
        <v>-0.9062993301023986</v>
      </c>
      <c r="AQ183" s="28" t="s">
        <v>66</v>
      </c>
      <c r="AR183" s="4" t="s">
        <v>71</v>
      </c>
    </row>
    <row r="184" spans="1:44" ht="15" x14ac:dyDescent="0.2">
      <c r="A184" s="8">
        <f t="shared" si="13"/>
        <v>4</v>
      </c>
      <c r="B184" s="41">
        <f>-$E$47*($E$51/100)</f>
        <v>-1.46875</v>
      </c>
      <c r="C184" s="8"/>
      <c r="D184" s="50">
        <f t="shared" ref="D184:D197" si="19">$G$173-$E$173</f>
        <v>8.9021781048548299E-2</v>
      </c>
      <c r="E184" s="29"/>
      <c r="F184" s="8"/>
      <c r="G184" s="50">
        <f>B184+C184+D184</f>
        <v>-1.3797282189514517</v>
      </c>
      <c r="H184" s="28"/>
      <c r="I184" s="41">
        <f t="shared" si="14"/>
        <v>0.90194270566802237</v>
      </c>
      <c r="J184" s="41">
        <f t="shared" si="10"/>
        <v>-1.2444358028875939</v>
      </c>
      <c r="K184" s="28" t="s">
        <v>66</v>
      </c>
      <c r="L184" s="4"/>
      <c r="M184" s="4"/>
      <c r="P184" s="8">
        <f t="shared" si="15"/>
        <v>4</v>
      </c>
      <c r="Q184" s="41">
        <f>-$E$48*($E$51/100)</f>
        <v>-1.46875</v>
      </c>
      <c r="R184" s="9"/>
      <c r="S184" s="50">
        <f>$I$173-$E$173</f>
        <v>2.7856062150743988E-3</v>
      </c>
      <c r="T184" s="9"/>
      <c r="U184" s="43"/>
      <c r="V184" s="50">
        <f>Q184+R184+S184</f>
        <v>-1.4659643937849256</v>
      </c>
      <c r="W184" s="9"/>
      <c r="X184" s="41">
        <f t="shared" si="16"/>
        <v>0.90194270566802237</v>
      </c>
      <c r="Y184" s="41">
        <f t="shared" si="11"/>
        <v>-1.322215891743358</v>
      </c>
      <c r="Z184" s="28" t="s">
        <v>66</v>
      </c>
      <c r="AA184" s="4"/>
      <c r="AG184" s="8">
        <f t="shared" si="17"/>
        <v>4</v>
      </c>
      <c r="AH184" s="41">
        <f>-$E$49*($E$51/100)</f>
        <v>-1.5625</v>
      </c>
      <c r="AI184" s="9"/>
      <c r="AJ184" s="50">
        <f>$K$173-$E$173</f>
        <v>1.1832990002221164</v>
      </c>
      <c r="AK184" s="9"/>
      <c r="AL184" s="43"/>
      <c r="AM184" s="50">
        <f>AH184+AI184+AJ184</f>
        <v>-0.37920099977788357</v>
      </c>
      <c r="AN184" s="9"/>
      <c r="AO184" s="41">
        <f t="shared" si="18"/>
        <v>0.90194270566802237</v>
      </c>
      <c r="AP184" s="41">
        <f t="shared" si="12"/>
        <v>-0.34201757573168345</v>
      </c>
      <c r="AQ184" s="28" t="s">
        <v>66</v>
      </c>
      <c r="AR184" s="4"/>
    </row>
    <row r="185" spans="1:44" ht="15" x14ac:dyDescent="0.2">
      <c r="A185" s="8">
        <f t="shared" si="13"/>
        <v>5</v>
      </c>
      <c r="B185" s="8"/>
      <c r="C185" s="41">
        <f>-$E$47*4*OFTO_Loan_Repayment_Calculator!$G$11/1000000</f>
        <v>-1.8643019999999999</v>
      </c>
      <c r="D185" s="50">
        <f t="shared" si="19"/>
        <v>8.9021781048548299E-2</v>
      </c>
      <c r="E185" s="29"/>
      <c r="F185" s="8"/>
      <c r="G185" s="50">
        <f t="shared" ref="G185:G197" si="20">B185+C185+D185</f>
        <v>-1.7752802189514516</v>
      </c>
      <c r="H185" s="28"/>
      <c r="I185" s="41">
        <f t="shared" si="14"/>
        <v>0.87144222769857238</v>
      </c>
      <c r="J185" s="41">
        <f t="shared" si="10"/>
        <v>-1.5470541487922622</v>
      </c>
      <c r="K185" s="28" t="s">
        <v>67</v>
      </c>
      <c r="L185" s="4" t="s">
        <v>72</v>
      </c>
      <c r="M185" s="4"/>
      <c r="P185" s="8">
        <f t="shared" si="15"/>
        <v>5</v>
      </c>
      <c r="Q185" s="9"/>
      <c r="R185" s="41">
        <f>-$E$48*4*OFTO_Loan_Repayment_Calculator!$G$11/1000000</f>
        <v>-1.8643019999999999</v>
      </c>
      <c r="S185" s="50">
        <f t="shared" ref="S185:S197" si="21">$I$173-$E$173</f>
        <v>2.7856062150743988E-3</v>
      </c>
      <c r="T185" s="9"/>
      <c r="U185" s="43"/>
      <c r="V185" s="50">
        <f t="shared" ref="V185:V197" si="22">Q185+R185+S185</f>
        <v>-1.8615163937849255</v>
      </c>
      <c r="W185" s="9"/>
      <c r="X185" s="41">
        <f t="shared" si="16"/>
        <v>0.87144222769857238</v>
      </c>
      <c r="Y185" s="41">
        <f t="shared" si="11"/>
        <v>-1.6222039930973484</v>
      </c>
      <c r="Z185" s="28" t="s">
        <v>67</v>
      </c>
      <c r="AA185" s="4" t="s">
        <v>72</v>
      </c>
      <c r="AG185" s="8">
        <f t="shared" si="17"/>
        <v>5</v>
      </c>
      <c r="AH185" s="9"/>
      <c r="AI185" s="41">
        <f>-$E$49*4*OFTO_Loan_Repayment_Calculator!$G$11/1000000</f>
        <v>-1.9833000000000001</v>
      </c>
      <c r="AJ185" s="50">
        <f>$K$173-$E$173</f>
        <v>1.1832990002221164</v>
      </c>
      <c r="AK185" s="9"/>
      <c r="AL185" s="43"/>
      <c r="AM185" s="50">
        <f t="shared" ref="AM185:AM197" si="23">AH185+AI185+AJ185</f>
        <v>-0.80000099977788364</v>
      </c>
      <c r="AN185" s="9"/>
      <c r="AO185" s="41">
        <f t="shared" si="18"/>
        <v>0.87144222769857238</v>
      </c>
      <c r="AP185" s="41">
        <f t="shared" si="12"/>
        <v>-0.69715465340752403</v>
      </c>
      <c r="AQ185" s="28" t="s">
        <v>67</v>
      </c>
      <c r="AR185" s="4" t="s">
        <v>72</v>
      </c>
    </row>
    <row r="186" spans="1:44" ht="15" x14ac:dyDescent="0.2">
      <c r="A186" s="8">
        <f t="shared" si="13"/>
        <v>6</v>
      </c>
      <c r="B186" s="8"/>
      <c r="C186" s="41">
        <f>-$E$47*4*OFTO_Loan_Repayment_Calculator!$G$11/1000000</f>
        <v>-1.8643019999999999</v>
      </c>
      <c r="D186" s="50">
        <f t="shared" si="19"/>
        <v>8.9021781048548299E-2</v>
      </c>
      <c r="E186" s="29"/>
      <c r="F186" s="8"/>
      <c r="G186" s="50">
        <f t="shared" si="20"/>
        <v>-1.7752802189514516</v>
      </c>
      <c r="H186" s="28"/>
      <c r="I186" s="41">
        <f t="shared" si="14"/>
        <v>0.84197316685852408</v>
      </c>
      <c r="J186" s="41">
        <f t="shared" si="10"/>
        <v>-1.4947383080118477</v>
      </c>
      <c r="K186" s="28" t="s">
        <v>67</v>
      </c>
      <c r="L186" s="4"/>
      <c r="M186" s="4"/>
      <c r="P186" s="8">
        <f t="shared" si="15"/>
        <v>6</v>
      </c>
      <c r="Q186" s="9"/>
      <c r="R186" s="41">
        <f>-$E$48*4*OFTO_Loan_Repayment_Calculator!$G$11/1000000</f>
        <v>-1.8643019999999999</v>
      </c>
      <c r="S186" s="50">
        <f t="shared" si="21"/>
        <v>2.7856062150743988E-3</v>
      </c>
      <c r="T186" s="9"/>
      <c r="U186" s="43"/>
      <c r="V186" s="50">
        <f t="shared" si="22"/>
        <v>-1.8615163937849255</v>
      </c>
      <c r="W186" s="9"/>
      <c r="X186" s="41">
        <f t="shared" si="16"/>
        <v>0.84197316685852408</v>
      </c>
      <c r="Y186" s="41">
        <f t="shared" si="11"/>
        <v>-1.567346853234153</v>
      </c>
      <c r="Z186" s="28" t="s">
        <v>67</v>
      </c>
      <c r="AA186" s="4"/>
      <c r="AG186" s="8">
        <f t="shared" si="17"/>
        <v>6</v>
      </c>
      <c r="AH186" s="9"/>
      <c r="AI186" s="41">
        <f>-$E$49*4*OFTO_Loan_Repayment_Calculator!$G$11/1000000</f>
        <v>-1.9833000000000001</v>
      </c>
      <c r="AJ186" s="50">
        <f t="shared" ref="AJ186:AJ197" si="24">$K$173-$E$173</f>
        <v>1.1832990002221164</v>
      </c>
      <c r="AK186" s="9"/>
      <c r="AL186" s="43"/>
      <c r="AM186" s="50">
        <f t="shared" si="23"/>
        <v>-0.80000099977788364</v>
      </c>
      <c r="AN186" s="9"/>
      <c r="AO186" s="41">
        <f t="shared" si="18"/>
        <v>0.84197316685852408</v>
      </c>
      <c r="AP186" s="41">
        <f t="shared" si="12"/>
        <v>-0.67357937527297007</v>
      </c>
      <c r="AQ186" s="28" t="s">
        <v>67</v>
      </c>
      <c r="AR186" s="4"/>
    </row>
    <row r="187" spans="1:44" ht="15" x14ac:dyDescent="0.2">
      <c r="A187" s="8">
        <f t="shared" si="13"/>
        <v>7</v>
      </c>
      <c r="B187" s="8"/>
      <c r="C187" s="41">
        <f>-$E$47*4*OFTO_Loan_Repayment_Calculator!$G$11/1000000</f>
        <v>-1.8643019999999999</v>
      </c>
      <c r="D187" s="50">
        <f t="shared" si="19"/>
        <v>8.9021781048548299E-2</v>
      </c>
      <c r="E187" s="29"/>
      <c r="F187" s="8"/>
      <c r="G187" s="50">
        <f t="shared" si="20"/>
        <v>-1.7752802189514516</v>
      </c>
      <c r="H187" s="28"/>
      <c r="I187" s="41">
        <f t="shared" si="14"/>
        <v>0.81350064430775282</v>
      </c>
      <c r="J187" s="41">
        <f t="shared" si="10"/>
        <v>-1.4441916019438144</v>
      </c>
      <c r="K187" s="28" t="s">
        <v>67</v>
      </c>
      <c r="L187" s="4"/>
      <c r="M187" s="4"/>
      <c r="P187" s="8">
        <f t="shared" si="15"/>
        <v>7</v>
      </c>
      <c r="Q187" s="9"/>
      <c r="R187" s="41">
        <f>-$E$48*4*OFTO_Loan_Repayment_Calculator!$G$11/1000000</f>
        <v>-1.8643019999999999</v>
      </c>
      <c r="S187" s="50">
        <f t="shared" si="21"/>
        <v>2.7856062150743988E-3</v>
      </c>
      <c r="T187" s="9"/>
      <c r="U187" s="43"/>
      <c r="V187" s="50">
        <f t="shared" si="22"/>
        <v>-1.8615163937849255</v>
      </c>
      <c r="W187" s="9"/>
      <c r="X187" s="41">
        <f t="shared" si="16"/>
        <v>0.81350064430775282</v>
      </c>
      <c r="Y187" s="41">
        <f t="shared" si="11"/>
        <v>-1.5143447857334813</v>
      </c>
      <c r="Z187" s="28" t="s">
        <v>67</v>
      </c>
      <c r="AA187" s="4"/>
      <c r="AG187" s="8">
        <f t="shared" si="17"/>
        <v>7</v>
      </c>
      <c r="AH187" s="9"/>
      <c r="AI187" s="41">
        <f>-$E$49*4*OFTO_Loan_Repayment_Calculator!$G$11/1000000</f>
        <v>-1.9833000000000001</v>
      </c>
      <c r="AJ187" s="50">
        <f t="shared" si="24"/>
        <v>1.1832990002221164</v>
      </c>
      <c r="AK187" s="9"/>
      <c r="AL187" s="43"/>
      <c r="AM187" s="50">
        <f t="shared" si="23"/>
        <v>-0.80000099977788364</v>
      </c>
      <c r="AN187" s="9"/>
      <c r="AO187" s="41">
        <f t="shared" si="18"/>
        <v>0.81350064430775282</v>
      </c>
      <c r="AP187" s="41">
        <f t="shared" si="12"/>
        <v>-0.65080132876615471</v>
      </c>
      <c r="AQ187" s="28" t="s">
        <v>67</v>
      </c>
      <c r="AR187" s="4"/>
    </row>
    <row r="188" spans="1:44" ht="15" x14ac:dyDescent="0.2">
      <c r="A188" s="8">
        <f t="shared" si="13"/>
        <v>8</v>
      </c>
      <c r="B188" s="8"/>
      <c r="C188" s="41">
        <f>-$E$47*4*OFTO_Loan_Repayment_Calculator!$G$11/1000000</f>
        <v>-1.8643019999999999</v>
      </c>
      <c r="D188" s="50">
        <f t="shared" si="19"/>
        <v>8.9021781048548299E-2</v>
      </c>
      <c r="E188" s="29"/>
      <c r="F188" s="8"/>
      <c r="G188" s="50">
        <f t="shared" si="20"/>
        <v>-1.7752802189514516</v>
      </c>
      <c r="H188" s="28"/>
      <c r="I188" s="41">
        <f t="shared" si="14"/>
        <v>0.78599096068381924</v>
      </c>
      <c r="J188" s="41">
        <f t="shared" si="10"/>
        <v>-1.3953542047766323</v>
      </c>
      <c r="K188" s="28" t="s">
        <v>67</v>
      </c>
      <c r="L188" s="4"/>
      <c r="M188" s="4"/>
      <c r="P188" s="8">
        <f t="shared" si="15"/>
        <v>8</v>
      </c>
      <c r="Q188" s="9"/>
      <c r="R188" s="41">
        <f>-$E$48*4*OFTO_Loan_Repayment_Calculator!$G$11/1000000</f>
        <v>-1.8643019999999999</v>
      </c>
      <c r="S188" s="50">
        <f t="shared" si="21"/>
        <v>2.7856062150743988E-3</v>
      </c>
      <c r="T188" s="9"/>
      <c r="U188" s="43"/>
      <c r="V188" s="50">
        <f t="shared" si="22"/>
        <v>-1.8615163937849255</v>
      </c>
      <c r="W188" s="9"/>
      <c r="X188" s="41">
        <f t="shared" si="16"/>
        <v>0.78599096068381924</v>
      </c>
      <c r="Y188" s="41">
        <f t="shared" si="11"/>
        <v>-1.4631350586796923</v>
      </c>
      <c r="Z188" s="28" t="s">
        <v>67</v>
      </c>
      <c r="AA188" s="4"/>
      <c r="AG188" s="8">
        <f t="shared" si="17"/>
        <v>8</v>
      </c>
      <c r="AH188" s="9"/>
      <c r="AI188" s="41">
        <f>-$E$49*4*OFTO_Loan_Repayment_Calculator!$G$11/1000000</f>
        <v>-1.9833000000000001</v>
      </c>
      <c r="AJ188" s="50">
        <f t="shared" si="24"/>
        <v>1.1832990002221164</v>
      </c>
      <c r="AK188" s="9"/>
      <c r="AL188" s="43"/>
      <c r="AM188" s="50">
        <f t="shared" si="23"/>
        <v>-0.80000099977788364</v>
      </c>
      <c r="AN188" s="9"/>
      <c r="AO188" s="41">
        <f t="shared" si="18"/>
        <v>0.78599096068381924</v>
      </c>
      <c r="AP188" s="41">
        <f t="shared" si="12"/>
        <v>-0.62879355436343465</v>
      </c>
      <c r="AQ188" s="28" t="s">
        <v>67</v>
      </c>
      <c r="AR188" s="4"/>
    </row>
    <row r="189" spans="1:44" ht="15" x14ac:dyDescent="0.2">
      <c r="A189" s="8">
        <f t="shared" si="13"/>
        <v>9</v>
      </c>
      <c r="B189" s="8"/>
      <c r="C189" s="41">
        <f>-$E$47*4*OFTO_Loan_Repayment_Calculator!$G$11/1000000</f>
        <v>-1.8643019999999999</v>
      </c>
      <c r="D189" s="50">
        <f t="shared" si="19"/>
        <v>8.9021781048548299E-2</v>
      </c>
      <c r="E189" s="29"/>
      <c r="F189" s="8"/>
      <c r="G189" s="50">
        <f t="shared" si="20"/>
        <v>-1.7752802189514516</v>
      </c>
      <c r="H189" s="28"/>
      <c r="I189" s="41">
        <f t="shared" si="14"/>
        <v>0.75941155621625045</v>
      </c>
      <c r="J189" s="41">
        <f t="shared" si="10"/>
        <v>-1.3481683137938476</v>
      </c>
      <c r="K189" s="28" t="s">
        <v>67</v>
      </c>
      <c r="L189" s="4"/>
      <c r="M189" s="4"/>
      <c r="P189" s="8">
        <f t="shared" si="15"/>
        <v>9</v>
      </c>
      <c r="Q189" s="9"/>
      <c r="R189" s="41">
        <f>-$E$48*4*OFTO_Loan_Repayment_Calculator!$G$11/1000000</f>
        <v>-1.8643019999999999</v>
      </c>
      <c r="S189" s="50">
        <f t="shared" si="21"/>
        <v>2.7856062150743988E-3</v>
      </c>
      <c r="T189" s="9"/>
      <c r="U189" s="43"/>
      <c r="V189" s="50">
        <f t="shared" si="22"/>
        <v>-1.8615163937849255</v>
      </c>
      <c r="W189" s="9"/>
      <c r="X189" s="41">
        <f t="shared" si="16"/>
        <v>0.75941155621625045</v>
      </c>
      <c r="Y189" s="41">
        <f t="shared" si="11"/>
        <v>-1.4136570615262727</v>
      </c>
      <c r="Z189" s="28" t="s">
        <v>67</v>
      </c>
      <c r="AA189" s="4"/>
      <c r="AG189" s="8">
        <f t="shared" si="17"/>
        <v>9</v>
      </c>
      <c r="AH189" s="9"/>
      <c r="AI189" s="41">
        <f>-$E$49*4*OFTO_Loan_Repayment_Calculator!$G$11/1000000</f>
        <v>-1.9833000000000001</v>
      </c>
      <c r="AJ189" s="50">
        <f t="shared" si="24"/>
        <v>1.1832990002221164</v>
      </c>
      <c r="AK189" s="9"/>
      <c r="AL189" s="43"/>
      <c r="AM189" s="50">
        <f t="shared" si="23"/>
        <v>-0.80000099977788364</v>
      </c>
      <c r="AN189" s="9"/>
      <c r="AO189" s="41">
        <f t="shared" si="18"/>
        <v>0.75941155621625045</v>
      </c>
      <c r="AP189" s="41">
        <f t="shared" si="12"/>
        <v>-0.60753000421587888</v>
      </c>
      <c r="AQ189" s="28" t="s">
        <v>67</v>
      </c>
      <c r="AR189" s="4"/>
    </row>
    <row r="190" spans="1:44" ht="15" x14ac:dyDescent="0.2">
      <c r="A190" s="8">
        <f t="shared" si="13"/>
        <v>10</v>
      </c>
      <c r="B190" s="8"/>
      <c r="C190" s="41">
        <f>-$E$47*4*OFTO_Loan_Repayment_Calculator!$G$11/1000000</f>
        <v>-1.8643019999999999</v>
      </c>
      <c r="D190" s="50">
        <f t="shared" si="19"/>
        <v>8.9021781048548299E-2</v>
      </c>
      <c r="E190" s="29"/>
      <c r="F190" s="8"/>
      <c r="G190" s="50">
        <f t="shared" si="20"/>
        <v>-1.7752802189514516</v>
      </c>
      <c r="H190" s="28"/>
      <c r="I190" s="41">
        <f t="shared" si="14"/>
        <v>0.73373097218961403</v>
      </c>
      <c r="J190" s="41">
        <f t="shared" si="10"/>
        <v>-1.3025780809602394</v>
      </c>
      <c r="K190" s="28" t="s">
        <v>67</v>
      </c>
      <c r="L190" s="4"/>
      <c r="M190" s="4"/>
      <c r="P190" s="8">
        <f t="shared" si="15"/>
        <v>10</v>
      </c>
      <c r="Q190" s="9"/>
      <c r="R190" s="41">
        <f>-$E$48*4*OFTO_Loan_Repayment_Calculator!$G$11/1000000</f>
        <v>-1.8643019999999999</v>
      </c>
      <c r="S190" s="50">
        <f t="shared" si="21"/>
        <v>2.7856062150743988E-3</v>
      </c>
      <c r="T190" s="9"/>
      <c r="U190" s="43"/>
      <c r="V190" s="50">
        <f t="shared" si="22"/>
        <v>-1.8615163937849255</v>
      </c>
      <c r="W190" s="9"/>
      <c r="X190" s="41">
        <f t="shared" si="16"/>
        <v>0.73373097218961403</v>
      </c>
      <c r="Y190" s="41">
        <f t="shared" si="11"/>
        <v>-1.3658522333587177</v>
      </c>
      <c r="Z190" s="28" t="s">
        <v>67</v>
      </c>
      <c r="AA190" s="4"/>
      <c r="AG190" s="8">
        <f t="shared" si="17"/>
        <v>10</v>
      </c>
      <c r="AH190" s="9"/>
      <c r="AI190" s="41">
        <f>-$E$49*4*OFTO_Loan_Repayment_Calculator!$G$11/1000000</f>
        <v>-1.9833000000000001</v>
      </c>
      <c r="AJ190" s="50">
        <f t="shared" si="24"/>
        <v>1.1832990002221164</v>
      </c>
      <c r="AK190" s="9"/>
      <c r="AL190" s="43"/>
      <c r="AM190" s="50">
        <f t="shared" si="23"/>
        <v>-0.80000099977788364</v>
      </c>
      <c r="AN190" s="9"/>
      <c r="AO190" s="41">
        <f t="shared" si="18"/>
        <v>0.73373097218961403</v>
      </c>
      <c r="AP190" s="41">
        <f t="shared" si="12"/>
        <v>-0.58698551131968979</v>
      </c>
      <c r="AQ190" s="28" t="s">
        <v>67</v>
      </c>
      <c r="AR190" s="4"/>
    </row>
    <row r="191" spans="1:44" ht="15" x14ac:dyDescent="0.2">
      <c r="A191" s="8">
        <f t="shared" si="13"/>
        <v>11</v>
      </c>
      <c r="B191" s="8"/>
      <c r="C191" s="41">
        <f>-$E$47*4*OFTO_Loan_Repayment_Calculator!$G$11/1000000</f>
        <v>-1.8643019999999999</v>
      </c>
      <c r="D191" s="50">
        <f t="shared" si="19"/>
        <v>8.9021781048548299E-2</v>
      </c>
      <c r="E191" s="29"/>
      <c r="F191" s="8"/>
      <c r="G191" s="50">
        <f t="shared" si="20"/>
        <v>-1.7752802189514516</v>
      </c>
      <c r="H191" s="28"/>
      <c r="I191" s="41">
        <f t="shared" si="14"/>
        <v>0.70891881370977206</v>
      </c>
      <c r="J191" s="41">
        <f t="shared" si="10"/>
        <v>-1.2585295468214874</v>
      </c>
      <c r="K191" s="28" t="s">
        <v>67</v>
      </c>
      <c r="L191" s="4"/>
      <c r="M191" s="4"/>
      <c r="P191" s="8">
        <f t="shared" si="15"/>
        <v>11</v>
      </c>
      <c r="Q191" s="9"/>
      <c r="R191" s="41">
        <f>-$E$48*4*OFTO_Loan_Repayment_Calculator!$G$11/1000000</f>
        <v>-1.8643019999999999</v>
      </c>
      <c r="S191" s="50">
        <f t="shared" si="21"/>
        <v>2.7856062150743988E-3</v>
      </c>
      <c r="T191" s="9"/>
      <c r="U191" s="43"/>
      <c r="V191" s="50">
        <f t="shared" si="22"/>
        <v>-1.8615163937849255</v>
      </c>
      <c r="W191" s="9"/>
      <c r="X191" s="41">
        <f t="shared" si="16"/>
        <v>0.70891881370977206</v>
      </c>
      <c r="Y191" s="41">
        <f t="shared" si="11"/>
        <v>-1.3196639935833023</v>
      </c>
      <c r="Z191" s="28" t="s">
        <v>67</v>
      </c>
      <c r="AA191" s="4"/>
      <c r="AG191" s="8">
        <f t="shared" si="17"/>
        <v>11</v>
      </c>
      <c r="AH191" s="9"/>
      <c r="AI191" s="41">
        <f>-$E$49*4*OFTO_Loan_Repayment_Calculator!$G$11/1000000</f>
        <v>-1.9833000000000001</v>
      </c>
      <c r="AJ191" s="50">
        <f t="shared" si="24"/>
        <v>1.1832990002221164</v>
      </c>
      <c r="AK191" s="9"/>
      <c r="AL191" s="43"/>
      <c r="AM191" s="50">
        <f t="shared" si="23"/>
        <v>-0.80000099977788364</v>
      </c>
      <c r="AN191" s="9"/>
      <c r="AO191" s="41">
        <f t="shared" si="18"/>
        <v>0.70891881370977206</v>
      </c>
      <c r="AP191" s="41">
        <f t="shared" si="12"/>
        <v>-0.56713575972916885</v>
      </c>
      <c r="AQ191" s="28" t="s">
        <v>67</v>
      </c>
      <c r="AR191" s="4"/>
    </row>
    <row r="192" spans="1:44" ht="15" x14ac:dyDescent="0.2">
      <c r="A192" s="8">
        <f t="shared" si="13"/>
        <v>12</v>
      </c>
      <c r="B192" s="8"/>
      <c r="C192" s="41">
        <f>-$E$47*4*OFTO_Loan_Repayment_Calculator!$G$11/1000000</f>
        <v>-1.8643019999999999</v>
      </c>
      <c r="D192" s="50">
        <f t="shared" si="19"/>
        <v>8.9021781048548299E-2</v>
      </c>
      <c r="E192" s="29"/>
      <c r="F192" s="8"/>
      <c r="G192" s="50">
        <f t="shared" si="20"/>
        <v>-1.7752802189514516</v>
      </c>
      <c r="H192" s="28"/>
      <c r="I192" s="41">
        <f t="shared" si="14"/>
        <v>0.6849457137292484</v>
      </c>
      <c r="J192" s="41">
        <f t="shared" si="10"/>
        <v>-1.2159705766391185</v>
      </c>
      <c r="K192" s="28" t="s">
        <v>67</v>
      </c>
      <c r="L192" s="4"/>
      <c r="M192" s="4"/>
      <c r="P192" s="8">
        <f t="shared" si="15"/>
        <v>12</v>
      </c>
      <c r="Q192" s="9"/>
      <c r="R192" s="41">
        <f>-$E$48*4*OFTO_Loan_Repayment_Calculator!$G$11/1000000</f>
        <v>-1.8643019999999999</v>
      </c>
      <c r="S192" s="50">
        <f t="shared" si="21"/>
        <v>2.7856062150743988E-3</v>
      </c>
      <c r="T192" s="9"/>
      <c r="U192" s="43"/>
      <c r="V192" s="50">
        <f t="shared" si="22"/>
        <v>-1.8615163937849255</v>
      </c>
      <c r="W192" s="9"/>
      <c r="X192" s="41">
        <f t="shared" si="16"/>
        <v>0.6849457137292484</v>
      </c>
      <c r="Y192" s="41">
        <f t="shared" si="11"/>
        <v>-1.2750376749597123</v>
      </c>
      <c r="Z192" s="28" t="s">
        <v>67</v>
      </c>
      <c r="AA192" s="4"/>
      <c r="AG192" s="8">
        <f t="shared" si="17"/>
        <v>12</v>
      </c>
      <c r="AH192" s="9"/>
      <c r="AI192" s="41">
        <f>-$E$49*4*OFTO_Loan_Repayment_Calculator!$G$11/1000000</f>
        <v>-1.9833000000000001</v>
      </c>
      <c r="AJ192" s="50">
        <f t="shared" si="24"/>
        <v>1.1832990002221164</v>
      </c>
      <c r="AK192" s="9"/>
      <c r="AL192" s="43"/>
      <c r="AM192" s="50">
        <f t="shared" si="23"/>
        <v>-0.80000099977788364</v>
      </c>
      <c r="AN192" s="9"/>
      <c r="AO192" s="41">
        <f t="shared" si="18"/>
        <v>0.6849457137292484</v>
      </c>
      <c r="AP192" s="41">
        <f t="shared" si="12"/>
        <v>-0.54795725577697485</v>
      </c>
      <c r="AQ192" s="28" t="s">
        <v>67</v>
      </c>
      <c r="AR192" s="4"/>
    </row>
    <row r="193" spans="1:44" ht="15" x14ac:dyDescent="0.2">
      <c r="A193" s="8">
        <f t="shared" si="13"/>
        <v>13</v>
      </c>
      <c r="B193" s="8"/>
      <c r="C193" s="41">
        <f>-$E$47*4*OFTO_Loan_Repayment_Calculator!$G$11/1000000</f>
        <v>-1.8643019999999999</v>
      </c>
      <c r="D193" s="50">
        <f t="shared" si="19"/>
        <v>8.9021781048548299E-2</v>
      </c>
      <c r="E193" s="29"/>
      <c r="F193" s="8"/>
      <c r="G193" s="50">
        <f t="shared" si="20"/>
        <v>-1.7752802189514516</v>
      </c>
      <c r="H193" s="28"/>
      <c r="I193" s="41">
        <f t="shared" si="14"/>
        <v>0.66178329828912896</v>
      </c>
      <c r="J193" s="41">
        <f t="shared" si="10"/>
        <v>-1.1748507986851386</v>
      </c>
      <c r="K193" s="28" t="s">
        <v>67</v>
      </c>
      <c r="L193" s="4"/>
      <c r="M193" s="4"/>
      <c r="P193" s="8">
        <f t="shared" si="15"/>
        <v>13</v>
      </c>
      <c r="Q193" s="9"/>
      <c r="R193" s="41">
        <f>-$E$48*4*OFTO_Loan_Repayment_Calculator!$G$11/1000000</f>
        <v>-1.8643019999999999</v>
      </c>
      <c r="S193" s="50">
        <f t="shared" si="21"/>
        <v>2.7856062150743988E-3</v>
      </c>
      <c r="T193" s="9"/>
      <c r="U193" s="43"/>
      <c r="V193" s="50">
        <f t="shared" si="22"/>
        <v>-1.8615163937849255</v>
      </c>
      <c r="W193" s="9"/>
      <c r="X193" s="41">
        <f t="shared" si="16"/>
        <v>0.66178329828912896</v>
      </c>
      <c r="Y193" s="41">
        <f t="shared" si="11"/>
        <v>-1.2319204588982731</v>
      </c>
      <c r="Z193" s="28" t="s">
        <v>67</v>
      </c>
      <c r="AA193" s="4"/>
      <c r="AG193" s="8">
        <f t="shared" si="17"/>
        <v>13</v>
      </c>
      <c r="AH193" s="9"/>
      <c r="AI193" s="41">
        <f>-$E$49*4*OFTO_Loan_Repayment_Calculator!$G$11/1000000</f>
        <v>-1.9833000000000001</v>
      </c>
      <c r="AJ193" s="50">
        <f t="shared" si="24"/>
        <v>1.1832990002221164</v>
      </c>
      <c r="AK193" s="9"/>
      <c r="AL193" s="43"/>
      <c r="AM193" s="50">
        <f t="shared" si="23"/>
        <v>-0.80000099977788364</v>
      </c>
      <c r="AN193" s="9"/>
      <c r="AO193" s="41">
        <f t="shared" si="18"/>
        <v>0.66178329828912896</v>
      </c>
      <c r="AP193" s="41">
        <f t="shared" si="12"/>
        <v>-0.52942730026760854</v>
      </c>
      <c r="AQ193" s="28" t="s">
        <v>67</v>
      </c>
      <c r="AR193" s="4"/>
    </row>
    <row r="194" spans="1:44" ht="15" x14ac:dyDescent="0.2">
      <c r="A194" s="8">
        <f t="shared" si="13"/>
        <v>14</v>
      </c>
      <c r="B194" s="8"/>
      <c r="C194" s="41">
        <f>-$E$47*4*OFTO_Loan_Repayment_Calculator!$G$11/1000000</f>
        <v>-1.8643019999999999</v>
      </c>
      <c r="D194" s="50">
        <f t="shared" si="19"/>
        <v>8.9021781048548299E-2</v>
      </c>
      <c r="E194" s="29"/>
      <c r="F194" s="8"/>
      <c r="G194" s="50">
        <f t="shared" si="20"/>
        <v>-1.7752802189514516</v>
      </c>
      <c r="H194" s="28"/>
      <c r="I194" s="41">
        <f t="shared" si="14"/>
        <v>0.63940415293635644</v>
      </c>
      <c r="J194" s="41">
        <f t="shared" si="10"/>
        <v>-1.1351215446233223</v>
      </c>
      <c r="K194" s="28" t="s">
        <v>67</v>
      </c>
      <c r="L194" s="4"/>
      <c r="M194" s="4"/>
      <c r="P194" s="8">
        <f t="shared" si="15"/>
        <v>14</v>
      </c>
      <c r="Q194" s="9"/>
      <c r="R194" s="41">
        <f>-$E$48*4*OFTO_Loan_Repayment_Calculator!$G$11/1000000</f>
        <v>-1.8643019999999999</v>
      </c>
      <c r="S194" s="50">
        <f t="shared" si="21"/>
        <v>2.7856062150743988E-3</v>
      </c>
      <c r="T194" s="9"/>
      <c r="U194" s="43"/>
      <c r="V194" s="50">
        <f t="shared" si="22"/>
        <v>-1.8615163937849255</v>
      </c>
      <c r="W194" s="9"/>
      <c r="X194" s="41">
        <f t="shared" si="16"/>
        <v>0.63940415293635644</v>
      </c>
      <c r="Y194" s="41">
        <f t="shared" si="11"/>
        <v>-1.1902613129451913</v>
      </c>
      <c r="Z194" s="28" t="s">
        <v>67</v>
      </c>
      <c r="AA194" s="4"/>
      <c r="AG194" s="8">
        <f t="shared" si="17"/>
        <v>14</v>
      </c>
      <c r="AH194" s="9"/>
      <c r="AI194" s="41">
        <f>-$E$49*4*OFTO_Loan_Repayment_Calculator!$G$11/1000000</f>
        <v>-1.9833000000000001</v>
      </c>
      <c r="AJ194" s="50">
        <f t="shared" si="24"/>
        <v>1.1832990002221164</v>
      </c>
      <c r="AK194" s="9"/>
      <c r="AL194" s="43"/>
      <c r="AM194" s="50">
        <f t="shared" si="23"/>
        <v>-0.80000099977788364</v>
      </c>
      <c r="AN194" s="9"/>
      <c r="AO194" s="41">
        <f t="shared" si="18"/>
        <v>0.63940415293635644</v>
      </c>
      <c r="AP194" s="41">
        <f t="shared" si="12"/>
        <v>-0.51152396161121594</v>
      </c>
      <c r="AQ194" s="28" t="s">
        <v>67</v>
      </c>
      <c r="AR194" s="4"/>
    </row>
    <row r="195" spans="1:44" ht="15" x14ac:dyDescent="0.2">
      <c r="A195" s="8">
        <f t="shared" si="13"/>
        <v>15</v>
      </c>
      <c r="B195" s="8"/>
      <c r="C195" s="41">
        <f>-$E$47*4*OFTO_Loan_Repayment_Calculator!$G$11/1000000</f>
        <v>-1.8643019999999999</v>
      </c>
      <c r="D195" s="50">
        <f t="shared" si="19"/>
        <v>8.9021781048548299E-2</v>
      </c>
      <c r="E195" s="29"/>
      <c r="F195" s="8"/>
      <c r="G195" s="50">
        <f t="shared" si="20"/>
        <v>-1.7752802189514516</v>
      </c>
      <c r="H195" s="28"/>
      <c r="I195" s="41">
        <f t="shared" si="14"/>
        <v>0.61778179027667302</v>
      </c>
      <c r="J195" s="41">
        <f t="shared" si="10"/>
        <v>-1.0967357919065919</v>
      </c>
      <c r="K195" s="28" t="s">
        <v>67</v>
      </c>
      <c r="L195" s="4"/>
      <c r="M195" s="4"/>
      <c r="P195" s="8">
        <f t="shared" si="15"/>
        <v>15</v>
      </c>
      <c r="Q195" s="9"/>
      <c r="R195" s="41">
        <f>-$E$48*4*OFTO_Loan_Repayment_Calculator!$G$11/1000000</f>
        <v>-1.8643019999999999</v>
      </c>
      <c r="S195" s="50">
        <f t="shared" si="21"/>
        <v>2.7856062150743988E-3</v>
      </c>
      <c r="T195" s="9"/>
      <c r="U195" s="43"/>
      <c r="V195" s="50">
        <f t="shared" si="22"/>
        <v>-1.8615163937849255</v>
      </c>
      <c r="W195" s="9"/>
      <c r="X195" s="41">
        <f t="shared" si="16"/>
        <v>0.61778179027667302</v>
      </c>
      <c r="Y195" s="41">
        <f t="shared" si="11"/>
        <v>-1.1500109303818276</v>
      </c>
      <c r="Z195" s="28" t="s">
        <v>67</v>
      </c>
      <c r="AA195" s="4"/>
      <c r="AG195" s="8">
        <f t="shared" si="17"/>
        <v>15</v>
      </c>
      <c r="AH195" s="9"/>
      <c r="AI195" s="41">
        <f>-$E$49*4*OFTO_Loan_Repayment_Calculator!$G$11/1000000</f>
        <v>-1.9833000000000001</v>
      </c>
      <c r="AJ195" s="50">
        <f t="shared" si="24"/>
        <v>1.1832990002221164</v>
      </c>
      <c r="AK195" s="9"/>
      <c r="AL195" s="43"/>
      <c r="AM195" s="50">
        <f t="shared" si="23"/>
        <v>-0.80000099977788364</v>
      </c>
      <c r="AN195" s="9"/>
      <c r="AO195" s="41">
        <f t="shared" si="18"/>
        <v>0.61778179027667302</v>
      </c>
      <c r="AP195" s="41">
        <f t="shared" si="12"/>
        <v>-0.49422604986590923</v>
      </c>
      <c r="AQ195" s="28" t="s">
        <v>67</v>
      </c>
      <c r="AR195" s="4"/>
    </row>
    <row r="196" spans="1:44" ht="15" x14ac:dyDescent="0.2">
      <c r="A196" s="8">
        <f t="shared" si="13"/>
        <v>16</v>
      </c>
      <c r="B196" s="8"/>
      <c r="C196" s="41">
        <f>-$E$47*4*OFTO_Loan_Repayment_Calculator!$G$11/1000000</f>
        <v>-1.8643019999999999</v>
      </c>
      <c r="D196" s="50">
        <f t="shared" si="19"/>
        <v>8.9021781048548299E-2</v>
      </c>
      <c r="E196" s="29"/>
      <c r="F196" s="8"/>
      <c r="G196" s="50">
        <f t="shared" si="20"/>
        <v>-1.7752802189514516</v>
      </c>
      <c r="H196" s="28"/>
      <c r="I196" s="41">
        <f t="shared" si="14"/>
        <v>0.59689061862480486</v>
      </c>
      <c r="J196" s="41">
        <f t="shared" si="10"/>
        <v>-1.059648108122311</v>
      </c>
      <c r="K196" s="28" t="s">
        <v>67</v>
      </c>
      <c r="L196" s="4"/>
      <c r="M196" s="4"/>
      <c r="P196" s="8">
        <f t="shared" si="15"/>
        <v>16</v>
      </c>
      <c r="Q196" s="9"/>
      <c r="R196" s="41">
        <f>-$E$48*4*OFTO_Loan_Repayment_Calculator!$G$11/1000000</f>
        <v>-1.8643019999999999</v>
      </c>
      <c r="S196" s="50">
        <f t="shared" si="21"/>
        <v>2.7856062150743988E-3</v>
      </c>
      <c r="T196" s="9"/>
      <c r="U196" s="43"/>
      <c r="V196" s="50">
        <f t="shared" si="22"/>
        <v>-1.8615163937849255</v>
      </c>
      <c r="W196" s="9"/>
      <c r="X196" s="41">
        <f t="shared" si="16"/>
        <v>0.59689061862480486</v>
      </c>
      <c r="Y196" s="41">
        <f t="shared" si="11"/>
        <v>-1.1111216718665</v>
      </c>
      <c r="Z196" s="28" t="s">
        <v>67</v>
      </c>
      <c r="AA196" s="4"/>
      <c r="AG196" s="8">
        <f t="shared" si="17"/>
        <v>16</v>
      </c>
      <c r="AH196" s="9"/>
      <c r="AI196" s="41">
        <f>-$E$49*4*OFTO_Loan_Repayment_Calculator!$G$11/1000000</f>
        <v>-1.9833000000000001</v>
      </c>
      <c r="AJ196" s="50">
        <f t="shared" si="24"/>
        <v>1.1832990002221164</v>
      </c>
      <c r="AK196" s="9"/>
      <c r="AL196" s="43"/>
      <c r="AM196" s="50">
        <f t="shared" si="23"/>
        <v>-0.80000099977788364</v>
      </c>
      <c r="AN196" s="9"/>
      <c r="AO196" s="41">
        <f t="shared" si="18"/>
        <v>0.59689061862480486</v>
      </c>
      <c r="AP196" s="41">
        <f t="shared" si="12"/>
        <v>-0.47751309165788336</v>
      </c>
      <c r="AQ196" s="28" t="s">
        <v>67</v>
      </c>
      <c r="AR196" s="4"/>
    </row>
    <row r="197" spans="1:44" ht="15" x14ac:dyDescent="0.2">
      <c r="A197" s="8">
        <f t="shared" si="13"/>
        <v>17</v>
      </c>
      <c r="B197" s="8"/>
      <c r="C197" s="41">
        <f>-$E$47*4*OFTO_Loan_Repayment_Calculator!$G$11/1000000</f>
        <v>-1.8643019999999999</v>
      </c>
      <c r="D197" s="50">
        <f t="shared" si="19"/>
        <v>8.9021781048548299E-2</v>
      </c>
      <c r="E197" s="29"/>
      <c r="F197" s="8"/>
      <c r="G197" s="50">
        <f t="shared" si="20"/>
        <v>-1.7752802189514516</v>
      </c>
      <c r="H197" s="28"/>
      <c r="I197" s="41">
        <f t="shared" si="14"/>
        <v>0.57670591171478736</v>
      </c>
      <c r="J197" s="41">
        <f t="shared" si="10"/>
        <v>-1.0238145972196242</v>
      </c>
      <c r="K197" s="28" t="s">
        <v>67</v>
      </c>
      <c r="L197" s="4"/>
      <c r="M197" s="4"/>
      <c r="P197" s="8">
        <f t="shared" si="15"/>
        <v>17</v>
      </c>
      <c r="Q197" s="9"/>
      <c r="R197" s="41">
        <f>-$E$48*4*OFTO_Loan_Repayment_Calculator!$G$11/1000000</f>
        <v>-1.8643019999999999</v>
      </c>
      <c r="S197" s="50">
        <f t="shared" si="21"/>
        <v>2.7856062150743988E-3</v>
      </c>
      <c r="T197" s="9"/>
      <c r="U197" s="43"/>
      <c r="V197" s="50">
        <f t="shared" si="22"/>
        <v>-1.8615163937849255</v>
      </c>
      <c r="W197" s="9"/>
      <c r="X197" s="41">
        <f t="shared" si="16"/>
        <v>0.57670591171478736</v>
      </c>
      <c r="Y197" s="41">
        <f t="shared" si="11"/>
        <v>-1.0735475090497586</v>
      </c>
      <c r="Z197" s="28" t="s">
        <v>67</v>
      </c>
      <c r="AA197" s="4"/>
      <c r="AG197" s="8">
        <f t="shared" si="17"/>
        <v>17</v>
      </c>
      <c r="AH197" s="9"/>
      <c r="AI197" s="41">
        <f>-$E$49*4*OFTO_Loan_Repayment_Calculator!$G$11/1000000</f>
        <v>-1.9833000000000001</v>
      </c>
      <c r="AJ197" s="50">
        <f t="shared" si="24"/>
        <v>1.1832990002221164</v>
      </c>
      <c r="AK197" s="9"/>
      <c r="AL197" s="43"/>
      <c r="AM197" s="50">
        <f t="shared" si="23"/>
        <v>-0.80000099977788364</v>
      </c>
      <c r="AN197" s="9"/>
      <c r="AO197" s="41">
        <f t="shared" si="18"/>
        <v>0.57670591171478736</v>
      </c>
      <c r="AP197" s="41">
        <f t="shared" si="12"/>
        <v>-0.46136530594964575</v>
      </c>
      <c r="AQ197" s="28" t="s">
        <v>67</v>
      </c>
      <c r="AR197" s="4"/>
    </row>
    <row r="198" spans="1:44" ht="15" x14ac:dyDescent="0.2">
      <c r="A198" s="8">
        <f t="shared" si="13"/>
        <v>18</v>
      </c>
      <c r="B198" s="8"/>
      <c r="C198" s="41">
        <f>-$E$47*4*OFTO_Loan_Repayment_Calculator!$G$11/1000000</f>
        <v>-1.8643019999999999</v>
      </c>
      <c r="D198" s="42">
        <f>0.5*($G$173-$E$173)</f>
        <v>4.4510890524274149E-2</v>
      </c>
      <c r="E198" s="42">
        <f>0.5*($G$174-$E$174)</f>
        <v>2.9028841646265624E-2</v>
      </c>
      <c r="F198" s="45"/>
      <c r="G198" s="42">
        <f>(0.5*(B198+C198))+D198</f>
        <v>-0.8876401094757258</v>
      </c>
      <c r="H198" s="42">
        <f>(0.5*(B198+C198))+E198</f>
        <v>-0.90312215835373433</v>
      </c>
      <c r="I198" s="41">
        <f t="shared" si="14"/>
        <v>0.55720377943457722</v>
      </c>
      <c r="J198" s="41">
        <f t="shared" si="10"/>
        <v>-0.99781950370340977</v>
      </c>
      <c r="K198" s="28" t="s">
        <v>67</v>
      </c>
      <c r="L198" s="4" t="s">
        <v>73</v>
      </c>
      <c r="M198" s="4"/>
      <c r="P198" s="8">
        <f t="shared" si="15"/>
        <v>18</v>
      </c>
      <c r="Q198" s="9"/>
      <c r="R198" s="41">
        <f>-$E$48*4*OFTO_Loan_Repayment_Calculator!$G$11/1000000</f>
        <v>-1.8643019999999999</v>
      </c>
      <c r="S198" s="42">
        <f>0.5*($I$173-$E$173)</f>
        <v>1.3928031075371994E-3</v>
      </c>
      <c r="T198" s="42">
        <f>0.5*($I$174-$E$174)</f>
        <v>9.0834985274157454E-4</v>
      </c>
      <c r="U198" s="43"/>
      <c r="V198" s="42">
        <f>(0.5*(Q198+R198))+S198</f>
        <v>-0.93075819689246275</v>
      </c>
      <c r="W198" s="42">
        <f>(0.5*(Q198+R198))+T198</f>
        <v>-0.93124265014725838</v>
      </c>
      <c r="X198" s="41">
        <f t="shared" si="16"/>
        <v>0.55720377943457722</v>
      </c>
      <c r="Y198" s="41">
        <f t="shared" si="11"/>
        <v>-1.0375139092809167</v>
      </c>
      <c r="Z198" s="28" t="s">
        <v>67</v>
      </c>
      <c r="AA198" s="4" t="s">
        <v>73</v>
      </c>
      <c r="AG198" s="8">
        <f t="shared" si="17"/>
        <v>18</v>
      </c>
      <c r="AH198" s="9"/>
      <c r="AI198" s="41">
        <f>-$E$49*4*OFTO_Loan_Repayment_Calculator!$G$11/1000000</f>
        <v>-1.9833000000000001</v>
      </c>
      <c r="AJ198" s="42">
        <f>0.5*($K$173-$E$173)</f>
        <v>0.59164950011105821</v>
      </c>
      <c r="AK198" s="42">
        <f>0.5*($K$174-$E$174)</f>
        <v>0.38585836963764664</v>
      </c>
      <c r="AL198" s="43"/>
      <c r="AM198" s="42">
        <f>(0.5*(AH198+AI198))+AJ198</f>
        <v>-0.40000049988894182</v>
      </c>
      <c r="AN198" s="42">
        <f>(0.5*(AH198+AI198))+AK198</f>
        <v>-0.60579163036235339</v>
      </c>
      <c r="AO198" s="41">
        <f t="shared" si="18"/>
        <v>0.55720377943457722</v>
      </c>
      <c r="AP198" s="41">
        <f t="shared" si="12"/>
        <v>-0.56043117630157624</v>
      </c>
      <c r="AQ198" s="28" t="s">
        <v>67</v>
      </c>
      <c r="AR198" s="4" t="s">
        <v>73</v>
      </c>
    </row>
    <row r="199" spans="1:44" ht="15" x14ac:dyDescent="0.2">
      <c r="A199" s="8">
        <f t="shared" si="13"/>
        <v>19</v>
      </c>
      <c r="B199" s="8"/>
      <c r="C199" s="41">
        <f>-$E$47*4*OFTO_Loan_Repayment_Calculator!$G$11/1000000</f>
        <v>-1.8643019999999999</v>
      </c>
      <c r="D199" s="28"/>
      <c r="E199" s="49">
        <f>$G$174-$E$174</f>
        <v>5.8057683292531248E-2</v>
      </c>
      <c r="F199" s="8"/>
      <c r="G199" s="29"/>
      <c r="H199" s="49">
        <f t="shared" ref="H199:H208" si="25">B199+C199+E199</f>
        <v>-1.8062443167074687</v>
      </c>
      <c r="I199" s="41">
        <f t="shared" si="14"/>
        <v>0.53836113955031617</v>
      </c>
      <c r="J199" s="41">
        <f t="shared" si="10"/>
        <v>-0.972411748648915</v>
      </c>
      <c r="K199" s="28" t="s">
        <v>67</v>
      </c>
      <c r="L199" s="4"/>
      <c r="M199" s="4"/>
      <c r="P199" s="8">
        <f t="shared" si="15"/>
        <v>19</v>
      </c>
      <c r="Q199" s="9"/>
      <c r="R199" s="41">
        <f>-$E$48*4*OFTO_Loan_Repayment_Calculator!$G$11/1000000</f>
        <v>-1.8643019999999999</v>
      </c>
      <c r="S199" s="9"/>
      <c r="T199" s="49">
        <f>$I$174-$E$174</f>
        <v>1.8166997054831491E-3</v>
      </c>
      <c r="U199" s="9"/>
      <c r="V199" s="43"/>
      <c r="W199" s="49">
        <f>Q199+R199+T199</f>
        <v>-1.8624853002945168</v>
      </c>
      <c r="X199" s="41">
        <f t="shared" si="16"/>
        <v>0.53836113955031617</v>
      </c>
      <c r="Y199" s="41">
        <f t="shared" si="11"/>
        <v>-1.0026897086622688</v>
      </c>
      <c r="Z199" s="28" t="s">
        <v>67</v>
      </c>
      <c r="AG199" s="8">
        <f t="shared" si="17"/>
        <v>19</v>
      </c>
      <c r="AH199" s="9"/>
      <c r="AI199" s="41">
        <f>-$E$49*4*OFTO_Loan_Repayment_Calculator!$G$11/1000000</f>
        <v>-1.9833000000000001</v>
      </c>
      <c r="AJ199" s="9"/>
      <c r="AK199" s="49">
        <f>$K$174-$E$174</f>
        <v>0.77171673927529327</v>
      </c>
      <c r="AL199" s="9"/>
      <c r="AM199" s="43"/>
      <c r="AN199" s="49">
        <f>AH199+AI199+AK199</f>
        <v>-1.2115832607247068</v>
      </c>
      <c r="AO199" s="41">
        <f t="shared" si="18"/>
        <v>0.53836113955031617</v>
      </c>
      <c r="AP199" s="41">
        <f t="shared" si="12"/>
        <v>-0.65226934490384092</v>
      </c>
      <c r="AQ199" s="28" t="s">
        <v>67</v>
      </c>
    </row>
    <row r="200" spans="1:44" ht="15" x14ac:dyDescent="0.2">
      <c r="A200" s="8">
        <f t="shared" si="13"/>
        <v>20</v>
      </c>
      <c r="B200" s="8"/>
      <c r="C200" s="41">
        <f>-$E$47*4*OFTO_Loan_Repayment_Calculator!$G$11/1000000</f>
        <v>-1.8643019999999999</v>
      </c>
      <c r="D200" s="28"/>
      <c r="E200" s="49">
        <f t="shared" ref="E200:E209" si="26">$G$174-$E$174</f>
        <v>5.8057683292531248E-2</v>
      </c>
      <c r="F200" s="8"/>
      <c r="G200" s="29"/>
      <c r="H200" s="49">
        <f t="shared" si="25"/>
        <v>-1.8062443167074687</v>
      </c>
      <c r="I200" s="41">
        <f t="shared" si="14"/>
        <v>0.520155690386779</v>
      </c>
      <c r="J200" s="41">
        <f t="shared" si="10"/>
        <v>-0.9395282595641693</v>
      </c>
      <c r="K200" s="28" t="s">
        <v>67</v>
      </c>
      <c r="L200" s="4"/>
      <c r="M200" s="4"/>
      <c r="P200" s="8">
        <f t="shared" si="15"/>
        <v>20</v>
      </c>
      <c r="Q200" s="9"/>
      <c r="R200" s="41">
        <f>-$E$48*4*OFTO_Loan_Repayment_Calculator!$G$11/1000000</f>
        <v>-1.8643019999999999</v>
      </c>
      <c r="S200" s="9"/>
      <c r="T200" s="49">
        <f t="shared" ref="T200:T209" si="27">$I$174-$E$174</f>
        <v>1.8166997054831491E-3</v>
      </c>
      <c r="U200" s="9"/>
      <c r="V200" s="43"/>
      <c r="W200" s="49">
        <f t="shared" ref="W200:W208" si="28">Q200+R200+T200</f>
        <v>-1.8624853002945168</v>
      </c>
      <c r="X200" s="41">
        <f t="shared" si="16"/>
        <v>0.520155690386779</v>
      </c>
      <c r="Y200" s="41">
        <f t="shared" si="11"/>
        <v>-0.96878232720992175</v>
      </c>
      <c r="Z200" s="28" t="s">
        <v>67</v>
      </c>
      <c r="AG200" s="8">
        <f t="shared" si="17"/>
        <v>20</v>
      </c>
      <c r="AH200" s="9"/>
      <c r="AI200" s="41">
        <f>-$E$49*4*OFTO_Loan_Repayment_Calculator!$G$11/1000000</f>
        <v>-1.9833000000000001</v>
      </c>
      <c r="AJ200" s="9"/>
      <c r="AK200" s="49">
        <f>$K$174-$E$174</f>
        <v>0.77171673927529327</v>
      </c>
      <c r="AL200" s="9"/>
      <c r="AM200" s="43"/>
      <c r="AN200" s="49">
        <f t="shared" ref="AN200:AN209" si="29">AH200+AI200+AK200</f>
        <v>-1.2115832607247068</v>
      </c>
      <c r="AO200" s="41">
        <f t="shared" si="18"/>
        <v>0.520155690386779</v>
      </c>
      <c r="AP200" s="41">
        <f t="shared" si="12"/>
        <v>-0.63021192744332477</v>
      </c>
      <c r="AQ200" s="28" t="s">
        <v>67</v>
      </c>
    </row>
    <row r="201" spans="1:44" ht="15" x14ac:dyDescent="0.2">
      <c r="A201" s="8">
        <f t="shared" si="13"/>
        <v>21</v>
      </c>
      <c r="B201" s="8"/>
      <c r="C201" s="41">
        <f>-$E$47*4*OFTO_Loan_Repayment_Calculator!$G$11/1000000</f>
        <v>-1.8643019999999999</v>
      </c>
      <c r="D201" s="28"/>
      <c r="E201" s="49">
        <f t="shared" si="26"/>
        <v>5.8057683292531248E-2</v>
      </c>
      <c r="F201" s="8"/>
      <c r="G201" s="29"/>
      <c r="H201" s="49">
        <f t="shared" si="25"/>
        <v>-1.8062443167074687</v>
      </c>
      <c r="I201" s="41">
        <f t="shared" si="14"/>
        <v>0.5025658844316705</v>
      </c>
      <c r="J201" s="41">
        <f t="shared" si="10"/>
        <v>-0.90775677252576736</v>
      </c>
      <c r="K201" s="28" t="s">
        <v>67</v>
      </c>
      <c r="L201" s="4"/>
      <c r="M201" s="4"/>
      <c r="P201" s="8">
        <f t="shared" si="15"/>
        <v>21</v>
      </c>
      <c r="Q201" s="9"/>
      <c r="R201" s="41">
        <f>-$E$48*4*OFTO_Loan_Repayment_Calculator!$G$11/1000000</f>
        <v>-1.8643019999999999</v>
      </c>
      <c r="S201" s="9"/>
      <c r="T201" s="49">
        <f t="shared" si="27"/>
        <v>1.8166997054831491E-3</v>
      </c>
      <c r="U201" s="9"/>
      <c r="V201" s="43"/>
      <c r="W201" s="49">
        <f t="shared" si="28"/>
        <v>-1.8624853002945168</v>
      </c>
      <c r="X201" s="41">
        <f t="shared" si="16"/>
        <v>0.5025658844316705</v>
      </c>
      <c r="Y201" s="41">
        <f t="shared" si="11"/>
        <v>-0.93602157218349924</v>
      </c>
      <c r="Z201" s="28" t="s">
        <v>67</v>
      </c>
      <c r="AG201" s="8">
        <f t="shared" si="17"/>
        <v>21</v>
      </c>
      <c r="AH201" s="9"/>
      <c r="AI201" s="41">
        <f>-$E$49*4*OFTO_Loan_Repayment_Calculator!$G$11/1000000</f>
        <v>-1.9833000000000001</v>
      </c>
      <c r="AJ201" s="9"/>
      <c r="AK201" s="49">
        <f>$K$174-$E$174</f>
        <v>0.77171673927529327</v>
      </c>
      <c r="AL201" s="9"/>
      <c r="AM201" s="43"/>
      <c r="AN201" s="49">
        <f t="shared" si="29"/>
        <v>-1.2115832607247068</v>
      </c>
      <c r="AO201" s="41">
        <f t="shared" si="18"/>
        <v>0.5025658844316705</v>
      </c>
      <c r="AP201" s="41">
        <f t="shared" si="12"/>
        <v>-0.60890041298871944</v>
      </c>
      <c r="AQ201" s="28" t="s">
        <v>67</v>
      </c>
    </row>
    <row r="202" spans="1:44" ht="15" x14ac:dyDescent="0.2">
      <c r="A202" s="8">
        <f t="shared" si="13"/>
        <v>22</v>
      </c>
      <c r="B202" s="8"/>
      <c r="C202" s="41">
        <f>-$E$47*4*OFTO_Loan_Repayment_Calculator!$G$11/1000000</f>
        <v>-1.8643019999999999</v>
      </c>
      <c r="D202" s="28"/>
      <c r="E202" s="49">
        <f t="shared" si="26"/>
        <v>5.8057683292531248E-2</v>
      </c>
      <c r="F202" s="8"/>
      <c r="G202" s="29"/>
      <c r="H202" s="49">
        <f t="shared" si="25"/>
        <v>-1.8062443167074687</v>
      </c>
      <c r="I202" s="41">
        <f t="shared" si="14"/>
        <v>0.4855709028325319</v>
      </c>
      <c r="J202" s="41">
        <f t="shared" si="10"/>
        <v>-0.87705968359977526</v>
      </c>
      <c r="K202" s="28" t="s">
        <v>67</v>
      </c>
      <c r="L202" s="4"/>
      <c r="M202" s="4"/>
      <c r="P202" s="8">
        <f t="shared" si="15"/>
        <v>22</v>
      </c>
      <c r="Q202" s="9"/>
      <c r="R202" s="41">
        <f>-$E$48*4*OFTO_Loan_Repayment_Calculator!$G$11/1000000</f>
        <v>-1.8643019999999999</v>
      </c>
      <c r="S202" s="9"/>
      <c r="T202" s="49">
        <f t="shared" si="27"/>
        <v>1.8166997054831491E-3</v>
      </c>
      <c r="U202" s="9"/>
      <c r="V202" s="43"/>
      <c r="W202" s="49">
        <f t="shared" si="28"/>
        <v>-1.8624853002945168</v>
      </c>
      <c r="X202" s="41">
        <f t="shared" si="16"/>
        <v>0.4855709028325319</v>
      </c>
      <c r="Y202" s="41">
        <f t="shared" si="11"/>
        <v>-0.90436866877632782</v>
      </c>
      <c r="Z202" s="28" t="s">
        <v>67</v>
      </c>
      <c r="AG202" s="8">
        <f t="shared" si="17"/>
        <v>22</v>
      </c>
      <c r="AH202" s="9"/>
      <c r="AI202" s="41">
        <f>-$E$49*4*OFTO_Loan_Repayment_Calculator!$G$11/1000000</f>
        <v>-1.9833000000000001</v>
      </c>
      <c r="AJ202" s="9"/>
      <c r="AK202" s="49">
        <f t="shared" ref="AK202:AK209" si="30">$K$174-$E$174</f>
        <v>0.77171673927529327</v>
      </c>
      <c r="AL202" s="9"/>
      <c r="AM202" s="43"/>
      <c r="AN202" s="49">
        <f t="shared" si="29"/>
        <v>-1.2115832607247068</v>
      </c>
      <c r="AO202" s="41">
        <f t="shared" si="18"/>
        <v>0.4855709028325319</v>
      </c>
      <c r="AP202" s="41">
        <f t="shared" si="12"/>
        <v>-0.58830957776687876</v>
      </c>
      <c r="AQ202" s="28" t="s">
        <v>67</v>
      </c>
    </row>
    <row r="203" spans="1:44" ht="15" x14ac:dyDescent="0.2">
      <c r="A203" s="8">
        <f t="shared" si="13"/>
        <v>23</v>
      </c>
      <c r="B203" s="8"/>
      <c r="C203" s="41">
        <f>-$E$47*4*OFTO_Loan_Repayment_Calculator!$G$11/1000000</f>
        <v>-1.8643019999999999</v>
      </c>
      <c r="D203" s="28"/>
      <c r="E203" s="49">
        <f t="shared" si="26"/>
        <v>5.8057683292531248E-2</v>
      </c>
      <c r="F203" s="8"/>
      <c r="G203" s="29"/>
      <c r="H203" s="49">
        <f t="shared" si="25"/>
        <v>-1.8062443167074687</v>
      </c>
      <c r="I203" s="41">
        <f t="shared" si="14"/>
        <v>0.46915063075606955</v>
      </c>
      <c r="J203" s="41">
        <f t="shared" si="10"/>
        <v>-0.84740066048287477</v>
      </c>
      <c r="K203" s="28" t="s">
        <v>67</v>
      </c>
      <c r="L203" s="4"/>
      <c r="M203" s="4"/>
      <c r="P203" s="8">
        <f t="shared" si="15"/>
        <v>23</v>
      </c>
      <c r="Q203" s="9"/>
      <c r="R203" s="41">
        <f>-$E$48*4*OFTO_Loan_Repayment_Calculator!$G$11/1000000</f>
        <v>-1.8643019999999999</v>
      </c>
      <c r="S203" s="9"/>
      <c r="T203" s="49">
        <f t="shared" si="27"/>
        <v>1.8166997054831491E-3</v>
      </c>
      <c r="U203" s="9"/>
      <c r="V203" s="43"/>
      <c r="W203" s="49">
        <f t="shared" si="28"/>
        <v>-1.8624853002945168</v>
      </c>
      <c r="X203" s="41">
        <f t="shared" si="16"/>
        <v>0.46915063075606955</v>
      </c>
      <c r="Y203" s="41">
        <f t="shared" si="11"/>
        <v>-0.8737861534070801</v>
      </c>
      <c r="Z203" s="28" t="s">
        <v>67</v>
      </c>
      <c r="AG203" s="8">
        <f t="shared" si="17"/>
        <v>23</v>
      </c>
      <c r="AH203" s="9"/>
      <c r="AI203" s="41">
        <f>-$E$49*4*OFTO_Loan_Repayment_Calculator!$G$11/1000000</f>
        <v>-1.9833000000000001</v>
      </c>
      <c r="AJ203" s="9"/>
      <c r="AK203" s="49">
        <f t="shared" si="30"/>
        <v>0.77171673927529327</v>
      </c>
      <c r="AL203" s="9"/>
      <c r="AM203" s="43"/>
      <c r="AN203" s="49">
        <f t="shared" si="29"/>
        <v>-1.2115832607247068</v>
      </c>
      <c r="AO203" s="41">
        <f t="shared" si="18"/>
        <v>0.46915063075606955</v>
      </c>
      <c r="AP203" s="41">
        <f t="shared" si="12"/>
        <v>-0.56841505098249168</v>
      </c>
      <c r="AQ203" s="28" t="s">
        <v>67</v>
      </c>
    </row>
    <row r="204" spans="1:44" ht="15" x14ac:dyDescent="0.2">
      <c r="A204" s="8">
        <f t="shared" si="13"/>
        <v>24</v>
      </c>
      <c r="B204" s="8"/>
      <c r="C204" s="41">
        <f>-$E$47*4*OFTO_Loan_Repayment_Calculator!$G$11/1000000</f>
        <v>-1.8643019999999999</v>
      </c>
      <c r="D204" s="28"/>
      <c r="E204" s="49">
        <f t="shared" si="26"/>
        <v>5.8057683292531248E-2</v>
      </c>
      <c r="F204" s="8"/>
      <c r="G204" s="29"/>
      <c r="H204" s="49">
        <f t="shared" si="25"/>
        <v>-1.8062443167074687</v>
      </c>
      <c r="I204" s="41">
        <f t="shared" si="14"/>
        <v>0.45328563358074359</v>
      </c>
      <c r="J204" s="41">
        <f t="shared" si="10"/>
        <v>-0.81874459950036216</v>
      </c>
      <c r="K204" s="28" t="s">
        <v>67</v>
      </c>
      <c r="L204" s="4" t="s">
        <v>177</v>
      </c>
      <c r="M204" s="4"/>
      <c r="P204" s="8">
        <f t="shared" si="15"/>
        <v>24</v>
      </c>
      <c r="Q204" s="9"/>
      <c r="R204" s="41">
        <f>-$E$48*4*OFTO_Loan_Repayment_Calculator!$G$11/1000000</f>
        <v>-1.8643019999999999</v>
      </c>
      <c r="S204" s="9"/>
      <c r="T204" s="49">
        <f t="shared" si="27"/>
        <v>1.8166997054831491E-3</v>
      </c>
      <c r="U204" s="9"/>
      <c r="V204" s="43"/>
      <c r="W204" s="49">
        <f t="shared" si="28"/>
        <v>-1.8624853002945168</v>
      </c>
      <c r="X204" s="41">
        <f t="shared" si="16"/>
        <v>0.45328563358074359</v>
      </c>
      <c r="Y204" s="41">
        <f t="shared" si="11"/>
        <v>-0.84423782937882152</v>
      </c>
      <c r="Z204" s="28" t="s">
        <v>67</v>
      </c>
      <c r="AA204" s="4" t="s">
        <v>177</v>
      </c>
      <c r="AG204" s="8">
        <f t="shared" si="17"/>
        <v>24</v>
      </c>
      <c r="AH204" s="9"/>
      <c r="AI204" s="41">
        <f>-$E$49*4*OFTO_Loan_Repayment_Calculator!$G$11/1000000</f>
        <v>-1.9833000000000001</v>
      </c>
      <c r="AJ204" s="9"/>
      <c r="AK204" s="49">
        <f t="shared" si="30"/>
        <v>0.77171673927529327</v>
      </c>
      <c r="AL204" s="9"/>
      <c r="AM204" s="43"/>
      <c r="AN204" s="49">
        <f t="shared" si="29"/>
        <v>-1.2115832607247068</v>
      </c>
      <c r="AO204" s="41">
        <f t="shared" si="18"/>
        <v>0.45328563358074359</v>
      </c>
      <c r="AP204" s="41">
        <f t="shared" si="12"/>
        <v>-0.54919328597342199</v>
      </c>
      <c r="AQ204" s="28" t="s">
        <v>67</v>
      </c>
      <c r="AR204" s="4" t="s">
        <v>177</v>
      </c>
    </row>
    <row r="205" spans="1:44" ht="15" x14ac:dyDescent="0.2">
      <c r="A205" s="8">
        <f t="shared" si="13"/>
        <v>25</v>
      </c>
      <c r="B205" s="8"/>
      <c r="C205" s="41">
        <f>-$E$47*4*OFTO_Loan_Repayment_Calculator!$G$11/1000000</f>
        <v>-1.8643019999999999</v>
      </c>
      <c r="D205" s="28"/>
      <c r="E205" s="49">
        <f t="shared" si="26"/>
        <v>5.8057683292531248E-2</v>
      </c>
      <c r="F205" s="8"/>
      <c r="G205" s="29"/>
      <c r="H205" s="49">
        <f t="shared" si="25"/>
        <v>-1.8062443167074687</v>
      </c>
      <c r="I205" s="41">
        <f t="shared" si="14"/>
        <v>0.43795713389443819</v>
      </c>
      <c r="J205" s="41">
        <f t="shared" si="10"/>
        <v>-0.79105758405832083</v>
      </c>
      <c r="K205" s="28" t="s">
        <v>67</v>
      </c>
      <c r="L205" s="4"/>
      <c r="M205" s="4"/>
      <c r="P205" s="8">
        <f t="shared" si="15"/>
        <v>25</v>
      </c>
      <c r="Q205" s="9"/>
      <c r="R205" s="41">
        <f>-$E$48*4*OFTO_Loan_Repayment_Calculator!$G$11/1000000</f>
        <v>-1.8643019999999999</v>
      </c>
      <c r="S205" s="9"/>
      <c r="T205" s="49">
        <f t="shared" si="27"/>
        <v>1.8166997054831491E-3</v>
      </c>
      <c r="U205" s="9"/>
      <c r="V205" s="43"/>
      <c r="W205" s="49">
        <f t="shared" si="28"/>
        <v>-1.8624853002945168</v>
      </c>
      <c r="X205" s="41">
        <f t="shared" si="16"/>
        <v>0.43795713389443819</v>
      </c>
      <c r="Y205" s="41">
        <f t="shared" si="11"/>
        <v>-0.81568872403750858</v>
      </c>
      <c r="Z205" s="28" t="s">
        <v>67</v>
      </c>
      <c r="AG205" s="8">
        <f t="shared" si="17"/>
        <v>25</v>
      </c>
      <c r="AH205" s="9"/>
      <c r="AI205" s="41">
        <f>-$E$49*4*OFTO_Loan_Repayment_Calculator!$G$11/1000000</f>
        <v>-1.9833000000000001</v>
      </c>
      <c r="AJ205" s="9"/>
      <c r="AK205" s="49">
        <f t="shared" si="30"/>
        <v>0.77171673927529327</v>
      </c>
      <c r="AL205" s="9"/>
      <c r="AM205" s="43"/>
      <c r="AN205" s="49">
        <f t="shared" si="29"/>
        <v>-1.2115832607247068</v>
      </c>
      <c r="AO205" s="41">
        <f t="shared" si="18"/>
        <v>0.43795713389443819</v>
      </c>
      <c r="AP205" s="41">
        <f t="shared" si="12"/>
        <v>-0.53062153234147047</v>
      </c>
      <c r="AQ205" s="28" t="s">
        <v>67</v>
      </c>
    </row>
    <row r="206" spans="1:44" ht="15" x14ac:dyDescent="0.2">
      <c r="A206" s="8">
        <f t="shared" si="13"/>
        <v>26</v>
      </c>
      <c r="B206" s="8"/>
      <c r="C206" s="41">
        <f>-$E$47*4*OFTO_Loan_Repayment_Calculator!$G$11/1000000</f>
        <v>-1.8643019999999999</v>
      </c>
      <c r="D206" s="28"/>
      <c r="E206" s="49">
        <f t="shared" si="26"/>
        <v>5.8057683292531248E-2</v>
      </c>
      <c r="F206" s="8"/>
      <c r="G206" s="29"/>
      <c r="H206" s="49">
        <f t="shared" si="25"/>
        <v>-1.8062443167074687</v>
      </c>
      <c r="I206" s="41">
        <f t="shared" si="14"/>
        <v>0.42314698926998867</v>
      </c>
      <c r="J206" s="41">
        <f t="shared" si="10"/>
        <v>-0.76430684450079323</v>
      </c>
      <c r="K206" s="28" t="s">
        <v>67</v>
      </c>
      <c r="L206" s="4"/>
      <c r="M206" s="4"/>
      <c r="P206" s="8">
        <f t="shared" si="15"/>
        <v>26</v>
      </c>
      <c r="Q206" s="9"/>
      <c r="R206" s="41">
        <f>-$E$48*4*OFTO_Loan_Repayment_Calculator!$G$11/1000000</f>
        <v>-1.8643019999999999</v>
      </c>
      <c r="S206" s="9"/>
      <c r="T206" s="49">
        <f t="shared" si="27"/>
        <v>1.8166997054831491E-3</v>
      </c>
      <c r="U206" s="9"/>
      <c r="V206" s="43"/>
      <c r="W206" s="49">
        <f t="shared" si="28"/>
        <v>-1.8624853002945168</v>
      </c>
      <c r="X206" s="41">
        <f t="shared" si="16"/>
        <v>0.42314698926998867</v>
      </c>
      <c r="Y206" s="41">
        <f t="shared" si="11"/>
        <v>-0.78810504737923548</v>
      </c>
      <c r="Z206" s="28" t="s">
        <v>67</v>
      </c>
      <c r="AG206" s="8">
        <f t="shared" si="17"/>
        <v>26</v>
      </c>
      <c r="AH206" s="9"/>
      <c r="AI206" s="41">
        <f>-$E$49*4*OFTO_Loan_Repayment_Calculator!$G$11/1000000</f>
        <v>-1.9833000000000001</v>
      </c>
      <c r="AJ206" s="9"/>
      <c r="AK206" s="49">
        <f t="shared" si="30"/>
        <v>0.77171673927529327</v>
      </c>
      <c r="AL206" s="9"/>
      <c r="AM206" s="43"/>
      <c r="AN206" s="49">
        <f t="shared" si="29"/>
        <v>-1.2115832607247068</v>
      </c>
      <c r="AO206" s="41">
        <f t="shared" si="18"/>
        <v>0.42314698926998867</v>
      </c>
      <c r="AP206" s="41">
        <f t="shared" si="12"/>
        <v>-0.51267780902557536</v>
      </c>
      <c r="AQ206" s="28" t="s">
        <v>67</v>
      </c>
    </row>
    <row r="207" spans="1:44" ht="15" x14ac:dyDescent="0.2">
      <c r="A207" s="8">
        <f t="shared" si="13"/>
        <v>27</v>
      </c>
      <c r="B207" s="8"/>
      <c r="C207" s="41">
        <f>-$E$47*4*OFTO_Loan_Repayment_Calculator!$G$11/1000000</f>
        <v>-1.8643019999999999</v>
      </c>
      <c r="D207" s="28"/>
      <c r="E207" s="49">
        <f t="shared" si="26"/>
        <v>5.8057683292531248E-2</v>
      </c>
      <c r="F207" s="8"/>
      <c r="G207" s="29"/>
      <c r="H207" s="49">
        <f t="shared" si="25"/>
        <v>-1.8062443167074687</v>
      </c>
      <c r="I207" s="41">
        <f t="shared" si="14"/>
        <v>0.40883767079225958</v>
      </c>
      <c r="J207" s="41">
        <f t="shared" si="10"/>
        <v>-0.73846071932443791</v>
      </c>
      <c r="K207" s="28" t="s">
        <v>67</v>
      </c>
      <c r="L207" s="4"/>
      <c r="M207" s="4"/>
      <c r="P207" s="8">
        <f t="shared" si="15"/>
        <v>27</v>
      </c>
      <c r="Q207" s="9"/>
      <c r="R207" s="41">
        <f>-$E$48*4*OFTO_Loan_Repayment_Calculator!$G$11/1000000</f>
        <v>-1.8643019999999999</v>
      </c>
      <c r="S207" s="9"/>
      <c r="T207" s="49">
        <f t="shared" si="27"/>
        <v>1.8166997054831491E-3</v>
      </c>
      <c r="U207" s="9"/>
      <c r="V207" s="43"/>
      <c r="W207" s="49">
        <f t="shared" si="28"/>
        <v>-1.8624853002945168</v>
      </c>
      <c r="X207" s="41">
        <f t="shared" si="16"/>
        <v>0.40883767079225958</v>
      </c>
      <c r="Y207" s="41">
        <f t="shared" si="11"/>
        <v>-0.76145415205723233</v>
      </c>
      <c r="Z207" s="28" t="s">
        <v>67</v>
      </c>
      <c r="AG207" s="8">
        <f t="shared" si="17"/>
        <v>27</v>
      </c>
      <c r="AH207" s="9"/>
      <c r="AI207" s="41">
        <f>-$E$49*4*OFTO_Loan_Repayment_Calculator!$G$11/1000000</f>
        <v>-1.9833000000000001</v>
      </c>
      <c r="AJ207" s="9"/>
      <c r="AK207" s="49">
        <f t="shared" si="30"/>
        <v>0.77171673927529327</v>
      </c>
      <c r="AL207" s="9"/>
      <c r="AM207" s="43"/>
      <c r="AN207" s="49">
        <f t="shared" si="29"/>
        <v>-1.2115832607247068</v>
      </c>
      <c r="AO207" s="41">
        <f t="shared" si="18"/>
        <v>0.40883767079225958</v>
      </c>
      <c r="AP207" s="41">
        <f t="shared" si="12"/>
        <v>-0.4953408782855801</v>
      </c>
      <c r="AQ207" s="28" t="s">
        <v>67</v>
      </c>
    </row>
    <row r="208" spans="1:44" ht="15" x14ac:dyDescent="0.2">
      <c r="A208" s="8">
        <f t="shared" si="13"/>
        <v>28</v>
      </c>
      <c r="B208" s="8"/>
      <c r="C208" s="41">
        <f>-$E$47*4*OFTO_Loan_Repayment_Calculator!$G$11/1000000</f>
        <v>-1.8643019999999999</v>
      </c>
      <c r="D208" s="28"/>
      <c r="E208" s="49">
        <f t="shared" si="26"/>
        <v>5.8057683292531248E-2</v>
      </c>
      <c r="F208" s="8"/>
      <c r="G208" s="29"/>
      <c r="H208" s="49">
        <f t="shared" si="25"/>
        <v>-1.8062443167074687</v>
      </c>
      <c r="I208" s="41">
        <f t="shared" si="14"/>
        <v>0.39501224231136195</v>
      </c>
      <c r="J208" s="41">
        <f t="shared" si="10"/>
        <v>-0.71348861770477101</v>
      </c>
      <c r="K208" s="28" t="s">
        <v>67</v>
      </c>
      <c r="L208" s="4"/>
      <c r="M208" s="4"/>
      <c r="P208" s="8">
        <f t="shared" si="15"/>
        <v>28</v>
      </c>
      <c r="Q208" s="9"/>
      <c r="R208" s="41">
        <f>-$E$48*4*OFTO_Loan_Repayment_Calculator!$G$11/1000000</f>
        <v>-1.8643019999999999</v>
      </c>
      <c r="S208" s="9"/>
      <c r="T208" s="49">
        <f t="shared" si="27"/>
        <v>1.8166997054831491E-3</v>
      </c>
      <c r="U208" s="9"/>
      <c r="V208" s="43"/>
      <c r="W208" s="49">
        <f t="shared" si="28"/>
        <v>-1.8624853002945168</v>
      </c>
      <c r="X208" s="41">
        <f t="shared" si="16"/>
        <v>0.39501224231136195</v>
      </c>
      <c r="Y208" s="41">
        <f t="shared" si="11"/>
        <v>-0.73570449474128741</v>
      </c>
      <c r="Z208" s="28" t="s">
        <v>67</v>
      </c>
      <c r="AG208" s="8">
        <f t="shared" si="17"/>
        <v>28</v>
      </c>
      <c r="AH208" s="9"/>
      <c r="AI208" s="41">
        <f>-$E$49*4*OFTO_Loan_Repayment_Calculator!$G$11/1000000</f>
        <v>-1.9833000000000001</v>
      </c>
      <c r="AJ208" s="9"/>
      <c r="AK208" s="49">
        <f t="shared" si="30"/>
        <v>0.77171673927529327</v>
      </c>
      <c r="AL208" s="9"/>
      <c r="AM208" s="43"/>
      <c r="AN208" s="49">
        <f t="shared" si="29"/>
        <v>-1.2115832607247068</v>
      </c>
      <c r="AO208" s="41">
        <f t="shared" si="18"/>
        <v>0.39501224231136195</v>
      </c>
      <c r="AP208" s="41">
        <f t="shared" si="12"/>
        <v>-0.47859022056577788</v>
      </c>
      <c r="AQ208" s="28" t="s">
        <v>67</v>
      </c>
    </row>
    <row r="209" spans="1:44" ht="15" x14ac:dyDescent="0.2">
      <c r="A209" s="8">
        <v>29</v>
      </c>
      <c r="B209" s="8"/>
      <c r="C209" s="41">
        <f>-$E$47*4*OFTO_Loan_Repayment_Calculator!$G$11/1000000</f>
        <v>-1.8643019999999999</v>
      </c>
      <c r="D209" s="28"/>
      <c r="E209" s="49">
        <f t="shared" si="26"/>
        <v>5.8057683292531248E-2</v>
      </c>
      <c r="F209" s="8"/>
      <c r="G209" s="29"/>
      <c r="H209" s="49">
        <f t="shared" ref="H209" si="31">B209+C209+E209</f>
        <v>-1.8062443167074687</v>
      </c>
      <c r="I209" s="41">
        <f t="shared" si="14"/>
        <v>0.38165434039745122</v>
      </c>
      <c r="J209" s="41">
        <f t="shared" ref="J209" si="32">(F209+G209+H209)*I209</f>
        <v>-0.68936098328963391</v>
      </c>
      <c r="K209" s="28" t="s">
        <v>67</v>
      </c>
      <c r="L209" s="4" t="s">
        <v>168</v>
      </c>
      <c r="M209" s="4"/>
      <c r="P209" s="8">
        <v>29</v>
      </c>
      <c r="Q209" s="9"/>
      <c r="R209" s="41">
        <f>-$E$48*4*OFTO_Loan_Repayment_Calculator!$G$11/1000000</f>
        <v>-1.8643019999999999</v>
      </c>
      <c r="S209" s="9"/>
      <c r="T209" s="49">
        <f t="shared" si="27"/>
        <v>1.8166997054831491E-3</v>
      </c>
      <c r="U209" s="9"/>
      <c r="V209" s="43"/>
      <c r="W209" s="49">
        <f t="shared" ref="W209" si="33">Q209+R209+T209</f>
        <v>-1.8624853002945168</v>
      </c>
      <c r="X209" s="41">
        <f t="shared" si="16"/>
        <v>0.38165434039745122</v>
      </c>
      <c r="Y209" s="41">
        <f t="shared" ref="Y209" si="34">(U209+V209+W209)*X209</f>
        <v>-0.71082559878385265</v>
      </c>
      <c r="Z209" s="28" t="s">
        <v>67</v>
      </c>
      <c r="AA209" s="4" t="s">
        <v>168</v>
      </c>
      <c r="AG209" s="8">
        <v>29</v>
      </c>
      <c r="AH209" s="9"/>
      <c r="AI209" s="41">
        <f>-$E$49*4*OFTO_Loan_Repayment_Calculator!$G$11/1000000</f>
        <v>-1.9833000000000001</v>
      </c>
      <c r="AJ209" s="9"/>
      <c r="AK209" s="49">
        <f t="shared" si="30"/>
        <v>0.77171673927529327</v>
      </c>
      <c r="AL209" s="9"/>
      <c r="AM209" s="43"/>
      <c r="AN209" s="49">
        <f t="shared" si="29"/>
        <v>-1.2115832607247068</v>
      </c>
      <c r="AO209" s="41">
        <f t="shared" si="18"/>
        <v>0.38165434039745122</v>
      </c>
      <c r="AP209" s="41">
        <f t="shared" si="12"/>
        <v>-0.46240601020848116</v>
      </c>
      <c r="AQ209" s="28" t="s">
        <v>67</v>
      </c>
      <c r="AR209" s="4" t="s">
        <v>168</v>
      </c>
    </row>
    <row r="210" spans="1:44" ht="13.5" thickBot="1" x14ac:dyDescent="0.25"/>
    <row r="211" spans="1:44" ht="30.75" thickBot="1" x14ac:dyDescent="0.25">
      <c r="I211" s="36" t="s">
        <v>14</v>
      </c>
      <c r="J211" s="52">
        <f>SUM(J181:J209)</f>
        <v>-30.563767934398886</v>
      </c>
      <c r="K211" s="37" t="s">
        <v>10</v>
      </c>
      <c r="X211" s="36" t="s">
        <v>14</v>
      </c>
      <c r="Y211" s="52">
        <f>SUM(Y181:Y209)</f>
        <v>-31.804929343250226</v>
      </c>
      <c r="Z211" s="37" t="s">
        <v>10</v>
      </c>
      <c r="AO211" s="36" t="s">
        <v>14</v>
      </c>
      <c r="AP211" s="52">
        <f>SUM(AP181:AP209)</f>
        <v>-16.846951841991142</v>
      </c>
      <c r="AQ211" s="37" t="s">
        <v>10</v>
      </c>
    </row>
    <row r="213" spans="1:44" ht="15.75" x14ac:dyDescent="0.25">
      <c r="I213" s="2" t="s">
        <v>69</v>
      </c>
      <c r="X213" s="2" t="s">
        <v>69</v>
      </c>
      <c r="AO213" s="2" t="s">
        <v>69</v>
      </c>
    </row>
  </sheetData>
  <mergeCells count="285">
    <mergeCell ref="A49:D49"/>
    <mergeCell ref="F49:G49"/>
    <mergeCell ref="H49:N49"/>
    <mergeCell ref="A160:D160"/>
    <mergeCell ref="E160:F160"/>
    <mergeCell ref="G160:H160"/>
    <mergeCell ref="I160:J160"/>
    <mergeCell ref="K160:L160"/>
    <mergeCell ref="A161:D161"/>
    <mergeCell ref="E161:F161"/>
    <mergeCell ref="G161:H161"/>
    <mergeCell ref="I161:J161"/>
    <mergeCell ref="K155:L155"/>
    <mergeCell ref="K156:L156"/>
    <mergeCell ref="K157:L157"/>
    <mergeCell ref="K158:L158"/>
    <mergeCell ref="K159:L159"/>
    <mergeCell ref="K137:L137"/>
    <mergeCell ref="K138:L138"/>
    <mergeCell ref="K139:L139"/>
    <mergeCell ref="K140:L140"/>
    <mergeCell ref="K141:L141"/>
    <mergeCell ref="K142:L142"/>
    <mergeCell ref="K143:L143"/>
    <mergeCell ref="K166:L166"/>
    <mergeCell ref="K167:L167"/>
    <mergeCell ref="K168:L168"/>
    <mergeCell ref="K169:L169"/>
    <mergeCell ref="K170:L170"/>
    <mergeCell ref="K171:L171"/>
    <mergeCell ref="K172:L172"/>
    <mergeCell ref="K173:L173"/>
    <mergeCell ref="K174:L174"/>
    <mergeCell ref="K162:L162"/>
    <mergeCell ref="K163:L163"/>
    <mergeCell ref="K164:L164"/>
    <mergeCell ref="K165:L165"/>
    <mergeCell ref="K146:L146"/>
    <mergeCell ref="K147:L147"/>
    <mergeCell ref="K148:L148"/>
    <mergeCell ref="K149:L149"/>
    <mergeCell ref="K150:L150"/>
    <mergeCell ref="K151:L151"/>
    <mergeCell ref="K152:L152"/>
    <mergeCell ref="K153:L153"/>
    <mergeCell ref="K154:L154"/>
    <mergeCell ref="K161:L161"/>
    <mergeCell ref="K144:L144"/>
    <mergeCell ref="K145:L145"/>
    <mergeCell ref="A28:D28"/>
    <mergeCell ref="A29:D29"/>
    <mergeCell ref="F28:G28"/>
    <mergeCell ref="F29:G29"/>
    <mergeCell ref="H28:N28"/>
    <mergeCell ref="H29:N29"/>
    <mergeCell ref="A36:D36"/>
    <mergeCell ref="A37:D37"/>
    <mergeCell ref="A38:D38"/>
    <mergeCell ref="F36:G36"/>
    <mergeCell ref="F37:G37"/>
    <mergeCell ref="F38:G38"/>
    <mergeCell ref="H38:N38"/>
    <mergeCell ref="H37:N37"/>
    <mergeCell ref="H36:N36"/>
    <mergeCell ref="A30:D30"/>
    <mergeCell ref="A40:D40"/>
    <mergeCell ref="F40:G40"/>
    <mergeCell ref="A31:D31"/>
    <mergeCell ref="F30:G30"/>
    <mergeCell ref="F31:G31"/>
    <mergeCell ref="I143:J143"/>
    <mergeCell ref="E144:F144"/>
    <mergeCell ref="E145:F145"/>
    <mergeCell ref="G144:H144"/>
    <mergeCell ref="G145:H145"/>
    <mergeCell ref="I144:J144"/>
    <mergeCell ref="I145:J145"/>
    <mergeCell ref="A143:D143"/>
    <mergeCell ref="E143:F143"/>
    <mergeCell ref="G143:H143"/>
    <mergeCell ref="E158:F158"/>
    <mergeCell ref="E159:F159"/>
    <mergeCell ref="G159:H159"/>
    <mergeCell ref="G158:H158"/>
    <mergeCell ref="I158:J158"/>
    <mergeCell ref="I159:J159"/>
    <mergeCell ref="A154:D154"/>
    <mergeCell ref="E154:F154"/>
    <mergeCell ref="G154:H154"/>
    <mergeCell ref="I154:J154"/>
    <mergeCell ref="A155:D155"/>
    <mergeCell ref="E155:F155"/>
    <mergeCell ref="G155:H155"/>
    <mergeCell ref="I155:J155"/>
    <mergeCell ref="A156:D156"/>
    <mergeCell ref="A157:D157"/>
    <mergeCell ref="E156:F156"/>
    <mergeCell ref="E157:F157"/>
    <mergeCell ref="G156:H156"/>
    <mergeCell ref="G157:H157"/>
    <mergeCell ref="I156:J156"/>
    <mergeCell ref="I157:J157"/>
    <mergeCell ref="E150:F150"/>
    <mergeCell ref="G150:H150"/>
    <mergeCell ref="E148:F148"/>
    <mergeCell ref="G148:H148"/>
    <mergeCell ref="E152:F152"/>
    <mergeCell ref="G152:H152"/>
    <mergeCell ref="E146:F146"/>
    <mergeCell ref="I151:J151"/>
    <mergeCell ref="I153:J153"/>
    <mergeCell ref="I152:J152"/>
    <mergeCell ref="I150:J150"/>
    <mergeCell ref="E153:F153"/>
    <mergeCell ref="G146:H146"/>
    <mergeCell ref="G153:H153"/>
    <mergeCell ref="E151:F151"/>
    <mergeCell ref="G151:H151"/>
    <mergeCell ref="I148:J148"/>
    <mergeCell ref="I149:J149"/>
    <mergeCell ref="I147:J147"/>
    <mergeCell ref="E149:F149"/>
    <mergeCell ref="E147:F147"/>
    <mergeCell ref="G149:H149"/>
    <mergeCell ref="G147:H147"/>
    <mergeCell ref="I146:J146"/>
    <mergeCell ref="A138:D138"/>
    <mergeCell ref="A139:D139"/>
    <mergeCell ref="A140:D140"/>
    <mergeCell ref="A141:D141"/>
    <mergeCell ref="A162:D162"/>
    <mergeCell ref="A163:D163"/>
    <mergeCell ref="A164:D164"/>
    <mergeCell ref="A165:D165"/>
    <mergeCell ref="A168:D168"/>
    <mergeCell ref="A152:D152"/>
    <mergeCell ref="A146:D146"/>
    <mergeCell ref="A153:D153"/>
    <mergeCell ref="A151:D151"/>
    <mergeCell ref="A150:D150"/>
    <mergeCell ref="A148:D148"/>
    <mergeCell ref="A158:D158"/>
    <mergeCell ref="A159:D159"/>
    <mergeCell ref="A149:D149"/>
    <mergeCell ref="A147:D147"/>
    <mergeCell ref="A144:D144"/>
    <mergeCell ref="A145:D145"/>
    <mergeCell ref="A39:D39"/>
    <mergeCell ref="F39:G39"/>
    <mergeCell ref="H39:N39"/>
    <mergeCell ref="G141:H141"/>
    <mergeCell ref="E168:F168"/>
    <mergeCell ref="G172:H172"/>
    <mergeCell ref="G173:H173"/>
    <mergeCell ref="G174:H174"/>
    <mergeCell ref="A170:D170"/>
    <mergeCell ref="A171:D171"/>
    <mergeCell ref="A173:D173"/>
    <mergeCell ref="A174:D174"/>
    <mergeCell ref="A172:D172"/>
    <mergeCell ref="G170:H170"/>
    <mergeCell ref="G171:H171"/>
    <mergeCell ref="E170:F170"/>
    <mergeCell ref="G138:H138"/>
    <mergeCell ref="G139:H139"/>
    <mergeCell ref="G140:H140"/>
    <mergeCell ref="E169:F169"/>
    <mergeCell ref="E171:F171"/>
    <mergeCell ref="E162:F162"/>
    <mergeCell ref="E163:F163"/>
    <mergeCell ref="E164:F164"/>
    <mergeCell ref="A22:D22"/>
    <mergeCell ref="A24:D24"/>
    <mergeCell ref="A25:D25"/>
    <mergeCell ref="A26:D26"/>
    <mergeCell ref="A27:D27"/>
    <mergeCell ref="F24:G24"/>
    <mergeCell ref="F22:G22"/>
    <mergeCell ref="F23:G23"/>
    <mergeCell ref="F25:G25"/>
    <mergeCell ref="F26:G26"/>
    <mergeCell ref="F27:G27"/>
    <mergeCell ref="A23:D23"/>
    <mergeCell ref="H31:N31"/>
    <mergeCell ref="H43:N43"/>
    <mergeCell ref="H46:N46"/>
    <mergeCell ref="H51:N51"/>
    <mergeCell ref="H52:N52"/>
    <mergeCell ref="H53:N53"/>
    <mergeCell ref="A44:D44"/>
    <mergeCell ref="A45:D45"/>
    <mergeCell ref="A47:D47"/>
    <mergeCell ref="A51:D51"/>
    <mergeCell ref="A52:D52"/>
    <mergeCell ref="A53:D53"/>
    <mergeCell ref="H50:N50"/>
    <mergeCell ref="F53:G53"/>
    <mergeCell ref="A46:D46"/>
    <mergeCell ref="A50:D50"/>
    <mergeCell ref="A48:D48"/>
    <mergeCell ref="F32:G32"/>
    <mergeCell ref="A32:D32"/>
    <mergeCell ref="A33:D33"/>
    <mergeCell ref="A34:D34"/>
    <mergeCell ref="A35:D35"/>
    <mergeCell ref="F33:G33"/>
    <mergeCell ref="F41:G41"/>
    <mergeCell ref="H22:N22"/>
    <mergeCell ref="H24:N24"/>
    <mergeCell ref="H25:N25"/>
    <mergeCell ref="H26:N26"/>
    <mergeCell ref="H27:N27"/>
    <mergeCell ref="H41:N41"/>
    <mergeCell ref="F50:G50"/>
    <mergeCell ref="F51:G51"/>
    <mergeCell ref="F52:G52"/>
    <mergeCell ref="F42:G42"/>
    <mergeCell ref="F43:G43"/>
    <mergeCell ref="F44:G44"/>
    <mergeCell ref="F45:G45"/>
    <mergeCell ref="F46:G46"/>
    <mergeCell ref="F47:G47"/>
    <mergeCell ref="F48:G48"/>
    <mergeCell ref="H48:N48"/>
    <mergeCell ref="H23:N23"/>
    <mergeCell ref="H42:N42"/>
    <mergeCell ref="H44:N44"/>
    <mergeCell ref="H45:N45"/>
    <mergeCell ref="H47:N47"/>
    <mergeCell ref="H30:N30"/>
    <mergeCell ref="H32:N32"/>
    <mergeCell ref="I174:J174"/>
    <mergeCell ref="A167:D167"/>
    <mergeCell ref="A166:D166"/>
    <mergeCell ref="E167:F167"/>
    <mergeCell ref="E166:F166"/>
    <mergeCell ref="G167:H167"/>
    <mergeCell ref="G166:H166"/>
    <mergeCell ref="I167:J167"/>
    <mergeCell ref="I166:J166"/>
    <mergeCell ref="E174:F174"/>
    <mergeCell ref="E172:F172"/>
    <mergeCell ref="G168:H168"/>
    <mergeCell ref="A169:D169"/>
    <mergeCell ref="G169:H169"/>
    <mergeCell ref="I162:J162"/>
    <mergeCell ref="I163:J163"/>
    <mergeCell ref="I164:J164"/>
    <mergeCell ref="I165:J165"/>
    <mergeCell ref="I168:J168"/>
    <mergeCell ref="I169:J169"/>
    <mergeCell ref="I170:J170"/>
    <mergeCell ref="E165:F165"/>
    <mergeCell ref="E173:F173"/>
    <mergeCell ref="I171:J171"/>
    <mergeCell ref="I172:J172"/>
    <mergeCell ref="I173:J173"/>
    <mergeCell ref="G164:H164"/>
    <mergeCell ref="G162:H162"/>
    <mergeCell ref="G163:H163"/>
    <mergeCell ref="G165:H165"/>
    <mergeCell ref="F34:G34"/>
    <mergeCell ref="F35:G35"/>
    <mergeCell ref="H34:N34"/>
    <mergeCell ref="H33:N33"/>
    <mergeCell ref="H35:N35"/>
    <mergeCell ref="A142:D142"/>
    <mergeCell ref="E142:F142"/>
    <mergeCell ref="G142:H142"/>
    <mergeCell ref="I142:J142"/>
    <mergeCell ref="G137:H137"/>
    <mergeCell ref="I139:J139"/>
    <mergeCell ref="I140:J140"/>
    <mergeCell ref="I137:J137"/>
    <mergeCell ref="I138:J138"/>
    <mergeCell ref="I141:J141"/>
    <mergeCell ref="H40:N40"/>
    <mergeCell ref="E137:F137"/>
    <mergeCell ref="E138:F138"/>
    <mergeCell ref="E139:F139"/>
    <mergeCell ref="E140:F140"/>
    <mergeCell ref="E141:F141"/>
    <mergeCell ref="A41:D41"/>
    <mergeCell ref="A43:D43"/>
    <mergeCell ref="A42:D42"/>
  </mergeCells>
  <pageMargins left="0.70866141732283472" right="0.70866141732283472" top="0.74803149606299213" bottom="0.74803149606299213" header="0.31496062992125984" footer="0.31496062992125984"/>
  <pageSetup paperSize="8" scale="2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5"/>
  <sheetViews>
    <sheetView workbookViewId="0"/>
  </sheetViews>
  <sheetFormatPr defaultRowHeight="12.75" x14ac:dyDescent="0.2"/>
  <cols>
    <col min="3" max="3" width="11.140625" customWidth="1"/>
    <col min="4" max="4" width="13.28515625" customWidth="1"/>
    <col min="5" max="30" width="10.7109375" customWidth="1"/>
    <col min="32" max="32" width="12.140625" customWidth="1"/>
    <col min="33" max="33" width="11.85546875" customWidth="1"/>
  </cols>
  <sheetData>
    <row r="1" spans="1:15" ht="15.75" x14ac:dyDescent="0.25">
      <c r="A1" s="2" t="s">
        <v>145</v>
      </c>
    </row>
    <row r="3" spans="1:15" x14ac:dyDescent="0.2">
      <c r="A3" s="1" t="s">
        <v>146</v>
      </c>
    </row>
    <row r="5" spans="1:15" x14ac:dyDescent="0.2">
      <c r="A5" s="103" t="s">
        <v>147</v>
      </c>
      <c r="B5" s="103"/>
      <c r="C5" s="87" t="s">
        <v>160</v>
      </c>
      <c r="D5" s="9" t="s">
        <v>149</v>
      </c>
    </row>
    <row r="6" spans="1:15" x14ac:dyDescent="0.2">
      <c r="A6" s="103"/>
      <c r="B6" s="103"/>
      <c r="C6" s="9"/>
      <c r="D6" s="9"/>
    </row>
    <row r="7" spans="1:15" x14ac:dyDescent="0.2">
      <c r="A7" s="103" t="s">
        <v>148</v>
      </c>
      <c r="B7" s="103"/>
      <c r="C7" s="9">
        <f>Comparison!E52</f>
        <v>6.25</v>
      </c>
      <c r="D7" s="9" t="s">
        <v>11</v>
      </c>
    </row>
    <row r="8" spans="1:15" x14ac:dyDescent="0.2">
      <c r="A8" s="89"/>
      <c r="B8" s="89"/>
      <c r="C8" s="5"/>
      <c r="D8" s="5"/>
    </row>
    <row r="9" spans="1:15" x14ac:dyDescent="0.2">
      <c r="A9" s="103" t="s">
        <v>161</v>
      </c>
      <c r="B9" s="103"/>
      <c r="C9" s="103"/>
      <c r="D9" s="103"/>
      <c r="E9" s="103"/>
      <c r="F9" s="103"/>
      <c r="G9" s="91">
        <f>$E$15</f>
        <v>15625</v>
      </c>
    </row>
    <row r="10" spans="1:15" x14ac:dyDescent="0.2">
      <c r="A10" s="103" t="s">
        <v>162</v>
      </c>
      <c r="B10" s="103"/>
      <c r="C10" s="103"/>
      <c r="D10" s="103"/>
      <c r="E10" s="103"/>
      <c r="F10" s="103"/>
      <c r="G10" s="91">
        <f>$AF$20</f>
        <v>21985</v>
      </c>
    </row>
    <row r="11" spans="1:15" x14ac:dyDescent="0.2">
      <c r="A11" s="103" t="s">
        <v>163</v>
      </c>
      <c r="B11" s="103"/>
      <c r="C11" s="103"/>
      <c r="D11" s="103"/>
      <c r="E11" s="103"/>
      <c r="F11" s="103"/>
      <c r="G11" s="91">
        <f>$AG$20</f>
        <v>19833</v>
      </c>
    </row>
    <row r="15" spans="1:15" x14ac:dyDescent="0.2">
      <c r="A15" s="103" t="s">
        <v>153</v>
      </c>
      <c r="B15" s="103"/>
      <c r="C15" s="103"/>
      <c r="D15" s="103"/>
      <c r="E15" s="91">
        <f>1000000*(C7/100)/4</f>
        <v>15625</v>
      </c>
      <c r="F15" s="90"/>
      <c r="G15" s="90"/>
      <c r="H15" s="90"/>
      <c r="I15" s="90"/>
      <c r="J15" s="90"/>
      <c r="K15" s="90"/>
      <c r="L15" s="90"/>
      <c r="M15" s="90"/>
      <c r="N15" s="90"/>
      <c r="O15" s="90"/>
    </row>
    <row r="16" spans="1:15" x14ac:dyDescent="0.2">
      <c r="A16" s="103" t="s">
        <v>155</v>
      </c>
      <c r="B16" s="103"/>
      <c r="C16" s="103"/>
      <c r="D16" s="103"/>
      <c r="E16" s="91">
        <v>250</v>
      </c>
      <c r="F16" s="90"/>
      <c r="G16" s="90"/>
      <c r="H16" s="90"/>
      <c r="I16" s="90"/>
      <c r="J16" s="90"/>
      <c r="K16" s="90"/>
      <c r="L16" s="90"/>
      <c r="M16" s="90"/>
      <c r="N16" s="90"/>
      <c r="O16" s="90"/>
    </row>
    <row r="17" spans="1:34" x14ac:dyDescent="0.2">
      <c r="A17" s="92"/>
      <c r="B17" s="92"/>
      <c r="C17" s="92"/>
      <c r="D17" s="92"/>
      <c r="E17" s="90"/>
      <c r="F17" s="90"/>
      <c r="G17" s="90"/>
      <c r="H17" s="90"/>
      <c r="I17" s="90"/>
      <c r="J17" s="90"/>
      <c r="K17" s="90"/>
      <c r="L17" s="90"/>
      <c r="M17" s="90"/>
      <c r="N17" s="90"/>
      <c r="O17" s="90"/>
      <c r="AF17" s="30" t="s">
        <v>164</v>
      </c>
      <c r="AG17" s="30" t="s">
        <v>164</v>
      </c>
    </row>
    <row r="18" spans="1:34" x14ac:dyDescent="0.2">
      <c r="AF18" s="46" t="s">
        <v>158</v>
      </c>
      <c r="AG18" s="46" t="s">
        <v>159</v>
      </c>
    </row>
    <row r="19" spans="1:34" x14ac:dyDescent="0.2">
      <c r="AF19" s="9"/>
      <c r="AG19" s="9"/>
    </row>
    <row r="20" spans="1:34" x14ac:dyDescent="0.2">
      <c r="C20" s="94" t="s">
        <v>152</v>
      </c>
      <c r="D20" s="91">
        <f>1000000*($C$7/100/4)</f>
        <v>15625</v>
      </c>
      <c r="E20" s="91">
        <f>D20+$E$16</f>
        <v>15875</v>
      </c>
      <c r="F20" s="91">
        <f t="shared" ref="F20:O20" si="0">E20+$E$16</f>
        <v>16125</v>
      </c>
      <c r="G20" s="91">
        <f t="shared" si="0"/>
        <v>16375</v>
      </c>
      <c r="H20" s="91">
        <f t="shared" si="0"/>
        <v>16625</v>
      </c>
      <c r="I20" s="91">
        <f t="shared" si="0"/>
        <v>16875</v>
      </c>
      <c r="J20" s="91">
        <f t="shared" si="0"/>
        <v>17125</v>
      </c>
      <c r="K20" s="91">
        <f t="shared" si="0"/>
        <v>17375</v>
      </c>
      <c r="L20" s="91">
        <f t="shared" si="0"/>
        <v>17625</v>
      </c>
      <c r="M20" s="91">
        <f t="shared" si="0"/>
        <v>17875</v>
      </c>
      <c r="N20" s="91">
        <f t="shared" si="0"/>
        <v>18125</v>
      </c>
      <c r="O20" s="91">
        <f t="shared" si="0"/>
        <v>18375</v>
      </c>
      <c r="P20" s="91">
        <f t="shared" ref="P20:Y20" si="1">O20+$E$16</f>
        <v>18625</v>
      </c>
      <c r="Q20" s="91">
        <f t="shared" si="1"/>
        <v>18875</v>
      </c>
      <c r="R20" s="91">
        <f t="shared" si="1"/>
        <v>19125</v>
      </c>
      <c r="S20" s="91">
        <f t="shared" si="1"/>
        <v>19375</v>
      </c>
      <c r="T20" s="91">
        <f t="shared" si="1"/>
        <v>19625</v>
      </c>
      <c r="U20" s="91">
        <f t="shared" si="1"/>
        <v>19875</v>
      </c>
      <c r="V20" s="91">
        <f t="shared" si="1"/>
        <v>20125</v>
      </c>
      <c r="W20" s="91">
        <f t="shared" si="1"/>
        <v>20375</v>
      </c>
      <c r="X20" s="91">
        <f t="shared" si="1"/>
        <v>20625</v>
      </c>
      <c r="Y20" s="91">
        <f t="shared" si="1"/>
        <v>20875</v>
      </c>
      <c r="Z20" s="91">
        <f t="shared" ref="Z20:AD20" si="2">Y20+$E$16</f>
        <v>21125</v>
      </c>
      <c r="AA20" s="91">
        <f t="shared" si="2"/>
        <v>21375</v>
      </c>
      <c r="AB20" s="91">
        <f t="shared" si="2"/>
        <v>21625</v>
      </c>
      <c r="AC20" s="91">
        <f t="shared" si="2"/>
        <v>21875</v>
      </c>
      <c r="AD20" s="91">
        <f t="shared" si="2"/>
        <v>22125</v>
      </c>
      <c r="AE20" s="9"/>
      <c r="AF20" s="91">
        <v>21985</v>
      </c>
      <c r="AG20" s="91">
        <v>19833</v>
      </c>
      <c r="AH20" t="s">
        <v>165</v>
      </c>
    </row>
    <row r="21" spans="1:34" x14ac:dyDescent="0.2">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row>
    <row r="22" spans="1:34" x14ac:dyDescent="0.2">
      <c r="A22" s="105" t="s">
        <v>156</v>
      </c>
      <c r="B22" s="103"/>
      <c r="C22" s="141"/>
      <c r="D22" s="91">
        <f>D105</f>
        <v>1000000</v>
      </c>
      <c r="E22" s="91">
        <f t="shared" ref="E22:Y22" si="3">E105</f>
        <v>960691.66363836278</v>
      </c>
      <c r="F22" s="91">
        <f t="shared" si="3"/>
        <v>921383.32727672532</v>
      </c>
      <c r="G22" s="91">
        <f t="shared" si="3"/>
        <v>882074.99091508798</v>
      </c>
      <c r="H22" s="91">
        <f t="shared" si="3"/>
        <v>842766.65455345006</v>
      </c>
      <c r="I22" s="91">
        <f t="shared" si="3"/>
        <v>803458.31819181331</v>
      </c>
      <c r="J22" s="91">
        <f t="shared" si="3"/>
        <v>764149.98183017585</v>
      </c>
      <c r="K22" s="91">
        <f t="shared" si="3"/>
        <v>724841.64546853781</v>
      </c>
      <c r="L22" s="91">
        <f t="shared" si="3"/>
        <v>685533.30910690094</v>
      </c>
      <c r="M22" s="91">
        <f t="shared" si="3"/>
        <v>646224.97274526453</v>
      </c>
      <c r="N22" s="91">
        <f t="shared" si="3"/>
        <v>606916.63638362708</v>
      </c>
      <c r="O22" s="91">
        <f t="shared" si="3"/>
        <v>567608.30002198811</v>
      </c>
      <c r="P22" s="91">
        <f t="shared" si="3"/>
        <v>528299.96366035123</v>
      </c>
      <c r="Q22" s="91">
        <f t="shared" si="3"/>
        <v>488991.62729871541</v>
      </c>
      <c r="R22" s="91">
        <f t="shared" si="3"/>
        <v>449683.29093707696</v>
      </c>
      <c r="S22" s="91">
        <f t="shared" si="3"/>
        <v>410374.95457543875</v>
      </c>
      <c r="T22" s="91">
        <f t="shared" si="3"/>
        <v>371066.61821380223</v>
      </c>
      <c r="U22" s="91">
        <f t="shared" si="3"/>
        <v>331758.28185216454</v>
      </c>
      <c r="V22" s="91">
        <f t="shared" si="3"/>
        <v>292449.94549052813</v>
      </c>
      <c r="W22" s="91">
        <f t="shared" si="3"/>
        <v>253141.60912888992</v>
      </c>
      <c r="X22" s="91">
        <f t="shared" si="3"/>
        <v>213833.2727672522</v>
      </c>
      <c r="Y22" s="91">
        <f t="shared" si="3"/>
        <v>174524.9364056144</v>
      </c>
      <c r="Z22" s="91">
        <f t="shared" ref="Z22:AD22" si="4">Z105</f>
        <v>135216.60004397741</v>
      </c>
      <c r="AA22" s="91">
        <f t="shared" si="4"/>
        <v>95908.263682340621</v>
      </c>
      <c r="AB22" s="91">
        <f t="shared" si="4"/>
        <v>56599.9273207027</v>
      </c>
      <c r="AC22" s="91">
        <f t="shared" si="4"/>
        <v>17291.590959064939</v>
      </c>
      <c r="AD22" s="91">
        <f t="shared" si="4"/>
        <v>-22016.745402571309</v>
      </c>
      <c r="AE22" s="9"/>
      <c r="AF22" s="93">
        <f t="shared" ref="AF22" si="5">AF105</f>
        <v>-4.0770400545916345</v>
      </c>
      <c r="AG22" s="91"/>
      <c r="AH22" t="s">
        <v>166</v>
      </c>
    </row>
    <row r="23" spans="1:34" x14ac:dyDescent="0.2">
      <c r="A23" s="105" t="s">
        <v>157</v>
      </c>
      <c r="B23" s="103"/>
      <c r="C23" s="141"/>
      <c r="D23" s="91">
        <f>D125</f>
        <v>1000000</v>
      </c>
      <c r="E23" s="91">
        <f t="shared" ref="E23:Y23" si="6">E125</f>
        <v>940584.91088836989</v>
      </c>
      <c r="F23" s="91">
        <f t="shared" si="6"/>
        <v>881169.8217767399</v>
      </c>
      <c r="G23" s="91">
        <f t="shared" si="6"/>
        <v>821754.73266510968</v>
      </c>
      <c r="H23" s="91">
        <f t="shared" si="6"/>
        <v>762339.64355347899</v>
      </c>
      <c r="I23" s="91">
        <f t="shared" si="6"/>
        <v>702924.55444184924</v>
      </c>
      <c r="J23" s="91">
        <f t="shared" si="6"/>
        <v>643509.46533021913</v>
      </c>
      <c r="K23" s="91">
        <f t="shared" si="6"/>
        <v>584094.37621858821</v>
      </c>
      <c r="L23" s="91">
        <f t="shared" si="6"/>
        <v>524679.28710695857</v>
      </c>
      <c r="M23" s="91">
        <f t="shared" si="6"/>
        <v>465264.19799532968</v>
      </c>
      <c r="N23" s="91">
        <f t="shared" si="6"/>
        <v>405849.10888369958</v>
      </c>
      <c r="O23" s="91">
        <f t="shared" si="6"/>
        <v>346434.01977206738</v>
      </c>
      <c r="P23" s="91">
        <f t="shared" si="6"/>
        <v>287018.93066043768</v>
      </c>
      <c r="Q23" s="91">
        <f t="shared" si="6"/>
        <v>227603.84154880964</v>
      </c>
      <c r="R23" s="91">
        <f t="shared" si="6"/>
        <v>168188.7524371781</v>
      </c>
      <c r="S23" s="91">
        <f t="shared" si="6"/>
        <v>108773.6633255468</v>
      </c>
      <c r="T23" s="91">
        <f t="shared" si="6"/>
        <v>49358.574213917818</v>
      </c>
      <c r="U23" s="91">
        <f t="shared" si="6"/>
        <v>-10056.514897712806</v>
      </c>
      <c r="V23" s="91">
        <f t="shared" si="6"/>
        <v>-69471.604009341681</v>
      </c>
      <c r="W23" s="91">
        <f t="shared" si="6"/>
        <v>-128886.69312097294</v>
      </c>
      <c r="X23" s="91">
        <f t="shared" si="6"/>
        <v>-188301.78223260355</v>
      </c>
      <c r="Y23" s="91">
        <f t="shared" si="6"/>
        <v>-247716.87134423433</v>
      </c>
      <c r="Z23" s="91">
        <f t="shared" ref="Z23:AD23" si="7">Z125</f>
        <v>-307131.96045586397</v>
      </c>
      <c r="AA23" s="91">
        <f t="shared" si="7"/>
        <v>-366547.04956749326</v>
      </c>
      <c r="AB23" s="91">
        <f t="shared" si="7"/>
        <v>-425962.13867912418</v>
      </c>
      <c r="AC23" s="91">
        <f t="shared" si="7"/>
        <v>-485377.22779075487</v>
      </c>
      <c r="AD23" s="91">
        <f t="shared" si="7"/>
        <v>-544792.31690238346</v>
      </c>
      <c r="AE23" s="9"/>
      <c r="AF23" s="91"/>
      <c r="AG23" s="93">
        <f t="shared" ref="AG23" si="8">AG125</f>
        <v>-74.779926957056887</v>
      </c>
      <c r="AH23" t="s">
        <v>167</v>
      </c>
    </row>
    <row r="24" spans="1:34" x14ac:dyDescent="0.2">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row>
    <row r="25" spans="1:34" ht="25.5" x14ac:dyDescent="0.2">
      <c r="A25" s="9" t="s">
        <v>13</v>
      </c>
      <c r="B25" s="9" t="s">
        <v>150</v>
      </c>
      <c r="C25" s="9" t="s">
        <v>151</v>
      </c>
      <c r="D25" s="88" t="s">
        <v>154</v>
      </c>
      <c r="E25" s="88" t="s">
        <v>154</v>
      </c>
      <c r="F25" s="88" t="s">
        <v>154</v>
      </c>
      <c r="G25" s="88" t="s">
        <v>154</v>
      </c>
      <c r="H25" s="88" t="s">
        <v>154</v>
      </c>
      <c r="I25" s="88" t="s">
        <v>154</v>
      </c>
      <c r="J25" s="88" t="s">
        <v>154</v>
      </c>
      <c r="K25" s="88" t="s">
        <v>154</v>
      </c>
      <c r="L25" s="88" t="s">
        <v>154</v>
      </c>
      <c r="M25" s="88" t="s">
        <v>154</v>
      </c>
      <c r="N25" s="88" t="s">
        <v>154</v>
      </c>
      <c r="O25" s="88" t="s">
        <v>154</v>
      </c>
      <c r="P25" s="88" t="s">
        <v>154</v>
      </c>
      <c r="Q25" s="88" t="s">
        <v>154</v>
      </c>
      <c r="R25" s="88" t="s">
        <v>154</v>
      </c>
      <c r="S25" s="88" t="s">
        <v>154</v>
      </c>
      <c r="T25" s="88" t="s">
        <v>154</v>
      </c>
      <c r="U25" s="88" t="s">
        <v>154</v>
      </c>
      <c r="V25" s="88" t="s">
        <v>154</v>
      </c>
      <c r="W25" s="88" t="s">
        <v>154</v>
      </c>
      <c r="X25" s="88" t="s">
        <v>154</v>
      </c>
      <c r="Y25" s="88" t="s">
        <v>154</v>
      </c>
      <c r="Z25" s="88" t="s">
        <v>154</v>
      </c>
      <c r="AA25" s="88" t="s">
        <v>154</v>
      </c>
      <c r="AB25" s="88" t="s">
        <v>154</v>
      </c>
      <c r="AC25" s="88" t="s">
        <v>154</v>
      </c>
      <c r="AD25" s="88" t="s">
        <v>154</v>
      </c>
      <c r="AE25" s="9"/>
      <c r="AF25" s="88" t="s">
        <v>154</v>
      </c>
      <c r="AG25" s="88" t="s">
        <v>154</v>
      </c>
    </row>
    <row r="26" spans="1:34" x14ac:dyDescent="0.2">
      <c r="A26" s="9">
        <v>1</v>
      </c>
      <c r="B26" s="9">
        <v>1</v>
      </c>
      <c r="C26" s="9">
        <v>3</v>
      </c>
      <c r="D26" s="91">
        <f t="shared" ref="D26:AD26" si="9">(1000000*(1+($C$7/100/4)))-D$20</f>
        <v>1000000</v>
      </c>
      <c r="E26" s="91">
        <f t="shared" si="9"/>
        <v>999750</v>
      </c>
      <c r="F26" s="91">
        <f t="shared" si="9"/>
        <v>999500</v>
      </c>
      <c r="G26" s="91">
        <f t="shared" si="9"/>
        <v>999250</v>
      </c>
      <c r="H26" s="91">
        <f t="shared" si="9"/>
        <v>999000</v>
      </c>
      <c r="I26" s="91">
        <f t="shared" si="9"/>
        <v>998750</v>
      </c>
      <c r="J26" s="91">
        <f t="shared" si="9"/>
        <v>998500</v>
      </c>
      <c r="K26" s="91">
        <f t="shared" si="9"/>
        <v>998250</v>
      </c>
      <c r="L26" s="91">
        <f t="shared" si="9"/>
        <v>998000</v>
      </c>
      <c r="M26" s="91">
        <f t="shared" si="9"/>
        <v>997750</v>
      </c>
      <c r="N26" s="91">
        <f t="shared" si="9"/>
        <v>997500</v>
      </c>
      <c r="O26" s="91">
        <f t="shared" si="9"/>
        <v>997250</v>
      </c>
      <c r="P26" s="91">
        <f t="shared" si="9"/>
        <v>997000</v>
      </c>
      <c r="Q26" s="91">
        <f t="shared" si="9"/>
        <v>996750</v>
      </c>
      <c r="R26" s="91">
        <f t="shared" si="9"/>
        <v>996500</v>
      </c>
      <c r="S26" s="91">
        <f t="shared" si="9"/>
        <v>996250</v>
      </c>
      <c r="T26" s="91">
        <f t="shared" si="9"/>
        <v>996000</v>
      </c>
      <c r="U26" s="91">
        <f t="shared" si="9"/>
        <v>995750</v>
      </c>
      <c r="V26" s="91">
        <f t="shared" si="9"/>
        <v>995500</v>
      </c>
      <c r="W26" s="91">
        <f t="shared" si="9"/>
        <v>995250</v>
      </c>
      <c r="X26" s="91">
        <f t="shared" si="9"/>
        <v>995000</v>
      </c>
      <c r="Y26" s="91">
        <f t="shared" si="9"/>
        <v>994750</v>
      </c>
      <c r="Z26" s="91">
        <f t="shared" si="9"/>
        <v>994500</v>
      </c>
      <c r="AA26" s="91">
        <f t="shared" si="9"/>
        <v>994250</v>
      </c>
      <c r="AB26" s="91">
        <f t="shared" si="9"/>
        <v>994000</v>
      </c>
      <c r="AC26" s="91">
        <f t="shared" si="9"/>
        <v>993750</v>
      </c>
      <c r="AD26" s="91">
        <f t="shared" si="9"/>
        <v>993500</v>
      </c>
      <c r="AE26" s="9"/>
      <c r="AF26" s="91">
        <f>(1000000*(1+($C$7/100/4)))-AF$20</f>
        <v>993640</v>
      </c>
      <c r="AG26" s="91">
        <f>(1000000*(1+($C$7/100/4)))-AG$20</f>
        <v>995792</v>
      </c>
    </row>
    <row r="27" spans="1:34" x14ac:dyDescent="0.2">
      <c r="A27" s="9">
        <v>1</v>
      </c>
      <c r="B27" s="9">
        <v>2</v>
      </c>
      <c r="C27" s="9">
        <f>C26+3</f>
        <v>6</v>
      </c>
      <c r="D27" s="91">
        <f t="shared" ref="D27:D58" si="10">(D26*(1+($C$7/100/4)))-D$20</f>
        <v>1000000</v>
      </c>
      <c r="E27" s="91">
        <f t="shared" ref="E27:E58" si="11">(E26*(1+($C$7/100/4)))-E$20</f>
        <v>999496.09375</v>
      </c>
      <c r="F27" s="91">
        <f t="shared" ref="F27:F58" si="12">(F26*(1+($C$7/100/4)))-F$20</f>
        <v>998992.1875</v>
      </c>
      <c r="G27" s="91">
        <f t="shared" ref="G27:G58" si="13">(G26*(1+($C$7/100/4)))-G$20</f>
        <v>998488.28125</v>
      </c>
      <c r="H27" s="91">
        <f t="shared" ref="H27:H58" si="14">(H26*(1+($C$7/100/4)))-H$20</f>
        <v>997984.375</v>
      </c>
      <c r="I27" s="91">
        <f t="shared" ref="I27:I58" si="15">(I26*(1+($C$7/100/4)))-I$20</f>
        <v>997480.46875</v>
      </c>
      <c r="J27" s="91">
        <f t="shared" ref="J27:J58" si="16">(J26*(1+($C$7/100/4)))-J$20</f>
        <v>996976.5625</v>
      </c>
      <c r="K27" s="91">
        <f t="shared" ref="K27:K58" si="17">(K26*(1+($C$7/100/4)))-K$20</f>
        <v>996472.65625</v>
      </c>
      <c r="L27" s="91">
        <f t="shared" ref="L27:L58" si="18">(L26*(1+($C$7/100/4)))-L$20</f>
        <v>995968.75</v>
      </c>
      <c r="M27" s="91">
        <f t="shared" ref="M27:M58" si="19">(M26*(1+($C$7/100/4)))-M$20</f>
        <v>995464.84375</v>
      </c>
      <c r="N27" s="91">
        <f t="shared" ref="N27:N58" si="20">(N26*(1+($C$7/100/4)))-N$20</f>
        <v>994960.9375</v>
      </c>
      <c r="O27" s="91">
        <f t="shared" ref="O27:O58" si="21">(O26*(1+($C$7/100/4)))-O$20</f>
        <v>994457.03125</v>
      </c>
      <c r="P27" s="91">
        <f t="shared" ref="P27:P58" si="22">(P26*(1+($C$7/100/4)))-P$20</f>
        <v>993953.125</v>
      </c>
      <c r="Q27" s="91">
        <f t="shared" ref="Q27:Q58" si="23">(Q26*(1+($C$7/100/4)))-Q$20</f>
        <v>993449.21875</v>
      </c>
      <c r="R27" s="91">
        <f t="shared" ref="R27:R58" si="24">(R26*(1+($C$7/100/4)))-R$20</f>
        <v>992945.3125</v>
      </c>
      <c r="S27" s="91">
        <f t="shared" ref="S27:S58" si="25">(S26*(1+($C$7/100/4)))-S$20</f>
        <v>992441.40625</v>
      </c>
      <c r="T27" s="91">
        <f t="shared" ref="T27:T58" si="26">(T26*(1+($C$7/100/4)))-T$20</f>
        <v>991937.5</v>
      </c>
      <c r="U27" s="91">
        <f t="shared" ref="U27:U58" si="27">(U26*(1+($C$7/100/4)))-U$20</f>
        <v>991433.59375</v>
      </c>
      <c r="V27" s="91">
        <f t="shared" ref="V27:V58" si="28">(V26*(1+($C$7/100/4)))-V$20</f>
        <v>990929.6875</v>
      </c>
      <c r="W27" s="91">
        <f t="shared" ref="W27:W58" si="29">(W26*(1+($C$7/100/4)))-W$20</f>
        <v>990425.78125</v>
      </c>
      <c r="X27" s="91">
        <f t="shared" ref="X27:X58" si="30">(X26*(1+($C$7/100/4)))-X$20</f>
        <v>989921.875</v>
      </c>
      <c r="Y27" s="91">
        <f t="shared" ref="Y27:Y58" si="31">(Y26*(1+($C$7/100/4)))-Y$20</f>
        <v>989417.96875</v>
      </c>
      <c r="Z27" s="91">
        <f t="shared" ref="Z27:Z58" si="32">(Z26*(1+($C$7/100/4)))-Z$20</f>
        <v>988914.0625</v>
      </c>
      <c r="AA27" s="91">
        <f t="shared" ref="AA27:AA58" si="33">(AA26*(1+($C$7/100/4)))-AA$20</f>
        <v>988410.15625</v>
      </c>
      <c r="AB27" s="91">
        <f t="shared" ref="AB27:AB58" si="34">(AB26*(1+($C$7/100/4)))-AB$20</f>
        <v>987906.25</v>
      </c>
      <c r="AC27" s="91">
        <f t="shared" ref="AC27:AC58" si="35">(AC26*(1+($C$7/100/4)))-AC$20</f>
        <v>987402.34375</v>
      </c>
      <c r="AD27" s="91">
        <f t="shared" ref="AD27:AD58" si="36">(AD26*(1+($C$7/100/4)))-AD$20</f>
        <v>986898.4375</v>
      </c>
      <c r="AE27" s="9"/>
      <c r="AF27" s="91">
        <f t="shared" ref="AF27:AF58" si="37">(AF26*(1+($C$7/100/4)))-AF$20</f>
        <v>987180.625</v>
      </c>
      <c r="AG27" s="91">
        <f t="shared" ref="AG27:AG58" si="38">(AG26*(1+($C$7/100/4)))-AG$20</f>
        <v>991518.25</v>
      </c>
    </row>
    <row r="28" spans="1:34" x14ac:dyDescent="0.2">
      <c r="A28" s="9">
        <v>1</v>
      </c>
      <c r="B28" s="9">
        <v>3</v>
      </c>
      <c r="C28" s="9">
        <f t="shared" ref="C28:C91" si="39">C27+3</f>
        <v>9</v>
      </c>
      <c r="D28" s="91">
        <f t="shared" si="10"/>
        <v>1000000</v>
      </c>
      <c r="E28" s="91">
        <f t="shared" si="11"/>
        <v>999238.22021484375</v>
      </c>
      <c r="F28" s="91">
        <f t="shared" si="12"/>
        <v>998476.4404296875</v>
      </c>
      <c r="G28" s="91">
        <f t="shared" si="13"/>
        <v>997714.66064453125</v>
      </c>
      <c r="H28" s="91">
        <f t="shared" si="14"/>
        <v>996952.880859375</v>
      </c>
      <c r="I28" s="91">
        <f t="shared" si="15"/>
        <v>996191.10107421875</v>
      </c>
      <c r="J28" s="91">
        <f t="shared" si="16"/>
        <v>995429.3212890625</v>
      </c>
      <c r="K28" s="91">
        <f t="shared" si="17"/>
        <v>994667.54150390625</v>
      </c>
      <c r="L28" s="91">
        <f t="shared" si="18"/>
        <v>993905.76171875</v>
      </c>
      <c r="M28" s="91">
        <f t="shared" si="19"/>
        <v>993143.98193359375</v>
      </c>
      <c r="N28" s="91">
        <f t="shared" si="20"/>
        <v>992382.2021484375</v>
      </c>
      <c r="O28" s="91">
        <f t="shared" si="21"/>
        <v>991620.42236328125</v>
      </c>
      <c r="P28" s="91">
        <f t="shared" si="22"/>
        <v>990858.642578125</v>
      </c>
      <c r="Q28" s="91">
        <f t="shared" si="23"/>
        <v>990096.86279296875</v>
      </c>
      <c r="R28" s="91">
        <f t="shared" si="24"/>
        <v>989335.0830078125</v>
      </c>
      <c r="S28" s="91">
        <f t="shared" si="25"/>
        <v>988573.30322265625</v>
      </c>
      <c r="T28" s="91">
        <f t="shared" si="26"/>
        <v>987811.5234375</v>
      </c>
      <c r="U28" s="91">
        <f t="shared" si="27"/>
        <v>987049.74365234375</v>
      </c>
      <c r="V28" s="91">
        <f t="shared" si="28"/>
        <v>986287.9638671875</v>
      </c>
      <c r="W28" s="91">
        <f t="shared" si="29"/>
        <v>985526.18408203125</v>
      </c>
      <c r="X28" s="91">
        <f t="shared" si="30"/>
        <v>984764.404296875</v>
      </c>
      <c r="Y28" s="91">
        <f t="shared" si="31"/>
        <v>984002.62451171875</v>
      </c>
      <c r="Z28" s="91">
        <f t="shared" si="32"/>
        <v>983240.8447265625</v>
      </c>
      <c r="AA28" s="91">
        <f t="shared" si="33"/>
        <v>982479.06494140625</v>
      </c>
      <c r="AB28" s="91">
        <f t="shared" si="34"/>
        <v>981717.28515625</v>
      </c>
      <c r="AC28" s="91">
        <f t="shared" si="35"/>
        <v>980955.50537109375</v>
      </c>
      <c r="AD28" s="91">
        <f t="shared" si="36"/>
        <v>980193.7255859375</v>
      </c>
      <c r="AE28" s="9"/>
      <c r="AF28" s="91">
        <f t="shared" si="37"/>
        <v>980620.322265625</v>
      </c>
      <c r="AG28" s="91">
        <f t="shared" si="38"/>
        <v>987177.72265625</v>
      </c>
    </row>
    <row r="29" spans="1:34" x14ac:dyDescent="0.2">
      <c r="A29" s="9">
        <v>1</v>
      </c>
      <c r="B29" s="9">
        <v>4</v>
      </c>
      <c r="C29" s="9">
        <f t="shared" si="39"/>
        <v>12</v>
      </c>
      <c r="D29" s="91">
        <f t="shared" si="10"/>
        <v>1000000</v>
      </c>
      <c r="E29" s="91">
        <f t="shared" si="11"/>
        <v>998976.31740570068</v>
      </c>
      <c r="F29" s="91">
        <f t="shared" si="12"/>
        <v>997952.63481140137</v>
      </c>
      <c r="G29" s="91">
        <f t="shared" si="13"/>
        <v>996928.95221710205</v>
      </c>
      <c r="H29" s="91">
        <f t="shared" si="14"/>
        <v>995905.26962280273</v>
      </c>
      <c r="I29" s="91">
        <f t="shared" si="15"/>
        <v>994881.58702850342</v>
      </c>
      <c r="J29" s="91">
        <f t="shared" si="16"/>
        <v>993857.9044342041</v>
      </c>
      <c r="K29" s="91">
        <f t="shared" si="17"/>
        <v>992834.22183990479</v>
      </c>
      <c r="L29" s="91">
        <f t="shared" si="18"/>
        <v>991810.53924560547</v>
      </c>
      <c r="M29" s="91">
        <f t="shared" si="19"/>
        <v>990786.85665130615</v>
      </c>
      <c r="N29" s="91">
        <f t="shared" si="20"/>
        <v>989763.17405700684</v>
      </c>
      <c r="O29" s="91">
        <f t="shared" si="21"/>
        <v>988739.49146270752</v>
      </c>
      <c r="P29" s="91">
        <f t="shared" si="22"/>
        <v>987715.8088684082</v>
      </c>
      <c r="Q29" s="91">
        <f t="shared" si="23"/>
        <v>986692.12627410889</v>
      </c>
      <c r="R29" s="91">
        <f t="shared" si="24"/>
        <v>985668.44367980957</v>
      </c>
      <c r="S29" s="91">
        <f t="shared" si="25"/>
        <v>984644.76108551025</v>
      </c>
      <c r="T29" s="91">
        <f t="shared" si="26"/>
        <v>983621.07849121094</v>
      </c>
      <c r="U29" s="91">
        <f t="shared" si="27"/>
        <v>982597.39589691162</v>
      </c>
      <c r="V29" s="91">
        <f t="shared" si="28"/>
        <v>981573.7133026123</v>
      </c>
      <c r="W29" s="91">
        <f t="shared" si="29"/>
        <v>980550.03070831299</v>
      </c>
      <c r="X29" s="91">
        <f t="shared" si="30"/>
        <v>979526.34811401367</v>
      </c>
      <c r="Y29" s="91">
        <f t="shared" si="31"/>
        <v>978502.66551971436</v>
      </c>
      <c r="Z29" s="91">
        <f t="shared" si="32"/>
        <v>977478.98292541504</v>
      </c>
      <c r="AA29" s="91">
        <f t="shared" si="33"/>
        <v>976455.30033111572</v>
      </c>
      <c r="AB29" s="91">
        <f t="shared" si="34"/>
        <v>975431.61773681641</v>
      </c>
      <c r="AC29" s="91">
        <f t="shared" si="35"/>
        <v>974407.93514251709</v>
      </c>
      <c r="AD29" s="91">
        <f t="shared" si="36"/>
        <v>973384.25254821777</v>
      </c>
      <c r="AE29" s="9"/>
      <c r="AF29" s="91">
        <f t="shared" si="37"/>
        <v>973957.51480102539</v>
      </c>
      <c r="AG29" s="91">
        <f t="shared" si="38"/>
        <v>982769.37457275391</v>
      </c>
    </row>
    <row r="30" spans="1:34" x14ac:dyDescent="0.2">
      <c r="A30" s="9">
        <v>2</v>
      </c>
      <c r="B30" s="9">
        <v>1</v>
      </c>
      <c r="C30" s="9">
        <f t="shared" si="39"/>
        <v>15</v>
      </c>
      <c r="D30" s="91">
        <f t="shared" si="10"/>
        <v>1000000</v>
      </c>
      <c r="E30" s="91">
        <f t="shared" si="11"/>
        <v>998710.32236516476</v>
      </c>
      <c r="F30" s="91">
        <f t="shared" si="12"/>
        <v>997420.64473032951</v>
      </c>
      <c r="G30" s="91">
        <f t="shared" si="13"/>
        <v>996130.96709549427</v>
      </c>
      <c r="H30" s="91">
        <f t="shared" si="14"/>
        <v>994841.28946065903</v>
      </c>
      <c r="I30" s="91">
        <f t="shared" si="15"/>
        <v>993551.61182582378</v>
      </c>
      <c r="J30" s="91">
        <f t="shared" si="16"/>
        <v>992261.93419098854</v>
      </c>
      <c r="K30" s="91">
        <f t="shared" si="17"/>
        <v>990972.2565561533</v>
      </c>
      <c r="L30" s="91">
        <f t="shared" si="18"/>
        <v>989682.57892131805</v>
      </c>
      <c r="M30" s="91">
        <f t="shared" si="19"/>
        <v>988392.90128648281</v>
      </c>
      <c r="N30" s="91">
        <f t="shared" si="20"/>
        <v>987103.22365164757</v>
      </c>
      <c r="O30" s="91">
        <f t="shared" si="21"/>
        <v>985813.54601681232</v>
      </c>
      <c r="P30" s="91">
        <f t="shared" si="22"/>
        <v>984523.86838197708</v>
      </c>
      <c r="Q30" s="91">
        <f t="shared" si="23"/>
        <v>983234.19074714184</v>
      </c>
      <c r="R30" s="91">
        <f t="shared" si="24"/>
        <v>981944.51311230659</v>
      </c>
      <c r="S30" s="91">
        <f t="shared" si="25"/>
        <v>980654.83547747135</v>
      </c>
      <c r="T30" s="91">
        <f t="shared" si="26"/>
        <v>979365.15784263611</v>
      </c>
      <c r="U30" s="91">
        <f t="shared" si="27"/>
        <v>978075.48020780087</v>
      </c>
      <c r="V30" s="91">
        <f t="shared" si="28"/>
        <v>976785.80257296562</v>
      </c>
      <c r="W30" s="91">
        <f t="shared" si="29"/>
        <v>975496.12493813038</v>
      </c>
      <c r="X30" s="91">
        <f t="shared" si="30"/>
        <v>974206.44730329514</v>
      </c>
      <c r="Y30" s="91">
        <f t="shared" si="31"/>
        <v>972916.76966845989</v>
      </c>
      <c r="Z30" s="91">
        <f t="shared" si="32"/>
        <v>971627.09203362465</v>
      </c>
      <c r="AA30" s="91">
        <f t="shared" si="33"/>
        <v>970337.41439878941</v>
      </c>
      <c r="AB30" s="91">
        <f t="shared" si="34"/>
        <v>969047.73676395416</v>
      </c>
      <c r="AC30" s="91">
        <f t="shared" si="35"/>
        <v>967758.05912911892</v>
      </c>
      <c r="AD30" s="91">
        <f t="shared" si="36"/>
        <v>966468.38149428368</v>
      </c>
      <c r="AE30" s="9"/>
      <c r="AF30" s="91">
        <f t="shared" si="37"/>
        <v>967190.60096979141</v>
      </c>
      <c r="AG30" s="91">
        <f t="shared" si="38"/>
        <v>978292.14605045319</v>
      </c>
    </row>
    <row r="31" spans="1:34" x14ac:dyDescent="0.2">
      <c r="A31" s="9">
        <v>2</v>
      </c>
      <c r="B31" s="9">
        <v>2</v>
      </c>
      <c r="C31" s="9">
        <f t="shared" si="39"/>
        <v>18</v>
      </c>
      <c r="D31" s="91">
        <f t="shared" si="10"/>
        <v>1000000</v>
      </c>
      <c r="E31" s="91">
        <f t="shared" si="11"/>
        <v>998440.17115212046</v>
      </c>
      <c r="F31" s="91">
        <f t="shared" si="12"/>
        <v>996880.34230424091</v>
      </c>
      <c r="G31" s="91">
        <f t="shared" si="13"/>
        <v>995320.51345636137</v>
      </c>
      <c r="H31" s="91">
        <f t="shared" si="14"/>
        <v>993760.68460848182</v>
      </c>
      <c r="I31" s="91">
        <f t="shared" si="15"/>
        <v>992200.85576060228</v>
      </c>
      <c r="J31" s="91">
        <f t="shared" si="16"/>
        <v>990641.02691272274</v>
      </c>
      <c r="K31" s="91">
        <f t="shared" si="17"/>
        <v>989081.19806484319</v>
      </c>
      <c r="L31" s="91">
        <f t="shared" si="18"/>
        <v>987521.36921696365</v>
      </c>
      <c r="M31" s="91">
        <f t="shared" si="19"/>
        <v>985961.5403690841</v>
      </c>
      <c r="N31" s="91">
        <f t="shared" si="20"/>
        <v>984401.71152120456</v>
      </c>
      <c r="O31" s="91">
        <f t="shared" si="21"/>
        <v>982841.88267332502</v>
      </c>
      <c r="P31" s="91">
        <f t="shared" si="22"/>
        <v>981282.05382544547</v>
      </c>
      <c r="Q31" s="91">
        <f t="shared" si="23"/>
        <v>979722.22497756593</v>
      </c>
      <c r="R31" s="91">
        <f t="shared" si="24"/>
        <v>978162.39612968639</v>
      </c>
      <c r="S31" s="91">
        <f t="shared" si="25"/>
        <v>976602.56728180684</v>
      </c>
      <c r="T31" s="91">
        <f t="shared" si="26"/>
        <v>975042.7384339273</v>
      </c>
      <c r="U31" s="91">
        <f t="shared" si="27"/>
        <v>973482.90958604775</v>
      </c>
      <c r="V31" s="91">
        <f t="shared" si="28"/>
        <v>971923.08073816821</v>
      </c>
      <c r="W31" s="91">
        <f t="shared" si="29"/>
        <v>970363.25189028867</v>
      </c>
      <c r="X31" s="91">
        <f t="shared" si="30"/>
        <v>968803.42304240912</v>
      </c>
      <c r="Y31" s="91">
        <f t="shared" si="31"/>
        <v>967243.59419452958</v>
      </c>
      <c r="Z31" s="91">
        <f t="shared" si="32"/>
        <v>965683.76534665003</v>
      </c>
      <c r="AA31" s="91">
        <f t="shared" si="33"/>
        <v>964123.93649877049</v>
      </c>
      <c r="AB31" s="91">
        <f t="shared" si="34"/>
        <v>962564.10765089095</v>
      </c>
      <c r="AC31" s="91">
        <f t="shared" si="35"/>
        <v>961004.2788030114</v>
      </c>
      <c r="AD31" s="91">
        <f t="shared" si="36"/>
        <v>959444.44995513186</v>
      </c>
      <c r="AE31" s="9"/>
      <c r="AF31" s="91">
        <f t="shared" si="37"/>
        <v>960317.9541099444</v>
      </c>
      <c r="AG31" s="91">
        <f t="shared" si="38"/>
        <v>973744.96083249152</v>
      </c>
    </row>
    <row r="32" spans="1:34" x14ac:dyDescent="0.2">
      <c r="A32" s="9">
        <v>2</v>
      </c>
      <c r="B32" s="9">
        <v>3</v>
      </c>
      <c r="C32" s="9">
        <f t="shared" si="39"/>
        <v>21</v>
      </c>
      <c r="D32" s="91">
        <f t="shared" si="10"/>
        <v>1000000</v>
      </c>
      <c r="E32" s="91">
        <f t="shared" si="11"/>
        <v>998165.79882637237</v>
      </c>
      <c r="F32" s="91">
        <f t="shared" si="12"/>
        <v>996331.59765274473</v>
      </c>
      <c r="G32" s="91">
        <f t="shared" si="13"/>
        <v>994497.39647911699</v>
      </c>
      <c r="H32" s="91">
        <f t="shared" si="14"/>
        <v>992663.19530548935</v>
      </c>
      <c r="I32" s="91">
        <f t="shared" si="15"/>
        <v>990828.99413186172</v>
      </c>
      <c r="J32" s="91">
        <f t="shared" si="16"/>
        <v>988994.79295823397</v>
      </c>
      <c r="K32" s="91">
        <f t="shared" si="17"/>
        <v>987160.59178460634</v>
      </c>
      <c r="L32" s="91">
        <f t="shared" si="18"/>
        <v>985326.39061097871</v>
      </c>
      <c r="M32" s="91">
        <f t="shared" si="19"/>
        <v>983492.18943735107</v>
      </c>
      <c r="N32" s="91">
        <f t="shared" si="20"/>
        <v>981657.98826372344</v>
      </c>
      <c r="O32" s="91">
        <f t="shared" si="21"/>
        <v>979823.78709009569</v>
      </c>
      <c r="P32" s="91">
        <f t="shared" si="22"/>
        <v>977989.58591646806</v>
      </c>
      <c r="Q32" s="91">
        <f t="shared" si="23"/>
        <v>976155.38474284043</v>
      </c>
      <c r="R32" s="91">
        <f t="shared" si="24"/>
        <v>974321.18356921268</v>
      </c>
      <c r="S32" s="91">
        <f t="shared" si="25"/>
        <v>972486.98239558504</v>
      </c>
      <c r="T32" s="91">
        <f t="shared" si="26"/>
        <v>970652.78122195741</v>
      </c>
      <c r="U32" s="91">
        <f t="shared" si="27"/>
        <v>968818.58004832978</v>
      </c>
      <c r="V32" s="91">
        <f t="shared" si="28"/>
        <v>966984.37887470215</v>
      </c>
      <c r="W32" s="91">
        <f t="shared" si="29"/>
        <v>965150.1777010744</v>
      </c>
      <c r="X32" s="91">
        <f t="shared" si="30"/>
        <v>963315.97652744676</v>
      </c>
      <c r="Y32" s="91">
        <f t="shared" si="31"/>
        <v>961481.77535381913</v>
      </c>
      <c r="Z32" s="91">
        <f t="shared" si="32"/>
        <v>959647.57418019138</v>
      </c>
      <c r="AA32" s="91">
        <f t="shared" si="33"/>
        <v>957813.37300656375</v>
      </c>
      <c r="AB32" s="91">
        <f t="shared" si="34"/>
        <v>955979.17183293612</v>
      </c>
      <c r="AC32" s="91">
        <f t="shared" si="35"/>
        <v>954144.97065930848</v>
      </c>
      <c r="AD32" s="91">
        <f t="shared" si="36"/>
        <v>952310.76948568085</v>
      </c>
      <c r="AE32" s="9"/>
      <c r="AF32" s="91">
        <f t="shared" si="37"/>
        <v>953337.92214291228</v>
      </c>
      <c r="AG32" s="91">
        <f t="shared" si="38"/>
        <v>969126.7258454992</v>
      </c>
    </row>
    <row r="33" spans="1:33" x14ac:dyDescent="0.2">
      <c r="A33" s="9">
        <v>2</v>
      </c>
      <c r="B33" s="9">
        <v>4</v>
      </c>
      <c r="C33" s="9">
        <f t="shared" si="39"/>
        <v>24</v>
      </c>
      <c r="D33" s="91">
        <f t="shared" si="10"/>
        <v>1000000</v>
      </c>
      <c r="E33" s="91">
        <f t="shared" si="11"/>
        <v>997887.13943303446</v>
      </c>
      <c r="F33" s="91">
        <f t="shared" si="12"/>
        <v>995774.27886606893</v>
      </c>
      <c r="G33" s="91">
        <f t="shared" si="13"/>
        <v>993661.41829910316</v>
      </c>
      <c r="H33" s="91">
        <f t="shared" si="14"/>
        <v>991548.55773213762</v>
      </c>
      <c r="I33" s="91">
        <f t="shared" si="15"/>
        <v>989435.69716517208</v>
      </c>
      <c r="J33" s="91">
        <f t="shared" si="16"/>
        <v>987322.83659820643</v>
      </c>
      <c r="K33" s="91">
        <f t="shared" si="17"/>
        <v>985209.97603124077</v>
      </c>
      <c r="L33" s="91">
        <f t="shared" si="18"/>
        <v>983097.11546427524</v>
      </c>
      <c r="M33" s="91">
        <f t="shared" si="19"/>
        <v>980984.2548973097</v>
      </c>
      <c r="N33" s="91">
        <f t="shared" si="20"/>
        <v>978871.39433034416</v>
      </c>
      <c r="O33" s="91">
        <f t="shared" si="21"/>
        <v>976758.53376337839</v>
      </c>
      <c r="P33" s="91">
        <f t="shared" si="22"/>
        <v>974645.67319641286</v>
      </c>
      <c r="Q33" s="91">
        <f t="shared" si="23"/>
        <v>972532.81262944732</v>
      </c>
      <c r="R33" s="91">
        <f t="shared" si="24"/>
        <v>970419.95206248167</v>
      </c>
      <c r="S33" s="91">
        <f t="shared" si="25"/>
        <v>968307.09149551601</v>
      </c>
      <c r="T33" s="91">
        <f t="shared" si="26"/>
        <v>966194.23092855047</v>
      </c>
      <c r="U33" s="91">
        <f t="shared" si="27"/>
        <v>964081.37036158494</v>
      </c>
      <c r="V33" s="91">
        <f t="shared" si="28"/>
        <v>961968.5097946194</v>
      </c>
      <c r="W33" s="91">
        <f t="shared" si="29"/>
        <v>959855.64922765363</v>
      </c>
      <c r="X33" s="91">
        <f t="shared" si="30"/>
        <v>957742.78866068809</v>
      </c>
      <c r="Y33" s="91">
        <f t="shared" si="31"/>
        <v>955629.92809372256</v>
      </c>
      <c r="Z33" s="91">
        <f t="shared" si="32"/>
        <v>953517.0675267569</v>
      </c>
      <c r="AA33" s="91">
        <f t="shared" si="33"/>
        <v>951404.20695979137</v>
      </c>
      <c r="AB33" s="91">
        <f t="shared" si="34"/>
        <v>949291.34639282571</v>
      </c>
      <c r="AC33" s="91">
        <f t="shared" si="35"/>
        <v>947178.48582586017</v>
      </c>
      <c r="AD33" s="91">
        <f t="shared" si="36"/>
        <v>945065.62525889464</v>
      </c>
      <c r="AE33" s="9"/>
      <c r="AF33" s="91">
        <f t="shared" si="37"/>
        <v>946248.82717639534</v>
      </c>
      <c r="AG33" s="91">
        <f t="shared" si="38"/>
        <v>964436.33093683515</v>
      </c>
    </row>
    <row r="34" spans="1:33" x14ac:dyDescent="0.2">
      <c r="A34" s="9">
        <v>3</v>
      </c>
      <c r="B34" s="9">
        <v>1</v>
      </c>
      <c r="C34" s="9">
        <f t="shared" si="39"/>
        <v>27</v>
      </c>
      <c r="D34" s="91">
        <f t="shared" si="10"/>
        <v>1000000</v>
      </c>
      <c r="E34" s="91">
        <f t="shared" si="11"/>
        <v>997604.12598667562</v>
      </c>
      <c r="F34" s="91">
        <f t="shared" si="12"/>
        <v>995208.25197335123</v>
      </c>
      <c r="G34" s="91">
        <f t="shared" si="13"/>
        <v>992812.37796002661</v>
      </c>
      <c r="H34" s="91">
        <f t="shared" si="14"/>
        <v>990416.50394670223</v>
      </c>
      <c r="I34" s="91">
        <f t="shared" si="15"/>
        <v>988020.62993337784</v>
      </c>
      <c r="J34" s="91">
        <f t="shared" si="16"/>
        <v>985624.75592005346</v>
      </c>
      <c r="K34" s="91">
        <f t="shared" si="17"/>
        <v>983228.88190672896</v>
      </c>
      <c r="L34" s="91">
        <f t="shared" si="18"/>
        <v>980833.00789340457</v>
      </c>
      <c r="M34" s="91">
        <f t="shared" si="19"/>
        <v>978437.13388008019</v>
      </c>
      <c r="N34" s="91">
        <f t="shared" si="20"/>
        <v>976041.2598667558</v>
      </c>
      <c r="O34" s="91">
        <f t="shared" si="21"/>
        <v>973645.38585343119</v>
      </c>
      <c r="P34" s="91">
        <f t="shared" si="22"/>
        <v>971249.5118401068</v>
      </c>
      <c r="Q34" s="91">
        <f t="shared" si="23"/>
        <v>968853.63782678242</v>
      </c>
      <c r="R34" s="91">
        <f t="shared" si="24"/>
        <v>966457.76381345792</v>
      </c>
      <c r="S34" s="91">
        <f t="shared" si="25"/>
        <v>964061.88980013342</v>
      </c>
      <c r="T34" s="91">
        <f t="shared" si="26"/>
        <v>961666.01578680903</v>
      </c>
      <c r="U34" s="91">
        <f t="shared" si="27"/>
        <v>959270.14177348465</v>
      </c>
      <c r="V34" s="91">
        <f t="shared" si="28"/>
        <v>956874.26776016038</v>
      </c>
      <c r="W34" s="91">
        <f t="shared" si="29"/>
        <v>954478.39374683576</v>
      </c>
      <c r="X34" s="91">
        <f t="shared" si="30"/>
        <v>952082.51973351138</v>
      </c>
      <c r="Y34" s="91">
        <f t="shared" si="31"/>
        <v>949686.64572018699</v>
      </c>
      <c r="Z34" s="91">
        <f t="shared" si="32"/>
        <v>947290.77170686249</v>
      </c>
      <c r="AA34" s="91">
        <f t="shared" si="33"/>
        <v>944894.89769353811</v>
      </c>
      <c r="AB34" s="91">
        <f t="shared" si="34"/>
        <v>942499.02368021361</v>
      </c>
      <c r="AC34" s="91">
        <f t="shared" si="35"/>
        <v>940103.14966688922</v>
      </c>
      <c r="AD34" s="91">
        <f t="shared" si="36"/>
        <v>937707.27565356484</v>
      </c>
      <c r="AE34" s="9"/>
      <c r="AF34" s="91">
        <f t="shared" si="37"/>
        <v>939048.96510102646</v>
      </c>
      <c r="AG34" s="91">
        <f t="shared" si="38"/>
        <v>959672.64860772318</v>
      </c>
    </row>
    <row r="35" spans="1:33" x14ac:dyDescent="0.2">
      <c r="A35" s="9">
        <v>3</v>
      </c>
      <c r="B35" s="9">
        <v>2</v>
      </c>
      <c r="C35" s="9">
        <f t="shared" si="39"/>
        <v>30</v>
      </c>
      <c r="D35" s="91">
        <f t="shared" si="10"/>
        <v>1000000</v>
      </c>
      <c r="E35" s="91">
        <f t="shared" si="11"/>
        <v>997316.69045521738</v>
      </c>
      <c r="F35" s="91">
        <f t="shared" si="12"/>
        <v>994633.38091043488</v>
      </c>
      <c r="G35" s="91">
        <f t="shared" si="13"/>
        <v>991950.07136565202</v>
      </c>
      <c r="H35" s="91">
        <f t="shared" si="14"/>
        <v>989266.7618208694</v>
      </c>
      <c r="I35" s="91">
        <f t="shared" si="15"/>
        <v>986583.4522760869</v>
      </c>
      <c r="J35" s="91">
        <f t="shared" si="16"/>
        <v>983900.14273130428</v>
      </c>
      <c r="K35" s="91">
        <f t="shared" si="17"/>
        <v>981216.83318652154</v>
      </c>
      <c r="L35" s="91">
        <f t="shared" si="18"/>
        <v>978533.52364173904</v>
      </c>
      <c r="M35" s="91">
        <f t="shared" si="19"/>
        <v>975850.21409695642</v>
      </c>
      <c r="N35" s="91">
        <f t="shared" si="20"/>
        <v>973166.90455217392</v>
      </c>
      <c r="O35" s="91">
        <f t="shared" si="21"/>
        <v>970483.59500739106</v>
      </c>
      <c r="P35" s="91">
        <f t="shared" si="22"/>
        <v>967800.28546260844</v>
      </c>
      <c r="Q35" s="91">
        <f t="shared" si="23"/>
        <v>965116.97591782594</v>
      </c>
      <c r="R35" s="91">
        <f t="shared" si="24"/>
        <v>962433.6663730432</v>
      </c>
      <c r="S35" s="91">
        <f t="shared" si="25"/>
        <v>959750.35682826047</v>
      </c>
      <c r="T35" s="91">
        <f t="shared" si="26"/>
        <v>957067.04728347796</v>
      </c>
      <c r="U35" s="91">
        <f t="shared" si="27"/>
        <v>954383.73773869534</v>
      </c>
      <c r="V35" s="91">
        <f t="shared" si="28"/>
        <v>951700.42819391284</v>
      </c>
      <c r="W35" s="91">
        <f t="shared" si="29"/>
        <v>949017.11864913011</v>
      </c>
      <c r="X35" s="91">
        <f t="shared" si="30"/>
        <v>946333.80910434749</v>
      </c>
      <c r="Y35" s="91">
        <f t="shared" si="31"/>
        <v>943650.49955956487</v>
      </c>
      <c r="Z35" s="91">
        <f t="shared" si="32"/>
        <v>940967.19001478225</v>
      </c>
      <c r="AA35" s="91">
        <f t="shared" si="33"/>
        <v>938283.88046999963</v>
      </c>
      <c r="AB35" s="91">
        <f t="shared" si="34"/>
        <v>935600.57092521689</v>
      </c>
      <c r="AC35" s="91">
        <f t="shared" si="35"/>
        <v>932917.26138043439</v>
      </c>
      <c r="AD35" s="91">
        <f t="shared" si="36"/>
        <v>930233.95183565177</v>
      </c>
      <c r="AE35" s="9"/>
      <c r="AF35" s="91">
        <f t="shared" si="37"/>
        <v>931736.60518073</v>
      </c>
      <c r="AG35" s="91">
        <f t="shared" si="38"/>
        <v>954834.53374221886</v>
      </c>
    </row>
    <row r="36" spans="1:33" x14ac:dyDescent="0.2">
      <c r="A36" s="9">
        <v>3</v>
      </c>
      <c r="B36" s="9">
        <v>3</v>
      </c>
      <c r="C36" s="9">
        <f t="shared" si="39"/>
        <v>33</v>
      </c>
      <c r="D36" s="91">
        <f t="shared" si="10"/>
        <v>1000000</v>
      </c>
      <c r="E36" s="91">
        <f t="shared" si="11"/>
        <v>997024.7637435802</v>
      </c>
      <c r="F36" s="91">
        <f t="shared" si="12"/>
        <v>994049.52748716041</v>
      </c>
      <c r="G36" s="91">
        <f t="shared" si="13"/>
        <v>991074.29123074037</v>
      </c>
      <c r="H36" s="91">
        <f t="shared" si="14"/>
        <v>988099.05497432046</v>
      </c>
      <c r="I36" s="91">
        <f t="shared" si="15"/>
        <v>985123.81871790078</v>
      </c>
      <c r="J36" s="91">
        <f t="shared" si="16"/>
        <v>982148.58246148087</v>
      </c>
      <c r="K36" s="91">
        <f t="shared" si="17"/>
        <v>979173.34620506095</v>
      </c>
      <c r="L36" s="91">
        <f t="shared" si="18"/>
        <v>976198.10994864115</v>
      </c>
      <c r="M36" s="91">
        <f t="shared" si="19"/>
        <v>973222.87369222136</v>
      </c>
      <c r="N36" s="91">
        <f t="shared" si="20"/>
        <v>970247.63743580168</v>
      </c>
      <c r="O36" s="91">
        <f t="shared" si="21"/>
        <v>967272.40117938153</v>
      </c>
      <c r="P36" s="91">
        <f t="shared" si="22"/>
        <v>964297.16492296173</v>
      </c>
      <c r="Q36" s="91">
        <f t="shared" si="23"/>
        <v>961321.92866654193</v>
      </c>
      <c r="R36" s="91">
        <f t="shared" si="24"/>
        <v>958346.69241012202</v>
      </c>
      <c r="S36" s="91">
        <f t="shared" si="25"/>
        <v>955371.45615370199</v>
      </c>
      <c r="T36" s="91">
        <f t="shared" si="26"/>
        <v>952396.21989728231</v>
      </c>
      <c r="U36" s="91">
        <f t="shared" si="27"/>
        <v>949420.98364086251</v>
      </c>
      <c r="V36" s="91">
        <f t="shared" si="28"/>
        <v>946445.74738444271</v>
      </c>
      <c r="W36" s="91">
        <f t="shared" si="29"/>
        <v>943470.5111280228</v>
      </c>
      <c r="X36" s="91">
        <f t="shared" si="30"/>
        <v>940495.27487160289</v>
      </c>
      <c r="Y36" s="91">
        <f t="shared" si="31"/>
        <v>937520.03861518309</v>
      </c>
      <c r="Z36" s="91">
        <f t="shared" si="32"/>
        <v>934544.80235876318</v>
      </c>
      <c r="AA36" s="91">
        <f t="shared" si="33"/>
        <v>931569.56610234338</v>
      </c>
      <c r="AB36" s="91">
        <f t="shared" si="34"/>
        <v>928594.32984592335</v>
      </c>
      <c r="AC36" s="91">
        <f t="shared" si="35"/>
        <v>925619.09358950367</v>
      </c>
      <c r="AD36" s="91">
        <f t="shared" si="36"/>
        <v>922643.85733308387</v>
      </c>
      <c r="AE36" s="9"/>
      <c r="AF36" s="91">
        <f t="shared" si="37"/>
        <v>924309.98963667895</v>
      </c>
      <c r="AG36" s="91">
        <f t="shared" si="38"/>
        <v>949920.82333194104</v>
      </c>
    </row>
    <row r="37" spans="1:33" x14ac:dyDescent="0.2">
      <c r="A37" s="9">
        <v>3</v>
      </c>
      <c r="B37" s="9">
        <v>4</v>
      </c>
      <c r="C37" s="9">
        <f t="shared" si="39"/>
        <v>36</v>
      </c>
      <c r="D37" s="91">
        <f t="shared" si="10"/>
        <v>1000000</v>
      </c>
      <c r="E37" s="91">
        <f t="shared" si="11"/>
        <v>996728.27567707363</v>
      </c>
      <c r="F37" s="91">
        <f t="shared" si="12"/>
        <v>993456.55135414726</v>
      </c>
      <c r="G37" s="91">
        <f t="shared" si="13"/>
        <v>990184.82703122066</v>
      </c>
      <c r="H37" s="91">
        <f t="shared" si="14"/>
        <v>986913.10270829417</v>
      </c>
      <c r="I37" s="91">
        <f t="shared" si="15"/>
        <v>983641.37838536804</v>
      </c>
      <c r="J37" s="91">
        <f t="shared" si="16"/>
        <v>980369.65406244155</v>
      </c>
      <c r="K37" s="91">
        <f t="shared" si="17"/>
        <v>977097.92973951506</v>
      </c>
      <c r="L37" s="91">
        <f t="shared" si="18"/>
        <v>973826.20541658869</v>
      </c>
      <c r="M37" s="91">
        <f t="shared" si="19"/>
        <v>970554.48109366233</v>
      </c>
      <c r="N37" s="91">
        <f t="shared" si="20"/>
        <v>967282.75677073607</v>
      </c>
      <c r="O37" s="91">
        <f t="shared" si="21"/>
        <v>964011.03244780935</v>
      </c>
      <c r="P37" s="91">
        <f t="shared" si="22"/>
        <v>960739.30812488298</v>
      </c>
      <c r="Q37" s="91">
        <f t="shared" si="23"/>
        <v>957467.58380195661</v>
      </c>
      <c r="R37" s="91">
        <f t="shared" si="24"/>
        <v>954195.85947903013</v>
      </c>
      <c r="S37" s="91">
        <f t="shared" si="25"/>
        <v>950924.13515610364</v>
      </c>
      <c r="T37" s="91">
        <f t="shared" si="26"/>
        <v>947652.41083317739</v>
      </c>
      <c r="U37" s="91">
        <f t="shared" si="27"/>
        <v>944380.68651025102</v>
      </c>
      <c r="V37" s="91">
        <f t="shared" si="28"/>
        <v>941108.96218732465</v>
      </c>
      <c r="W37" s="91">
        <f t="shared" si="29"/>
        <v>937837.23786439816</v>
      </c>
      <c r="X37" s="91">
        <f t="shared" si="30"/>
        <v>934565.51354147168</v>
      </c>
      <c r="Y37" s="91">
        <f t="shared" si="31"/>
        <v>931293.78921854531</v>
      </c>
      <c r="Z37" s="91">
        <f t="shared" si="32"/>
        <v>928022.06489561882</v>
      </c>
      <c r="AA37" s="91">
        <f t="shared" si="33"/>
        <v>924750.34057269245</v>
      </c>
      <c r="AB37" s="91">
        <f t="shared" si="34"/>
        <v>921478.61624976585</v>
      </c>
      <c r="AC37" s="91">
        <f t="shared" si="35"/>
        <v>918206.89192683971</v>
      </c>
      <c r="AD37" s="91">
        <f t="shared" si="36"/>
        <v>914935.16760391335</v>
      </c>
      <c r="AE37" s="9"/>
      <c r="AF37" s="91">
        <f t="shared" si="37"/>
        <v>916767.3332247521</v>
      </c>
      <c r="AG37" s="91">
        <f t="shared" si="38"/>
        <v>944930.33619650267</v>
      </c>
    </row>
    <row r="38" spans="1:33" x14ac:dyDescent="0.2">
      <c r="A38" s="9">
        <v>4</v>
      </c>
      <c r="B38" s="9">
        <v>1</v>
      </c>
      <c r="C38" s="9">
        <f t="shared" si="39"/>
        <v>39</v>
      </c>
      <c r="D38" s="91">
        <f t="shared" si="10"/>
        <v>1000000</v>
      </c>
      <c r="E38" s="91">
        <f t="shared" si="11"/>
        <v>996427.15498452785</v>
      </c>
      <c r="F38" s="91">
        <f t="shared" si="12"/>
        <v>992854.30996905582</v>
      </c>
      <c r="G38" s="91">
        <f t="shared" si="13"/>
        <v>989281.46495358343</v>
      </c>
      <c r="H38" s="91">
        <f t="shared" si="14"/>
        <v>985708.61993811128</v>
      </c>
      <c r="I38" s="91">
        <f t="shared" si="15"/>
        <v>982135.77492263936</v>
      </c>
      <c r="J38" s="91">
        <f t="shared" si="16"/>
        <v>978562.92990716721</v>
      </c>
      <c r="K38" s="91">
        <f t="shared" si="17"/>
        <v>974990.08489169495</v>
      </c>
      <c r="L38" s="91">
        <f t="shared" si="18"/>
        <v>971417.23987622291</v>
      </c>
      <c r="M38" s="91">
        <f t="shared" si="19"/>
        <v>967844.39486075076</v>
      </c>
      <c r="N38" s="91">
        <f t="shared" si="20"/>
        <v>964271.54984527885</v>
      </c>
      <c r="O38" s="91">
        <f t="shared" si="21"/>
        <v>960698.70482980635</v>
      </c>
      <c r="P38" s="91">
        <f t="shared" si="22"/>
        <v>957125.85981433431</v>
      </c>
      <c r="Q38" s="91">
        <f t="shared" si="23"/>
        <v>953553.01479886216</v>
      </c>
      <c r="R38" s="91">
        <f t="shared" si="24"/>
        <v>949980.16978339001</v>
      </c>
      <c r="S38" s="91">
        <f t="shared" si="25"/>
        <v>946407.32476791774</v>
      </c>
      <c r="T38" s="91">
        <f t="shared" si="26"/>
        <v>942834.47975244583</v>
      </c>
      <c r="U38" s="91">
        <f t="shared" si="27"/>
        <v>939261.63473697368</v>
      </c>
      <c r="V38" s="91">
        <f t="shared" si="28"/>
        <v>935688.78972150164</v>
      </c>
      <c r="W38" s="91">
        <f t="shared" si="29"/>
        <v>932115.94470602938</v>
      </c>
      <c r="X38" s="91">
        <f t="shared" si="30"/>
        <v>928543.09969055722</v>
      </c>
      <c r="Y38" s="91">
        <f t="shared" si="31"/>
        <v>924970.25467508507</v>
      </c>
      <c r="Z38" s="91">
        <f t="shared" si="32"/>
        <v>921397.40965961292</v>
      </c>
      <c r="AA38" s="91">
        <f t="shared" si="33"/>
        <v>917824.56464414077</v>
      </c>
      <c r="AB38" s="91">
        <f t="shared" si="34"/>
        <v>914251.71962866839</v>
      </c>
      <c r="AC38" s="91">
        <f t="shared" si="35"/>
        <v>910678.87461319659</v>
      </c>
      <c r="AD38" s="91">
        <f t="shared" si="36"/>
        <v>907106.02959772444</v>
      </c>
      <c r="AE38" s="9"/>
      <c r="AF38" s="91">
        <f t="shared" si="37"/>
        <v>909106.82280638884</v>
      </c>
      <c r="AG38" s="91">
        <f t="shared" si="38"/>
        <v>939861.87269957305</v>
      </c>
    </row>
    <row r="39" spans="1:33" x14ac:dyDescent="0.2">
      <c r="A39" s="9">
        <v>4</v>
      </c>
      <c r="B39" s="9">
        <v>2</v>
      </c>
      <c r="C39" s="9">
        <f t="shared" si="39"/>
        <v>42</v>
      </c>
      <c r="D39" s="91">
        <f t="shared" si="10"/>
        <v>1000000</v>
      </c>
      <c r="E39" s="91">
        <f t="shared" si="11"/>
        <v>996121.32928116107</v>
      </c>
      <c r="F39" s="91">
        <f t="shared" si="12"/>
        <v>992242.65856232226</v>
      </c>
      <c r="G39" s="91">
        <f t="shared" si="13"/>
        <v>988363.98784348322</v>
      </c>
      <c r="H39" s="91">
        <f t="shared" si="14"/>
        <v>984485.31712464429</v>
      </c>
      <c r="I39" s="91">
        <f t="shared" si="15"/>
        <v>980606.6464058056</v>
      </c>
      <c r="J39" s="91">
        <f t="shared" si="16"/>
        <v>976727.97568696667</v>
      </c>
      <c r="K39" s="91">
        <f t="shared" si="17"/>
        <v>972849.30496812763</v>
      </c>
      <c r="L39" s="91">
        <f t="shared" si="18"/>
        <v>968970.63424928894</v>
      </c>
      <c r="M39" s="91">
        <f t="shared" si="19"/>
        <v>965091.96353045001</v>
      </c>
      <c r="N39" s="91">
        <f t="shared" si="20"/>
        <v>961213.29281161132</v>
      </c>
      <c r="O39" s="91">
        <f t="shared" si="21"/>
        <v>957334.62209277204</v>
      </c>
      <c r="P39" s="91">
        <f t="shared" si="22"/>
        <v>953455.95137393323</v>
      </c>
      <c r="Q39" s="91">
        <f t="shared" si="23"/>
        <v>949577.28065509442</v>
      </c>
      <c r="R39" s="91">
        <f t="shared" si="24"/>
        <v>945698.6099362555</v>
      </c>
      <c r="S39" s="91">
        <f t="shared" si="25"/>
        <v>941819.93921741645</v>
      </c>
      <c r="T39" s="91">
        <f t="shared" si="26"/>
        <v>937941.26849857776</v>
      </c>
      <c r="U39" s="91">
        <f t="shared" si="27"/>
        <v>934062.59777973883</v>
      </c>
      <c r="V39" s="91">
        <f t="shared" si="28"/>
        <v>930183.92706090014</v>
      </c>
      <c r="W39" s="91">
        <f t="shared" si="29"/>
        <v>926305.2563420611</v>
      </c>
      <c r="X39" s="91">
        <f t="shared" si="30"/>
        <v>922426.58562322217</v>
      </c>
      <c r="Y39" s="91">
        <f t="shared" si="31"/>
        <v>918547.91490438324</v>
      </c>
      <c r="Z39" s="91">
        <f t="shared" si="32"/>
        <v>914669.24418554432</v>
      </c>
      <c r="AA39" s="91">
        <f t="shared" si="33"/>
        <v>910790.57346670551</v>
      </c>
      <c r="AB39" s="91">
        <f t="shared" si="34"/>
        <v>906911.90274786635</v>
      </c>
      <c r="AC39" s="91">
        <f t="shared" si="35"/>
        <v>903033.23202902777</v>
      </c>
      <c r="AD39" s="91">
        <f t="shared" si="36"/>
        <v>899154.56131018884</v>
      </c>
      <c r="AE39" s="9"/>
      <c r="AF39" s="91">
        <f t="shared" si="37"/>
        <v>901326.61691273865</v>
      </c>
      <c r="AG39" s="91">
        <f t="shared" si="38"/>
        <v>934714.21446050389</v>
      </c>
    </row>
    <row r="40" spans="1:33" x14ac:dyDescent="0.2">
      <c r="A40" s="9">
        <v>4</v>
      </c>
      <c r="B40" s="9">
        <v>3</v>
      </c>
      <c r="C40" s="9">
        <f t="shared" si="39"/>
        <v>45</v>
      </c>
      <c r="D40" s="91">
        <f t="shared" si="10"/>
        <v>1000000</v>
      </c>
      <c r="E40" s="91">
        <f t="shared" si="11"/>
        <v>995810.72505117918</v>
      </c>
      <c r="F40" s="91">
        <f t="shared" si="12"/>
        <v>991621.45010235859</v>
      </c>
      <c r="G40" s="91">
        <f t="shared" si="13"/>
        <v>987432.17515353765</v>
      </c>
      <c r="H40" s="91">
        <f t="shared" si="14"/>
        <v>983242.90020471683</v>
      </c>
      <c r="I40" s="91">
        <f t="shared" si="15"/>
        <v>979053.62525589636</v>
      </c>
      <c r="J40" s="91">
        <f t="shared" si="16"/>
        <v>974864.35030707554</v>
      </c>
      <c r="K40" s="91">
        <f t="shared" si="17"/>
        <v>970675.0753582546</v>
      </c>
      <c r="L40" s="91">
        <f t="shared" si="18"/>
        <v>966485.80040943413</v>
      </c>
      <c r="M40" s="91">
        <f t="shared" si="19"/>
        <v>962296.52546061331</v>
      </c>
      <c r="N40" s="91">
        <f t="shared" si="20"/>
        <v>958107.25051179272</v>
      </c>
      <c r="O40" s="91">
        <f t="shared" si="21"/>
        <v>953917.97556297155</v>
      </c>
      <c r="P40" s="91">
        <f t="shared" si="22"/>
        <v>949728.70061415096</v>
      </c>
      <c r="Q40" s="91">
        <f t="shared" si="23"/>
        <v>945539.42566533026</v>
      </c>
      <c r="R40" s="91">
        <f t="shared" si="24"/>
        <v>941350.15071650944</v>
      </c>
      <c r="S40" s="91">
        <f t="shared" si="25"/>
        <v>937160.87576768862</v>
      </c>
      <c r="T40" s="91">
        <f t="shared" si="26"/>
        <v>932971.60081886803</v>
      </c>
      <c r="U40" s="91">
        <f t="shared" si="27"/>
        <v>928782.32587004721</v>
      </c>
      <c r="V40" s="91">
        <f t="shared" si="28"/>
        <v>924593.05092122674</v>
      </c>
      <c r="W40" s="91">
        <f t="shared" si="29"/>
        <v>920403.7759724058</v>
      </c>
      <c r="X40" s="91">
        <f t="shared" si="30"/>
        <v>916214.50102358498</v>
      </c>
      <c r="Y40" s="91">
        <f t="shared" si="31"/>
        <v>912025.22607476427</v>
      </c>
      <c r="Z40" s="91">
        <f t="shared" si="32"/>
        <v>907835.95112594345</v>
      </c>
      <c r="AA40" s="91">
        <f t="shared" si="33"/>
        <v>903646.67617712275</v>
      </c>
      <c r="AB40" s="91">
        <f t="shared" si="34"/>
        <v>899457.40122830181</v>
      </c>
      <c r="AC40" s="91">
        <f t="shared" si="35"/>
        <v>895268.12627948134</v>
      </c>
      <c r="AD40" s="91">
        <f t="shared" si="36"/>
        <v>891078.85133066052</v>
      </c>
      <c r="AE40" s="9"/>
      <c r="AF40" s="91">
        <f t="shared" si="37"/>
        <v>893424.84530200018</v>
      </c>
      <c r="AG40" s="91">
        <f t="shared" si="38"/>
        <v>929486.12406144931</v>
      </c>
    </row>
    <row r="41" spans="1:33" x14ac:dyDescent="0.2">
      <c r="A41" s="9">
        <v>4</v>
      </c>
      <c r="B41" s="9">
        <v>4</v>
      </c>
      <c r="C41" s="9">
        <f t="shared" si="39"/>
        <v>48</v>
      </c>
      <c r="D41" s="91">
        <f t="shared" si="10"/>
        <v>1000000</v>
      </c>
      <c r="E41" s="91">
        <f t="shared" si="11"/>
        <v>995495.26763010386</v>
      </c>
      <c r="F41" s="91">
        <f t="shared" si="12"/>
        <v>990990.53526020795</v>
      </c>
      <c r="G41" s="91">
        <f t="shared" si="13"/>
        <v>986485.80289031169</v>
      </c>
      <c r="H41" s="91">
        <f t="shared" si="14"/>
        <v>981981.07052041555</v>
      </c>
      <c r="I41" s="91">
        <f t="shared" si="15"/>
        <v>977476.33815051976</v>
      </c>
      <c r="J41" s="91">
        <f t="shared" si="16"/>
        <v>972971.60578062362</v>
      </c>
      <c r="K41" s="91">
        <f t="shared" si="17"/>
        <v>968466.87341072736</v>
      </c>
      <c r="L41" s="91">
        <f t="shared" si="18"/>
        <v>963962.14104083157</v>
      </c>
      <c r="M41" s="91">
        <f t="shared" si="19"/>
        <v>959457.40867093543</v>
      </c>
      <c r="N41" s="91">
        <f t="shared" si="20"/>
        <v>954952.67630103952</v>
      </c>
      <c r="O41" s="91">
        <f t="shared" si="21"/>
        <v>950447.94393114303</v>
      </c>
      <c r="P41" s="91">
        <f t="shared" si="22"/>
        <v>945943.21156124712</v>
      </c>
      <c r="Q41" s="91">
        <f t="shared" si="23"/>
        <v>941438.4791913511</v>
      </c>
      <c r="R41" s="91">
        <f t="shared" si="24"/>
        <v>936933.74682145484</v>
      </c>
      <c r="S41" s="91">
        <f t="shared" si="25"/>
        <v>932429.0144515587</v>
      </c>
      <c r="T41" s="91">
        <f t="shared" si="26"/>
        <v>927924.28208166279</v>
      </c>
      <c r="U41" s="91">
        <f t="shared" si="27"/>
        <v>923419.54971176665</v>
      </c>
      <c r="V41" s="91">
        <f t="shared" si="28"/>
        <v>918914.81734187086</v>
      </c>
      <c r="W41" s="91">
        <f t="shared" si="29"/>
        <v>914410.0849719746</v>
      </c>
      <c r="X41" s="91">
        <f t="shared" si="30"/>
        <v>909905.35260207846</v>
      </c>
      <c r="Y41" s="91">
        <f t="shared" si="31"/>
        <v>905400.62023218244</v>
      </c>
      <c r="Z41" s="91">
        <f t="shared" si="32"/>
        <v>900895.8878622863</v>
      </c>
      <c r="AA41" s="91">
        <f t="shared" si="33"/>
        <v>896391.15549239027</v>
      </c>
      <c r="AB41" s="91">
        <f t="shared" si="34"/>
        <v>891886.42312249402</v>
      </c>
      <c r="AC41" s="91">
        <f t="shared" si="35"/>
        <v>887381.69075259822</v>
      </c>
      <c r="AD41" s="91">
        <f t="shared" si="36"/>
        <v>882876.95838270208</v>
      </c>
      <c r="AE41" s="9"/>
      <c r="AF41" s="91">
        <f t="shared" si="37"/>
        <v>885399.60850984394</v>
      </c>
      <c r="AG41" s="91">
        <f t="shared" si="38"/>
        <v>924176.34474990948</v>
      </c>
    </row>
    <row r="42" spans="1:33" x14ac:dyDescent="0.2">
      <c r="A42" s="9">
        <v>5</v>
      </c>
      <c r="B42" s="9">
        <v>1</v>
      </c>
      <c r="C42" s="9">
        <f t="shared" si="39"/>
        <v>51</v>
      </c>
      <c r="D42" s="91">
        <f t="shared" si="10"/>
        <v>1000000</v>
      </c>
      <c r="E42" s="91">
        <f t="shared" si="11"/>
        <v>995174.88118682418</v>
      </c>
      <c r="F42" s="91">
        <f t="shared" si="12"/>
        <v>990349.7623736487</v>
      </c>
      <c r="G42" s="91">
        <f t="shared" si="13"/>
        <v>985524.64356047276</v>
      </c>
      <c r="H42" s="91">
        <f t="shared" si="14"/>
        <v>980699.52474729705</v>
      </c>
      <c r="I42" s="91">
        <f t="shared" si="15"/>
        <v>975874.40593412158</v>
      </c>
      <c r="J42" s="91">
        <f t="shared" si="16"/>
        <v>971049.28712094587</v>
      </c>
      <c r="K42" s="91">
        <f t="shared" si="17"/>
        <v>966224.16830776993</v>
      </c>
      <c r="L42" s="91">
        <f t="shared" si="18"/>
        <v>961399.04949459457</v>
      </c>
      <c r="M42" s="91">
        <f t="shared" si="19"/>
        <v>956573.93068141874</v>
      </c>
      <c r="N42" s="91">
        <f t="shared" si="20"/>
        <v>951748.81186824327</v>
      </c>
      <c r="O42" s="91">
        <f t="shared" si="21"/>
        <v>946923.69305506709</v>
      </c>
      <c r="P42" s="91">
        <f t="shared" si="22"/>
        <v>942098.57424189162</v>
      </c>
      <c r="Q42" s="91">
        <f t="shared" si="23"/>
        <v>937273.45542871591</v>
      </c>
      <c r="R42" s="91">
        <f t="shared" si="24"/>
        <v>932448.33661554009</v>
      </c>
      <c r="S42" s="91">
        <f t="shared" si="25"/>
        <v>927623.21780236426</v>
      </c>
      <c r="T42" s="91">
        <f t="shared" si="26"/>
        <v>922798.09898918879</v>
      </c>
      <c r="U42" s="91">
        <f t="shared" si="27"/>
        <v>917972.98017601296</v>
      </c>
      <c r="V42" s="91">
        <f t="shared" si="28"/>
        <v>913147.8613628376</v>
      </c>
      <c r="W42" s="91">
        <f t="shared" si="29"/>
        <v>908322.74254966166</v>
      </c>
      <c r="X42" s="91">
        <f t="shared" si="30"/>
        <v>903497.62373648596</v>
      </c>
      <c r="Y42" s="91">
        <f t="shared" si="31"/>
        <v>898672.50492331025</v>
      </c>
      <c r="Z42" s="91">
        <f t="shared" si="32"/>
        <v>893847.38611013454</v>
      </c>
      <c r="AA42" s="91">
        <f t="shared" si="33"/>
        <v>889022.26729695883</v>
      </c>
      <c r="AB42" s="91">
        <f t="shared" si="34"/>
        <v>884197.14848378301</v>
      </c>
      <c r="AC42" s="91">
        <f t="shared" si="35"/>
        <v>879372.02967060753</v>
      </c>
      <c r="AD42" s="91">
        <f t="shared" si="36"/>
        <v>874546.91085743182</v>
      </c>
      <c r="AE42" s="9"/>
      <c r="AF42" s="91">
        <f t="shared" si="37"/>
        <v>877248.97739281028</v>
      </c>
      <c r="AG42" s="91">
        <f t="shared" si="38"/>
        <v>918783.60013662686</v>
      </c>
    </row>
    <row r="43" spans="1:33" x14ac:dyDescent="0.2">
      <c r="A43" s="9">
        <v>5</v>
      </c>
      <c r="B43" s="9">
        <v>2</v>
      </c>
      <c r="C43" s="9">
        <f t="shared" si="39"/>
        <v>54</v>
      </c>
      <c r="D43" s="91">
        <f t="shared" si="10"/>
        <v>1000000</v>
      </c>
      <c r="E43" s="91">
        <f t="shared" si="11"/>
        <v>994849.48870536825</v>
      </c>
      <c r="F43" s="91">
        <f t="shared" si="12"/>
        <v>989698.97741073696</v>
      </c>
      <c r="G43" s="91">
        <f t="shared" si="13"/>
        <v>984548.46611610509</v>
      </c>
      <c r="H43" s="91">
        <f t="shared" si="14"/>
        <v>979397.95482147357</v>
      </c>
      <c r="I43" s="91">
        <f t="shared" si="15"/>
        <v>974247.44352684228</v>
      </c>
      <c r="J43" s="91">
        <f t="shared" si="16"/>
        <v>969096.93223221065</v>
      </c>
      <c r="K43" s="91">
        <f t="shared" si="17"/>
        <v>963946.42093757878</v>
      </c>
      <c r="L43" s="91">
        <f t="shared" si="18"/>
        <v>958795.9096429476</v>
      </c>
      <c r="M43" s="91">
        <f t="shared" si="19"/>
        <v>953645.39834831597</v>
      </c>
      <c r="N43" s="91">
        <f t="shared" si="20"/>
        <v>948494.88705368456</v>
      </c>
      <c r="O43" s="91">
        <f t="shared" si="21"/>
        <v>943344.37575905246</v>
      </c>
      <c r="P43" s="91">
        <f t="shared" si="22"/>
        <v>938193.86446442117</v>
      </c>
      <c r="Q43" s="91">
        <f t="shared" si="23"/>
        <v>933043.35316978965</v>
      </c>
      <c r="R43" s="91">
        <f t="shared" si="24"/>
        <v>927892.8418751579</v>
      </c>
      <c r="S43" s="91">
        <f t="shared" si="25"/>
        <v>922742.33058052615</v>
      </c>
      <c r="T43" s="91">
        <f t="shared" si="26"/>
        <v>917591.81928589486</v>
      </c>
      <c r="U43" s="91">
        <f t="shared" si="27"/>
        <v>912441.30799126322</v>
      </c>
      <c r="V43" s="91">
        <f t="shared" si="28"/>
        <v>907290.79669663194</v>
      </c>
      <c r="W43" s="91">
        <f t="shared" si="29"/>
        <v>902140.28540200018</v>
      </c>
      <c r="X43" s="91">
        <f t="shared" si="30"/>
        <v>896989.77410736855</v>
      </c>
      <c r="Y43" s="91">
        <f t="shared" si="31"/>
        <v>891839.26281273703</v>
      </c>
      <c r="Z43" s="91">
        <f t="shared" si="32"/>
        <v>886688.75151810539</v>
      </c>
      <c r="AA43" s="91">
        <f t="shared" si="33"/>
        <v>881538.24022347387</v>
      </c>
      <c r="AB43" s="91">
        <f t="shared" si="34"/>
        <v>876387.72892884212</v>
      </c>
      <c r="AC43" s="91">
        <f t="shared" si="35"/>
        <v>871237.21763421083</v>
      </c>
      <c r="AD43" s="91">
        <f t="shared" si="36"/>
        <v>866086.70633957919</v>
      </c>
      <c r="AE43" s="9"/>
      <c r="AF43" s="91">
        <f t="shared" si="37"/>
        <v>868970.9926645729</v>
      </c>
      <c r="AG43" s="91">
        <f t="shared" si="38"/>
        <v>913306.59388876171</v>
      </c>
    </row>
    <row r="44" spans="1:33" x14ac:dyDescent="0.2">
      <c r="A44" s="9">
        <v>5</v>
      </c>
      <c r="B44" s="9">
        <v>3</v>
      </c>
      <c r="C44" s="9">
        <f t="shared" si="39"/>
        <v>57</v>
      </c>
      <c r="D44" s="91">
        <f t="shared" si="10"/>
        <v>1000000</v>
      </c>
      <c r="E44" s="91">
        <f t="shared" si="11"/>
        <v>994519.0119663896</v>
      </c>
      <c r="F44" s="91">
        <f t="shared" si="12"/>
        <v>989038.02393277967</v>
      </c>
      <c r="G44" s="91">
        <f t="shared" si="13"/>
        <v>983557.03589916928</v>
      </c>
      <c r="H44" s="91">
        <f t="shared" si="14"/>
        <v>978076.04786555911</v>
      </c>
      <c r="I44" s="91">
        <f t="shared" si="15"/>
        <v>972595.05983194918</v>
      </c>
      <c r="J44" s="91">
        <f t="shared" si="16"/>
        <v>967114.0717983389</v>
      </c>
      <c r="K44" s="91">
        <f t="shared" si="17"/>
        <v>961633.08376472839</v>
      </c>
      <c r="L44" s="91">
        <f t="shared" si="18"/>
        <v>956152.09573111869</v>
      </c>
      <c r="M44" s="91">
        <f t="shared" si="19"/>
        <v>950671.10769750841</v>
      </c>
      <c r="N44" s="91">
        <f t="shared" si="20"/>
        <v>945190.11966389837</v>
      </c>
      <c r="O44" s="91">
        <f t="shared" si="21"/>
        <v>939709.13163028762</v>
      </c>
      <c r="P44" s="91">
        <f t="shared" si="22"/>
        <v>934228.14359667781</v>
      </c>
      <c r="Q44" s="91">
        <f t="shared" si="23"/>
        <v>928747.15556306764</v>
      </c>
      <c r="R44" s="91">
        <f t="shared" si="24"/>
        <v>923266.16752945725</v>
      </c>
      <c r="S44" s="91">
        <f t="shared" si="25"/>
        <v>917785.17949584685</v>
      </c>
      <c r="T44" s="91">
        <f t="shared" si="26"/>
        <v>912304.19146223692</v>
      </c>
      <c r="U44" s="91">
        <f t="shared" si="27"/>
        <v>906823.20342862676</v>
      </c>
      <c r="V44" s="91">
        <f t="shared" si="28"/>
        <v>901342.21539501683</v>
      </c>
      <c r="W44" s="91">
        <f t="shared" si="29"/>
        <v>895861.22736140643</v>
      </c>
      <c r="X44" s="91">
        <f t="shared" si="30"/>
        <v>890380.23932779615</v>
      </c>
      <c r="Y44" s="91">
        <f t="shared" si="31"/>
        <v>884899.25129418599</v>
      </c>
      <c r="Z44" s="91">
        <f t="shared" si="32"/>
        <v>879418.26326057583</v>
      </c>
      <c r="AA44" s="91">
        <f t="shared" si="33"/>
        <v>873937.27522696566</v>
      </c>
      <c r="AB44" s="91">
        <f t="shared" si="34"/>
        <v>868456.28719335527</v>
      </c>
      <c r="AC44" s="91">
        <f t="shared" si="35"/>
        <v>862975.29915974534</v>
      </c>
      <c r="AD44" s="91">
        <f t="shared" si="36"/>
        <v>857494.31112613517</v>
      </c>
      <c r="AE44" s="9"/>
      <c r="AF44" s="91">
        <f t="shared" si="37"/>
        <v>860563.66442495689</v>
      </c>
      <c r="AG44" s="91">
        <f t="shared" si="38"/>
        <v>907744.00941827358</v>
      </c>
    </row>
    <row r="45" spans="1:33" x14ac:dyDescent="0.2">
      <c r="A45" s="9">
        <v>5</v>
      </c>
      <c r="B45" s="9">
        <v>4</v>
      </c>
      <c r="C45" s="9">
        <f t="shared" si="39"/>
        <v>60</v>
      </c>
      <c r="D45" s="91">
        <f t="shared" si="10"/>
        <v>1000000</v>
      </c>
      <c r="E45" s="91">
        <f t="shared" si="11"/>
        <v>994183.37152836449</v>
      </c>
      <c r="F45" s="91">
        <f t="shared" si="12"/>
        <v>988366.74305672932</v>
      </c>
      <c r="G45" s="91">
        <f t="shared" si="13"/>
        <v>982550.1145850938</v>
      </c>
      <c r="H45" s="91">
        <f t="shared" si="14"/>
        <v>976733.48611345852</v>
      </c>
      <c r="I45" s="91">
        <f t="shared" si="15"/>
        <v>970916.85764182336</v>
      </c>
      <c r="J45" s="91">
        <f t="shared" si="16"/>
        <v>965100.22917018796</v>
      </c>
      <c r="K45" s="91">
        <f t="shared" si="17"/>
        <v>959283.60069855233</v>
      </c>
      <c r="L45" s="91">
        <f t="shared" si="18"/>
        <v>953466.97222691739</v>
      </c>
      <c r="M45" s="91">
        <f t="shared" si="19"/>
        <v>947650.343755282</v>
      </c>
      <c r="N45" s="91">
        <f t="shared" si="20"/>
        <v>941833.71528364683</v>
      </c>
      <c r="O45" s="91">
        <f t="shared" si="21"/>
        <v>936017.08681201085</v>
      </c>
      <c r="P45" s="91">
        <f t="shared" si="22"/>
        <v>930200.45834037592</v>
      </c>
      <c r="Q45" s="91">
        <f t="shared" si="23"/>
        <v>924383.82986874063</v>
      </c>
      <c r="R45" s="91">
        <f t="shared" si="24"/>
        <v>918567.201397105</v>
      </c>
      <c r="S45" s="91">
        <f t="shared" si="25"/>
        <v>912750.57292546949</v>
      </c>
      <c r="T45" s="91">
        <f t="shared" si="26"/>
        <v>906933.94445383432</v>
      </c>
      <c r="U45" s="91">
        <f t="shared" si="27"/>
        <v>901117.31598219904</v>
      </c>
      <c r="V45" s="91">
        <f t="shared" si="28"/>
        <v>895300.68751056399</v>
      </c>
      <c r="W45" s="91">
        <f t="shared" si="29"/>
        <v>889484.05903892836</v>
      </c>
      <c r="X45" s="91">
        <f t="shared" si="30"/>
        <v>883667.43056729296</v>
      </c>
      <c r="Y45" s="91">
        <f t="shared" si="31"/>
        <v>877850.80209565768</v>
      </c>
      <c r="Z45" s="91">
        <f t="shared" si="32"/>
        <v>872034.17362402228</v>
      </c>
      <c r="AA45" s="91">
        <f t="shared" si="33"/>
        <v>866217.545152387</v>
      </c>
      <c r="AB45" s="91">
        <f t="shared" si="34"/>
        <v>860400.91668075148</v>
      </c>
      <c r="AC45" s="91">
        <f t="shared" si="35"/>
        <v>854584.28820911632</v>
      </c>
      <c r="AD45" s="91">
        <f t="shared" si="36"/>
        <v>848767.65973748104</v>
      </c>
      <c r="AE45" s="9"/>
      <c r="AF45" s="91">
        <f t="shared" si="37"/>
        <v>852024.97168159683</v>
      </c>
      <c r="AG45" s="91">
        <f t="shared" si="38"/>
        <v>902094.50956543407</v>
      </c>
    </row>
    <row r="46" spans="1:33" x14ac:dyDescent="0.2">
      <c r="A46" s="9">
        <v>6</v>
      </c>
      <c r="B46" s="9">
        <v>1</v>
      </c>
      <c r="C46" s="9">
        <f t="shared" si="39"/>
        <v>63</v>
      </c>
      <c r="D46" s="91">
        <f t="shared" si="10"/>
        <v>1000000</v>
      </c>
      <c r="E46" s="91">
        <f t="shared" si="11"/>
        <v>993842.48670849518</v>
      </c>
      <c r="F46" s="91">
        <f t="shared" si="12"/>
        <v>987684.97341699072</v>
      </c>
      <c r="G46" s="91">
        <f t="shared" si="13"/>
        <v>981527.4601254859</v>
      </c>
      <c r="H46" s="91">
        <f t="shared" si="14"/>
        <v>975369.94683398132</v>
      </c>
      <c r="I46" s="91">
        <f t="shared" si="15"/>
        <v>969212.43354247685</v>
      </c>
      <c r="J46" s="91">
        <f t="shared" si="16"/>
        <v>963054.92025097215</v>
      </c>
      <c r="K46" s="91">
        <f t="shared" si="17"/>
        <v>956897.40695946722</v>
      </c>
      <c r="L46" s="91">
        <f t="shared" si="18"/>
        <v>950739.89366796298</v>
      </c>
      <c r="M46" s="91">
        <f t="shared" si="19"/>
        <v>944582.38037645828</v>
      </c>
      <c r="N46" s="91">
        <f t="shared" si="20"/>
        <v>938424.86708495382</v>
      </c>
      <c r="O46" s="91">
        <f t="shared" si="21"/>
        <v>932267.35379344854</v>
      </c>
      <c r="P46" s="91">
        <f t="shared" si="22"/>
        <v>926109.8405019443</v>
      </c>
      <c r="Q46" s="91">
        <f t="shared" si="23"/>
        <v>919952.32721043972</v>
      </c>
      <c r="R46" s="91">
        <f t="shared" si="24"/>
        <v>913794.81391893479</v>
      </c>
      <c r="S46" s="91">
        <f t="shared" si="25"/>
        <v>907637.30062742997</v>
      </c>
      <c r="T46" s="91">
        <f t="shared" si="26"/>
        <v>901479.7873359255</v>
      </c>
      <c r="U46" s="91">
        <f t="shared" si="27"/>
        <v>895322.27404442092</v>
      </c>
      <c r="V46" s="91">
        <f t="shared" si="28"/>
        <v>889164.76075291657</v>
      </c>
      <c r="W46" s="91">
        <f t="shared" si="29"/>
        <v>883007.24746141164</v>
      </c>
      <c r="X46" s="91">
        <f t="shared" si="30"/>
        <v>876849.73416990694</v>
      </c>
      <c r="Y46" s="91">
        <f t="shared" si="31"/>
        <v>870692.22087840235</v>
      </c>
      <c r="Z46" s="91">
        <f t="shared" si="32"/>
        <v>864534.70758689765</v>
      </c>
      <c r="AA46" s="91">
        <f t="shared" si="33"/>
        <v>858377.19429539307</v>
      </c>
      <c r="AB46" s="91">
        <f t="shared" si="34"/>
        <v>852219.68100388825</v>
      </c>
      <c r="AC46" s="91">
        <f t="shared" si="35"/>
        <v>846062.16771238379</v>
      </c>
      <c r="AD46" s="91">
        <f t="shared" si="36"/>
        <v>839904.6544208792</v>
      </c>
      <c r="AE46" s="9"/>
      <c r="AF46" s="91">
        <f t="shared" si="37"/>
        <v>843352.86186412175</v>
      </c>
      <c r="AG46" s="91">
        <f t="shared" si="38"/>
        <v>896356.736277394</v>
      </c>
    </row>
    <row r="47" spans="1:33" x14ac:dyDescent="0.2">
      <c r="A47" s="9">
        <v>6</v>
      </c>
      <c r="B47" s="9">
        <v>2</v>
      </c>
      <c r="C47" s="9">
        <f t="shared" si="39"/>
        <v>66</v>
      </c>
      <c r="D47" s="91">
        <f t="shared" si="10"/>
        <v>1000000</v>
      </c>
      <c r="E47" s="91">
        <f t="shared" si="11"/>
        <v>993496.27556331537</v>
      </c>
      <c r="F47" s="91">
        <f t="shared" si="12"/>
        <v>986992.55112663121</v>
      </c>
      <c r="G47" s="91">
        <f t="shared" si="13"/>
        <v>980488.82668994658</v>
      </c>
      <c r="H47" s="91">
        <f t="shared" si="14"/>
        <v>973985.1022532623</v>
      </c>
      <c r="I47" s="91">
        <f t="shared" si="15"/>
        <v>967481.37781657802</v>
      </c>
      <c r="J47" s="91">
        <f t="shared" si="16"/>
        <v>960977.65337989363</v>
      </c>
      <c r="K47" s="91">
        <f t="shared" si="17"/>
        <v>954473.92894320888</v>
      </c>
      <c r="L47" s="91">
        <f t="shared" si="18"/>
        <v>947970.20450652495</v>
      </c>
      <c r="M47" s="91">
        <f t="shared" si="19"/>
        <v>941466.48006984044</v>
      </c>
      <c r="N47" s="91">
        <f t="shared" si="20"/>
        <v>934962.75563315616</v>
      </c>
      <c r="O47" s="91">
        <f t="shared" si="21"/>
        <v>928459.03119647119</v>
      </c>
      <c r="P47" s="91">
        <f t="shared" si="22"/>
        <v>921955.30675978714</v>
      </c>
      <c r="Q47" s="91">
        <f t="shared" si="23"/>
        <v>915451.58232310286</v>
      </c>
      <c r="R47" s="91">
        <f t="shared" si="24"/>
        <v>908947.85788641812</v>
      </c>
      <c r="S47" s="91">
        <f t="shared" si="25"/>
        <v>902444.13344973361</v>
      </c>
      <c r="T47" s="91">
        <f t="shared" si="26"/>
        <v>895940.40901304933</v>
      </c>
      <c r="U47" s="91">
        <f t="shared" si="27"/>
        <v>889436.68457636505</v>
      </c>
      <c r="V47" s="91">
        <f t="shared" si="28"/>
        <v>882932.96013968089</v>
      </c>
      <c r="W47" s="91">
        <f t="shared" si="29"/>
        <v>876429.23570299614</v>
      </c>
      <c r="X47" s="91">
        <f t="shared" si="30"/>
        <v>869925.51126631175</v>
      </c>
      <c r="Y47" s="91">
        <f t="shared" si="31"/>
        <v>863421.78682962735</v>
      </c>
      <c r="Z47" s="91">
        <f t="shared" si="32"/>
        <v>856918.06239294296</v>
      </c>
      <c r="AA47" s="91">
        <f t="shared" si="33"/>
        <v>850414.33795625856</v>
      </c>
      <c r="AB47" s="91">
        <f t="shared" si="34"/>
        <v>843910.61351957405</v>
      </c>
      <c r="AC47" s="91">
        <f t="shared" si="35"/>
        <v>837406.88908288977</v>
      </c>
      <c r="AD47" s="91">
        <f t="shared" si="36"/>
        <v>830903.16464620549</v>
      </c>
      <c r="AE47" s="9"/>
      <c r="AF47" s="91">
        <f t="shared" si="37"/>
        <v>834545.25033074862</v>
      </c>
      <c r="AG47" s="91">
        <f t="shared" si="38"/>
        <v>890529.31028172828</v>
      </c>
    </row>
    <row r="48" spans="1:33" x14ac:dyDescent="0.2">
      <c r="A48" s="9">
        <v>6</v>
      </c>
      <c r="B48" s="9">
        <v>3</v>
      </c>
      <c r="C48" s="9">
        <f t="shared" si="39"/>
        <v>69</v>
      </c>
      <c r="D48" s="91">
        <f t="shared" si="10"/>
        <v>1000000</v>
      </c>
      <c r="E48" s="91">
        <f t="shared" si="11"/>
        <v>993144.65486899216</v>
      </c>
      <c r="F48" s="91">
        <f t="shared" si="12"/>
        <v>986289.30973798479</v>
      </c>
      <c r="G48" s="91">
        <f t="shared" si="13"/>
        <v>979433.96460697695</v>
      </c>
      <c r="H48" s="91">
        <f t="shared" si="14"/>
        <v>972578.61947596958</v>
      </c>
      <c r="I48" s="91">
        <f t="shared" si="15"/>
        <v>965723.27434496209</v>
      </c>
      <c r="J48" s="91">
        <f t="shared" si="16"/>
        <v>958867.92921395449</v>
      </c>
      <c r="K48" s="91">
        <f t="shared" si="17"/>
        <v>952012.58408294653</v>
      </c>
      <c r="L48" s="91">
        <f t="shared" si="18"/>
        <v>945157.23895193939</v>
      </c>
      <c r="M48" s="91">
        <f t="shared" si="19"/>
        <v>938301.89382093167</v>
      </c>
      <c r="N48" s="91">
        <f t="shared" si="20"/>
        <v>931446.54868992418</v>
      </c>
      <c r="O48" s="91">
        <f t="shared" si="21"/>
        <v>924591.20355891599</v>
      </c>
      <c r="P48" s="91">
        <f t="shared" si="22"/>
        <v>917735.85842790885</v>
      </c>
      <c r="Q48" s="91">
        <f t="shared" si="23"/>
        <v>910880.51329690136</v>
      </c>
      <c r="R48" s="91">
        <f t="shared" si="24"/>
        <v>904025.16816589341</v>
      </c>
      <c r="S48" s="91">
        <f t="shared" si="25"/>
        <v>897169.82303488569</v>
      </c>
      <c r="T48" s="91">
        <f t="shared" si="26"/>
        <v>890314.4779038782</v>
      </c>
      <c r="U48" s="91">
        <f t="shared" si="27"/>
        <v>883459.13277287071</v>
      </c>
      <c r="V48" s="91">
        <f t="shared" si="28"/>
        <v>876603.78764186346</v>
      </c>
      <c r="W48" s="91">
        <f t="shared" si="29"/>
        <v>869748.4425108555</v>
      </c>
      <c r="X48" s="91">
        <f t="shared" si="30"/>
        <v>862893.0973798479</v>
      </c>
      <c r="Y48" s="91">
        <f t="shared" si="31"/>
        <v>856037.75224884029</v>
      </c>
      <c r="Z48" s="91">
        <f t="shared" si="32"/>
        <v>849182.40711783268</v>
      </c>
      <c r="AA48" s="91">
        <f t="shared" si="33"/>
        <v>842327.06198682508</v>
      </c>
      <c r="AB48" s="91">
        <f t="shared" si="34"/>
        <v>835471.71685581736</v>
      </c>
      <c r="AC48" s="91">
        <f t="shared" si="35"/>
        <v>828616.37172480987</v>
      </c>
      <c r="AD48" s="91">
        <f t="shared" si="36"/>
        <v>821761.0265938025</v>
      </c>
      <c r="AE48" s="9"/>
      <c r="AF48" s="91">
        <f t="shared" si="37"/>
        <v>825600.01986716653</v>
      </c>
      <c r="AG48" s="91">
        <f t="shared" si="38"/>
        <v>884610.83075488033</v>
      </c>
    </row>
    <row r="49" spans="1:33" x14ac:dyDescent="0.2">
      <c r="A49" s="9">
        <v>6</v>
      </c>
      <c r="B49" s="9">
        <v>4</v>
      </c>
      <c r="C49" s="9">
        <f t="shared" si="39"/>
        <v>72</v>
      </c>
      <c r="D49" s="91">
        <f t="shared" si="10"/>
        <v>1000000</v>
      </c>
      <c r="E49" s="91">
        <f t="shared" si="11"/>
        <v>992787.54010132013</v>
      </c>
      <c r="F49" s="91">
        <f t="shared" si="12"/>
        <v>985575.08020264085</v>
      </c>
      <c r="G49" s="91">
        <f t="shared" si="13"/>
        <v>978362.62030396098</v>
      </c>
      <c r="H49" s="91">
        <f t="shared" si="14"/>
        <v>971150.16040528158</v>
      </c>
      <c r="I49" s="91">
        <f t="shared" si="15"/>
        <v>963937.70050660218</v>
      </c>
      <c r="J49" s="91">
        <f t="shared" si="16"/>
        <v>956725.24060792255</v>
      </c>
      <c r="K49" s="91">
        <f t="shared" si="17"/>
        <v>949512.78070924256</v>
      </c>
      <c r="L49" s="91">
        <f t="shared" si="18"/>
        <v>942300.3208105634</v>
      </c>
      <c r="M49" s="91">
        <f t="shared" si="19"/>
        <v>935087.86091188376</v>
      </c>
      <c r="N49" s="91">
        <f t="shared" si="20"/>
        <v>927875.40101320425</v>
      </c>
      <c r="O49" s="91">
        <f t="shared" si="21"/>
        <v>920662.94111452403</v>
      </c>
      <c r="P49" s="91">
        <f t="shared" si="22"/>
        <v>913450.48121584498</v>
      </c>
      <c r="Q49" s="91">
        <f t="shared" si="23"/>
        <v>906238.02131716546</v>
      </c>
      <c r="R49" s="91">
        <f t="shared" si="24"/>
        <v>899025.56141848548</v>
      </c>
      <c r="S49" s="91">
        <f t="shared" si="25"/>
        <v>891813.10151980573</v>
      </c>
      <c r="T49" s="91">
        <f t="shared" si="26"/>
        <v>884600.64162112633</v>
      </c>
      <c r="U49" s="91">
        <f t="shared" si="27"/>
        <v>877388.18172244681</v>
      </c>
      <c r="V49" s="91">
        <f t="shared" si="28"/>
        <v>870175.72182376753</v>
      </c>
      <c r="W49" s="91">
        <f t="shared" si="29"/>
        <v>862963.26192508766</v>
      </c>
      <c r="X49" s="91">
        <f t="shared" si="30"/>
        <v>855750.80202640803</v>
      </c>
      <c r="Y49" s="91">
        <f t="shared" si="31"/>
        <v>848538.34212772839</v>
      </c>
      <c r="Z49" s="91">
        <f t="shared" si="32"/>
        <v>841325.88222904888</v>
      </c>
      <c r="AA49" s="91">
        <f t="shared" si="33"/>
        <v>834113.42233036924</v>
      </c>
      <c r="AB49" s="91">
        <f t="shared" si="34"/>
        <v>826900.96243168949</v>
      </c>
      <c r="AC49" s="91">
        <f t="shared" si="35"/>
        <v>819688.50253300997</v>
      </c>
      <c r="AD49" s="91">
        <f t="shared" si="36"/>
        <v>812476.04263433069</v>
      </c>
      <c r="AE49" s="9"/>
      <c r="AF49" s="91">
        <f t="shared" si="37"/>
        <v>816515.02017759101</v>
      </c>
      <c r="AG49" s="91">
        <f t="shared" si="38"/>
        <v>878599.87498542538</v>
      </c>
    </row>
    <row r="50" spans="1:33" x14ac:dyDescent="0.2">
      <c r="A50" s="9">
        <v>7</v>
      </c>
      <c r="B50" s="9">
        <v>1</v>
      </c>
      <c r="C50" s="9">
        <f t="shared" si="39"/>
        <v>75</v>
      </c>
      <c r="D50" s="91">
        <f t="shared" si="10"/>
        <v>1000000</v>
      </c>
      <c r="E50" s="91">
        <f t="shared" si="11"/>
        <v>992424.84541540325</v>
      </c>
      <c r="F50" s="91">
        <f t="shared" si="12"/>
        <v>984849.69083080709</v>
      </c>
      <c r="G50" s="91">
        <f t="shared" si="13"/>
        <v>977274.53624621034</v>
      </c>
      <c r="H50" s="91">
        <f t="shared" si="14"/>
        <v>969699.38166161405</v>
      </c>
      <c r="I50" s="91">
        <f t="shared" si="15"/>
        <v>962124.22707701789</v>
      </c>
      <c r="J50" s="91">
        <f t="shared" si="16"/>
        <v>954549.07249242137</v>
      </c>
      <c r="K50" s="91">
        <f t="shared" si="17"/>
        <v>946973.91790782451</v>
      </c>
      <c r="L50" s="91">
        <f t="shared" si="18"/>
        <v>939398.76332322846</v>
      </c>
      <c r="M50" s="91">
        <f t="shared" si="19"/>
        <v>931823.60873863194</v>
      </c>
      <c r="N50" s="91">
        <f t="shared" si="20"/>
        <v>924248.45415403554</v>
      </c>
      <c r="O50" s="91">
        <f t="shared" si="21"/>
        <v>916673.29956943844</v>
      </c>
      <c r="P50" s="91">
        <f t="shared" si="22"/>
        <v>909098.14498484251</v>
      </c>
      <c r="Q50" s="91">
        <f t="shared" si="23"/>
        <v>901522.99040024623</v>
      </c>
      <c r="R50" s="91">
        <f t="shared" si="24"/>
        <v>893947.83581564936</v>
      </c>
      <c r="S50" s="91">
        <f t="shared" si="25"/>
        <v>886372.68123105273</v>
      </c>
      <c r="T50" s="91">
        <f t="shared" si="26"/>
        <v>878797.52664645645</v>
      </c>
      <c r="U50" s="91">
        <f t="shared" si="27"/>
        <v>871222.37206186005</v>
      </c>
      <c r="V50" s="91">
        <f t="shared" si="28"/>
        <v>863647.21747726388</v>
      </c>
      <c r="W50" s="91">
        <f t="shared" si="29"/>
        <v>856072.06289266713</v>
      </c>
      <c r="X50" s="91">
        <f t="shared" si="30"/>
        <v>848496.90830807062</v>
      </c>
      <c r="Y50" s="91">
        <f t="shared" si="31"/>
        <v>840921.7537234741</v>
      </c>
      <c r="Z50" s="91">
        <f t="shared" si="32"/>
        <v>833346.59913887782</v>
      </c>
      <c r="AA50" s="91">
        <f t="shared" si="33"/>
        <v>825771.4445542813</v>
      </c>
      <c r="AB50" s="91">
        <f t="shared" si="34"/>
        <v>818196.28996968467</v>
      </c>
      <c r="AC50" s="91">
        <f t="shared" si="35"/>
        <v>810621.13538508827</v>
      </c>
      <c r="AD50" s="91">
        <f t="shared" si="36"/>
        <v>803045.98080049211</v>
      </c>
      <c r="AE50" s="9"/>
      <c r="AF50" s="91">
        <f t="shared" si="37"/>
        <v>807288.06736786582</v>
      </c>
      <c r="AG50" s="91">
        <f t="shared" si="38"/>
        <v>872494.99803207268</v>
      </c>
    </row>
    <row r="51" spans="1:33" x14ac:dyDescent="0.2">
      <c r="A51" s="9">
        <v>7</v>
      </c>
      <c r="B51" s="9">
        <v>2</v>
      </c>
      <c r="C51" s="9">
        <f t="shared" si="39"/>
        <v>78</v>
      </c>
      <c r="D51" s="91">
        <f t="shared" si="10"/>
        <v>1000000</v>
      </c>
      <c r="E51" s="91">
        <f t="shared" si="11"/>
        <v>992056.48362501897</v>
      </c>
      <c r="F51" s="91">
        <f t="shared" si="12"/>
        <v>984112.9672500384</v>
      </c>
      <c r="G51" s="91">
        <f t="shared" si="13"/>
        <v>976169.45087505737</v>
      </c>
      <c r="H51" s="91">
        <f t="shared" si="14"/>
        <v>968225.93450007681</v>
      </c>
      <c r="I51" s="91">
        <f t="shared" si="15"/>
        <v>960282.41812509624</v>
      </c>
      <c r="J51" s="91">
        <f t="shared" si="16"/>
        <v>952338.90175011544</v>
      </c>
      <c r="K51" s="91">
        <f t="shared" si="17"/>
        <v>944395.3853751343</v>
      </c>
      <c r="L51" s="91">
        <f t="shared" si="18"/>
        <v>936451.86900015385</v>
      </c>
      <c r="M51" s="91">
        <f t="shared" si="19"/>
        <v>928508.35262517305</v>
      </c>
      <c r="N51" s="91">
        <f t="shared" si="20"/>
        <v>920564.83625019237</v>
      </c>
      <c r="O51" s="91">
        <f t="shared" si="21"/>
        <v>912621.31987521087</v>
      </c>
      <c r="P51" s="91">
        <f t="shared" si="22"/>
        <v>904677.80350023066</v>
      </c>
      <c r="Q51" s="91">
        <f t="shared" si="23"/>
        <v>896734.28712525009</v>
      </c>
      <c r="R51" s="91">
        <f t="shared" si="24"/>
        <v>888790.77075026883</v>
      </c>
      <c r="S51" s="91">
        <f t="shared" si="25"/>
        <v>880847.25437528791</v>
      </c>
      <c r="T51" s="91">
        <f t="shared" si="26"/>
        <v>872903.73800030735</v>
      </c>
      <c r="U51" s="91">
        <f t="shared" si="27"/>
        <v>864960.22162532667</v>
      </c>
      <c r="V51" s="91">
        <f t="shared" si="28"/>
        <v>857016.7052503461</v>
      </c>
      <c r="W51" s="91">
        <f t="shared" si="29"/>
        <v>849073.18887536507</v>
      </c>
      <c r="X51" s="91">
        <f t="shared" si="30"/>
        <v>841129.67250038427</v>
      </c>
      <c r="Y51" s="91">
        <f t="shared" si="31"/>
        <v>833186.15612540336</v>
      </c>
      <c r="Z51" s="91">
        <f t="shared" si="32"/>
        <v>825242.63975042279</v>
      </c>
      <c r="AA51" s="91">
        <f t="shared" si="33"/>
        <v>817299.123375442</v>
      </c>
      <c r="AB51" s="91">
        <f t="shared" si="34"/>
        <v>809355.60700046096</v>
      </c>
      <c r="AC51" s="91">
        <f t="shared" si="35"/>
        <v>801412.09062548028</v>
      </c>
      <c r="AD51" s="91">
        <f t="shared" si="36"/>
        <v>793468.57425049983</v>
      </c>
      <c r="AE51" s="9"/>
      <c r="AF51" s="91">
        <f t="shared" si="37"/>
        <v>797916.94342048874</v>
      </c>
      <c r="AG51" s="91">
        <f t="shared" si="38"/>
        <v>866294.73237632378</v>
      </c>
    </row>
    <row r="52" spans="1:33" x14ac:dyDescent="0.2">
      <c r="A52" s="9">
        <v>7</v>
      </c>
      <c r="B52" s="9">
        <v>3</v>
      </c>
      <c r="C52" s="9">
        <f t="shared" si="39"/>
        <v>81</v>
      </c>
      <c r="D52" s="91">
        <f t="shared" si="10"/>
        <v>1000000</v>
      </c>
      <c r="E52" s="91">
        <f t="shared" si="11"/>
        <v>991682.36618165986</v>
      </c>
      <c r="F52" s="91">
        <f t="shared" si="12"/>
        <v>983364.73236332031</v>
      </c>
      <c r="G52" s="91">
        <f t="shared" si="13"/>
        <v>975047.09854498017</v>
      </c>
      <c r="H52" s="91">
        <f t="shared" si="14"/>
        <v>966729.46472664049</v>
      </c>
      <c r="I52" s="91">
        <f t="shared" si="15"/>
        <v>958411.83090830082</v>
      </c>
      <c r="J52" s="91">
        <f t="shared" si="16"/>
        <v>950094.19708996103</v>
      </c>
      <c r="K52" s="91">
        <f t="shared" si="17"/>
        <v>941776.56327162078</v>
      </c>
      <c r="L52" s="91">
        <f t="shared" si="18"/>
        <v>933458.92945328122</v>
      </c>
      <c r="M52" s="91">
        <f t="shared" si="19"/>
        <v>925141.29563494143</v>
      </c>
      <c r="N52" s="91">
        <f t="shared" si="20"/>
        <v>916823.66181660164</v>
      </c>
      <c r="O52" s="91">
        <f t="shared" si="21"/>
        <v>908506.02799826104</v>
      </c>
      <c r="P52" s="91">
        <f t="shared" si="22"/>
        <v>900188.39417992171</v>
      </c>
      <c r="Q52" s="91">
        <f t="shared" si="23"/>
        <v>891870.76036158216</v>
      </c>
      <c r="R52" s="91">
        <f t="shared" si="24"/>
        <v>883553.12654324179</v>
      </c>
      <c r="S52" s="91">
        <f t="shared" si="25"/>
        <v>875235.49272490176</v>
      </c>
      <c r="T52" s="91">
        <f t="shared" si="26"/>
        <v>866917.85890656221</v>
      </c>
      <c r="U52" s="91">
        <f t="shared" si="27"/>
        <v>858600.22508822242</v>
      </c>
      <c r="V52" s="91">
        <f t="shared" si="28"/>
        <v>850282.59126988275</v>
      </c>
      <c r="W52" s="91">
        <f t="shared" si="29"/>
        <v>841964.95745154261</v>
      </c>
      <c r="X52" s="91">
        <f t="shared" si="30"/>
        <v>833647.32363320282</v>
      </c>
      <c r="Y52" s="91">
        <f t="shared" si="31"/>
        <v>825329.6898148628</v>
      </c>
      <c r="Z52" s="91">
        <f t="shared" si="32"/>
        <v>817012.05599652312</v>
      </c>
      <c r="AA52" s="91">
        <f t="shared" si="33"/>
        <v>808694.42217818333</v>
      </c>
      <c r="AB52" s="91">
        <f t="shared" si="34"/>
        <v>800376.78835984319</v>
      </c>
      <c r="AC52" s="91">
        <f t="shared" si="35"/>
        <v>792059.15454150341</v>
      </c>
      <c r="AD52" s="91">
        <f t="shared" si="36"/>
        <v>783741.52072316385</v>
      </c>
      <c r="AE52" s="9"/>
      <c r="AF52" s="91">
        <f t="shared" si="37"/>
        <v>788399.39566143393</v>
      </c>
      <c r="AG52" s="91">
        <f t="shared" si="38"/>
        <v>859997.58756970381</v>
      </c>
    </row>
    <row r="53" spans="1:33" x14ac:dyDescent="0.2">
      <c r="A53" s="9">
        <v>7</v>
      </c>
      <c r="B53" s="9">
        <v>4</v>
      </c>
      <c r="C53" s="9">
        <f t="shared" si="39"/>
        <v>84</v>
      </c>
      <c r="D53" s="91">
        <f t="shared" si="10"/>
        <v>1000000</v>
      </c>
      <c r="E53" s="91">
        <f t="shared" si="11"/>
        <v>991302.40315324825</v>
      </c>
      <c r="F53" s="91">
        <f t="shared" si="12"/>
        <v>982604.80630649719</v>
      </c>
      <c r="G53" s="91">
        <f t="shared" si="13"/>
        <v>973907.20945974544</v>
      </c>
      <c r="H53" s="91">
        <f t="shared" si="14"/>
        <v>965209.61261299427</v>
      </c>
      <c r="I53" s="91">
        <f t="shared" si="15"/>
        <v>956512.01576624298</v>
      </c>
      <c r="J53" s="91">
        <f t="shared" si="16"/>
        <v>947814.4189194917</v>
      </c>
      <c r="K53" s="91">
        <f t="shared" si="17"/>
        <v>939116.82207273983</v>
      </c>
      <c r="L53" s="91">
        <f t="shared" si="18"/>
        <v>930419.22522598878</v>
      </c>
      <c r="M53" s="91">
        <f t="shared" si="19"/>
        <v>921721.62837923737</v>
      </c>
      <c r="N53" s="91">
        <f t="shared" si="20"/>
        <v>913024.03153248609</v>
      </c>
      <c r="O53" s="91">
        <f t="shared" si="21"/>
        <v>904326.43468573387</v>
      </c>
      <c r="P53" s="91">
        <f t="shared" si="22"/>
        <v>895628.83783898305</v>
      </c>
      <c r="Q53" s="91">
        <f t="shared" si="23"/>
        <v>886931.24099223188</v>
      </c>
      <c r="R53" s="91">
        <f t="shared" si="24"/>
        <v>878233.64414547989</v>
      </c>
      <c r="S53" s="91">
        <f t="shared" si="25"/>
        <v>869536.04729872837</v>
      </c>
      <c r="T53" s="91">
        <f t="shared" si="26"/>
        <v>860838.4504519772</v>
      </c>
      <c r="U53" s="91">
        <f t="shared" si="27"/>
        <v>852140.85360522592</v>
      </c>
      <c r="V53" s="91">
        <f t="shared" si="28"/>
        <v>843443.25675847463</v>
      </c>
      <c r="W53" s="91">
        <f t="shared" si="29"/>
        <v>834745.65991172299</v>
      </c>
      <c r="X53" s="91">
        <f t="shared" si="30"/>
        <v>826048.06306497159</v>
      </c>
      <c r="Y53" s="91">
        <f t="shared" si="31"/>
        <v>817350.46621822007</v>
      </c>
      <c r="Z53" s="91">
        <f t="shared" si="32"/>
        <v>808652.86937146878</v>
      </c>
      <c r="AA53" s="91">
        <f t="shared" si="33"/>
        <v>799955.2725247175</v>
      </c>
      <c r="AB53" s="91">
        <f t="shared" si="34"/>
        <v>791257.67567796574</v>
      </c>
      <c r="AC53" s="91">
        <f t="shared" si="35"/>
        <v>782560.07883121434</v>
      </c>
      <c r="AD53" s="91">
        <f t="shared" si="36"/>
        <v>773862.48198446329</v>
      </c>
      <c r="AE53" s="9"/>
      <c r="AF53" s="91">
        <f t="shared" si="37"/>
        <v>778733.13621864386</v>
      </c>
      <c r="AG53" s="91">
        <f t="shared" si="38"/>
        <v>853602.04987548047</v>
      </c>
    </row>
    <row r="54" spans="1:33" x14ac:dyDescent="0.2">
      <c r="A54" s="9">
        <v>8</v>
      </c>
      <c r="B54" s="9">
        <v>1</v>
      </c>
      <c r="C54" s="9">
        <f t="shared" si="39"/>
        <v>87</v>
      </c>
      <c r="D54" s="91">
        <f t="shared" si="10"/>
        <v>1000000</v>
      </c>
      <c r="E54" s="91">
        <f t="shared" si="11"/>
        <v>990916.50320251775</v>
      </c>
      <c r="F54" s="91">
        <f t="shared" si="12"/>
        <v>981833.0064050362</v>
      </c>
      <c r="G54" s="91">
        <f t="shared" si="13"/>
        <v>972749.50960755395</v>
      </c>
      <c r="H54" s="91">
        <f t="shared" si="14"/>
        <v>963666.01281007228</v>
      </c>
      <c r="I54" s="91">
        <f t="shared" si="15"/>
        <v>954582.51601259049</v>
      </c>
      <c r="J54" s="91">
        <f t="shared" si="16"/>
        <v>945499.01921510871</v>
      </c>
      <c r="K54" s="91">
        <f t="shared" si="17"/>
        <v>936415.52241762634</v>
      </c>
      <c r="L54" s="91">
        <f t="shared" si="18"/>
        <v>927332.02562014479</v>
      </c>
      <c r="M54" s="91">
        <f t="shared" si="19"/>
        <v>918248.52882266301</v>
      </c>
      <c r="N54" s="91">
        <f t="shared" si="20"/>
        <v>909165.03202518122</v>
      </c>
      <c r="O54" s="91">
        <f t="shared" si="21"/>
        <v>900081.53522769851</v>
      </c>
      <c r="P54" s="91">
        <f t="shared" si="22"/>
        <v>890998.03843021719</v>
      </c>
      <c r="Q54" s="91">
        <f t="shared" si="23"/>
        <v>881914.54163273552</v>
      </c>
      <c r="R54" s="91">
        <f t="shared" si="24"/>
        <v>872831.04483525304</v>
      </c>
      <c r="S54" s="91">
        <f t="shared" si="25"/>
        <v>863747.54803777102</v>
      </c>
      <c r="T54" s="91">
        <f t="shared" si="26"/>
        <v>854664.05124028935</v>
      </c>
      <c r="U54" s="91">
        <f t="shared" si="27"/>
        <v>845580.55444280757</v>
      </c>
      <c r="V54" s="91">
        <f t="shared" si="28"/>
        <v>836497.05764532578</v>
      </c>
      <c r="W54" s="91">
        <f t="shared" si="29"/>
        <v>827413.56084784365</v>
      </c>
      <c r="X54" s="91">
        <f t="shared" si="30"/>
        <v>818330.06405036175</v>
      </c>
      <c r="Y54" s="91">
        <f t="shared" si="31"/>
        <v>809246.56725287973</v>
      </c>
      <c r="Z54" s="91">
        <f t="shared" si="32"/>
        <v>800163.07045539794</v>
      </c>
      <c r="AA54" s="91">
        <f t="shared" si="33"/>
        <v>791079.57365791616</v>
      </c>
      <c r="AB54" s="91">
        <f t="shared" si="34"/>
        <v>781996.07686043391</v>
      </c>
      <c r="AC54" s="91">
        <f t="shared" si="35"/>
        <v>772912.58006295201</v>
      </c>
      <c r="AD54" s="91">
        <f t="shared" si="36"/>
        <v>763829.08326547057</v>
      </c>
      <c r="AE54" s="9"/>
      <c r="AF54" s="91">
        <f t="shared" si="37"/>
        <v>768915.84147206019</v>
      </c>
      <c r="AG54" s="91">
        <f t="shared" si="38"/>
        <v>847106.58190478489</v>
      </c>
    </row>
    <row r="55" spans="1:33" x14ac:dyDescent="0.2">
      <c r="A55" s="9">
        <v>8</v>
      </c>
      <c r="B55" s="9">
        <v>2</v>
      </c>
      <c r="C55" s="9">
        <f t="shared" si="39"/>
        <v>90</v>
      </c>
      <c r="D55" s="91">
        <f t="shared" si="10"/>
        <v>1000000</v>
      </c>
      <c r="E55" s="91">
        <f t="shared" si="11"/>
        <v>990524.57356505713</v>
      </c>
      <c r="F55" s="91">
        <f t="shared" si="12"/>
        <v>981049.14713011484</v>
      </c>
      <c r="G55" s="91">
        <f t="shared" si="13"/>
        <v>971573.72069517197</v>
      </c>
      <c r="H55" s="91">
        <f t="shared" si="14"/>
        <v>962098.29426022968</v>
      </c>
      <c r="I55" s="91">
        <f t="shared" si="15"/>
        <v>952622.86782528728</v>
      </c>
      <c r="J55" s="91">
        <f t="shared" si="16"/>
        <v>943147.44139034476</v>
      </c>
      <c r="K55" s="91">
        <f t="shared" si="17"/>
        <v>933672.01495540177</v>
      </c>
      <c r="L55" s="91">
        <f t="shared" si="18"/>
        <v>924196.5885204596</v>
      </c>
      <c r="M55" s="91">
        <f t="shared" si="19"/>
        <v>914721.16208551708</v>
      </c>
      <c r="N55" s="91">
        <f t="shared" si="20"/>
        <v>905245.73565057467</v>
      </c>
      <c r="O55" s="91">
        <f t="shared" si="21"/>
        <v>895770.30921563134</v>
      </c>
      <c r="P55" s="91">
        <f t="shared" si="22"/>
        <v>886294.88278068928</v>
      </c>
      <c r="Q55" s="91">
        <f t="shared" si="23"/>
        <v>876819.45634574699</v>
      </c>
      <c r="R55" s="91">
        <f t="shared" si="24"/>
        <v>867344.02991080389</v>
      </c>
      <c r="S55" s="91">
        <f t="shared" si="25"/>
        <v>857868.60347586113</v>
      </c>
      <c r="T55" s="91">
        <f t="shared" si="26"/>
        <v>848393.17704091885</v>
      </c>
      <c r="U55" s="91">
        <f t="shared" si="27"/>
        <v>838917.75060597644</v>
      </c>
      <c r="V55" s="91">
        <f t="shared" si="28"/>
        <v>829442.32417103404</v>
      </c>
      <c r="W55" s="91">
        <f t="shared" si="29"/>
        <v>819966.89773609117</v>
      </c>
      <c r="X55" s="91">
        <f t="shared" si="30"/>
        <v>810491.47130114865</v>
      </c>
      <c r="Y55" s="91">
        <f t="shared" si="31"/>
        <v>801016.04486620601</v>
      </c>
      <c r="Z55" s="91">
        <f t="shared" si="32"/>
        <v>791540.61843126349</v>
      </c>
      <c r="AA55" s="91">
        <f t="shared" si="33"/>
        <v>782065.19199632108</v>
      </c>
      <c r="AB55" s="91">
        <f t="shared" si="34"/>
        <v>772589.76556137821</v>
      </c>
      <c r="AC55" s="91">
        <f t="shared" si="35"/>
        <v>763114.33912643569</v>
      </c>
      <c r="AD55" s="91">
        <f t="shared" si="36"/>
        <v>753638.91269149352</v>
      </c>
      <c r="AE55" s="9"/>
      <c r="AF55" s="91">
        <f t="shared" si="37"/>
        <v>758945.15149506112</v>
      </c>
      <c r="AG55" s="91">
        <f t="shared" si="38"/>
        <v>840509.62224704714</v>
      </c>
    </row>
    <row r="56" spans="1:33" x14ac:dyDescent="0.2">
      <c r="A56" s="9">
        <v>8</v>
      </c>
      <c r="B56" s="9">
        <v>3</v>
      </c>
      <c r="C56" s="9">
        <f t="shared" si="39"/>
        <v>93</v>
      </c>
      <c r="D56" s="91">
        <f t="shared" si="10"/>
        <v>1000000</v>
      </c>
      <c r="E56" s="91">
        <f t="shared" si="11"/>
        <v>990126.52002701117</v>
      </c>
      <c r="F56" s="91">
        <f t="shared" si="12"/>
        <v>980253.04005402292</v>
      </c>
      <c r="G56" s="91">
        <f t="shared" si="13"/>
        <v>970379.56008103408</v>
      </c>
      <c r="H56" s="91">
        <f t="shared" si="14"/>
        <v>960506.08010804572</v>
      </c>
      <c r="I56" s="91">
        <f t="shared" si="15"/>
        <v>950632.60013505735</v>
      </c>
      <c r="J56" s="91">
        <f t="shared" si="16"/>
        <v>940759.12016206887</v>
      </c>
      <c r="K56" s="91">
        <f t="shared" si="17"/>
        <v>930885.64018907992</v>
      </c>
      <c r="L56" s="91">
        <f t="shared" si="18"/>
        <v>921012.16021609178</v>
      </c>
      <c r="M56" s="91">
        <f t="shared" si="19"/>
        <v>911138.6802431033</v>
      </c>
      <c r="N56" s="91">
        <f t="shared" si="20"/>
        <v>901265.20027011493</v>
      </c>
      <c r="O56" s="91">
        <f t="shared" si="21"/>
        <v>891391.72029712563</v>
      </c>
      <c r="P56" s="91">
        <f t="shared" si="22"/>
        <v>881518.2403241375</v>
      </c>
      <c r="Q56" s="91">
        <f t="shared" si="23"/>
        <v>871644.76035114925</v>
      </c>
      <c r="R56" s="91">
        <f t="shared" si="24"/>
        <v>861771.28037816018</v>
      </c>
      <c r="S56" s="91">
        <f t="shared" si="25"/>
        <v>851897.80040517147</v>
      </c>
      <c r="T56" s="91">
        <f t="shared" si="26"/>
        <v>842024.32043218322</v>
      </c>
      <c r="U56" s="91">
        <f t="shared" si="27"/>
        <v>832150.84045919485</v>
      </c>
      <c r="V56" s="91">
        <f t="shared" si="28"/>
        <v>822277.36048620648</v>
      </c>
      <c r="W56" s="91">
        <f t="shared" si="29"/>
        <v>812403.88051321753</v>
      </c>
      <c r="X56" s="91">
        <f t="shared" si="30"/>
        <v>802530.40054022905</v>
      </c>
      <c r="Y56" s="91">
        <f t="shared" si="31"/>
        <v>792656.92056724045</v>
      </c>
      <c r="Z56" s="91">
        <f t="shared" si="32"/>
        <v>782783.44059425197</v>
      </c>
      <c r="AA56" s="91">
        <f t="shared" si="33"/>
        <v>772909.9606212636</v>
      </c>
      <c r="AB56" s="91">
        <f t="shared" si="34"/>
        <v>763036.48064827477</v>
      </c>
      <c r="AC56" s="91">
        <f t="shared" si="35"/>
        <v>753163.00067528628</v>
      </c>
      <c r="AD56" s="91">
        <f t="shared" si="36"/>
        <v>743289.52070229815</v>
      </c>
      <c r="AE56" s="9"/>
      <c r="AF56" s="91">
        <f t="shared" si="37"/>
        <v>748818.66948717146</v>
      </c>
      <c r="AG56" s="91">
        <f t="shared" si="38"/>
        <v>833809.58509465726</v>
      </c>
    </row>
    <row r="57" spans="1:33" x14ac:dyDescent="0.2">
      <c r="A57" s="9">
        <v>8</v>
      </c>
      <c r="B57" s="9">
        <v>4</v>
      </c>
      <c r="C57" s="9">
        <f t="shared" si="39"/>
        <v>96</v>
      </c>
      <c r="D57" s="91">
        <f t="shared" si="10"/>
        <v>1000000</v>
      </c>
      <c r="E57" s="91">
        <f t="shared" si="11"/>
        <v>989722.24690243322</v>
      </c>
      <c r="F57" s="91">
        <f t="shared" si="12"/>
        <v>979444.49380486703</v>
      </c>
      <c r="G57" s="91">
        <f t="shared" si="13"/>
        <v>969166.74070730025</v>
      </c>
      <c r="H57" s="91">
        <f t="shared" si="14"/>
        <v>958888.98760973394</v>
      </c>
      <c r="I57" s="91">
        <f t="shared" si="15"/>
        <v>948611.23451216763</v>
      </c>
      <c r="J57" s="91">
        <f t="shared" si="16"/>
        <v>938333.48141460121</v>
      </c>
      <c r="K57" s="91">
        <f t="shared" si="17"/>
        <v>928055.72831703431</v>
      </c>
      <c r="L57" s="91">
        <f t="shared" si="18"/>
        <v>917777.97521946824</v>
      </c>
      <c r="M57" s="91">
        <f t="shared" si="19"/>
        <v>907500.22212190181</v>
      </c>
      <c r="N57" s="91">
        <f t="shared" si="20"/>
        <v>897222.4690243355</v>
      </c>
      <c r="O57" s="91">
        <f t="shared" si="21"/>
        <v>886944.71592676826</v>
      </c>
      <c r="P57" s="91">
        <f t="shared" si="22"/>
        <v>876666.96282920218</v>
      </c>
      <c r="Q57" s="91">
        <f t="shared" si="23"/>
        <v>866389.20973163599</v>
      </c>
      <c r="R57" s="91">
        <f t="shared" si="24"/>
        <v>856111.45663406898</v>
      </c>
      <c r="S57" s="91">
        <f t="shared" si="25"/>
        <v>845833.70353650232</v>
      </c>
      <c r="T57" s="91">
        <f t="shared" si="26"/>
        <v>835555.95043893612</v>
      </c>
      <c r="U57" s="91">
        <f t="shared" si="27"/>
        <v>825278.19734136981</v>
      </c>
      <c r="V57" s="91">
        <f t="shared" si="28"/>
        <v>815000.4442438035</v>
      </c>
      <c r="W57" s="91">
        <f t="shared" si="29"/>
        <v>804722.69114623661</v>
      </c>
      <c r="X57" s="91">
        <f t="shared" si="30"/>
        <v>794444.93804867018</v>
      </c>
      <c r="Y57" s="91">
        <f t="shared" si="31"/>
        <v>784167.18495110353</v>
      </c>
      <c r="Z57" s="91">
        <f t="shared" si="32"/>
        <v>773889.4318535371</v>
      </c>
      <c r="AA57" s="91">
        <f t="shared" si="33"/>
        <v>763611.67875597079</v>
      </c>
      <c r="AB57" s="91">
        <f t="shared" si="34"/>
        <v>753333.92565840401</v>
      </c>
      <c r="AC57" s="91">
        <f t="shared" si="35"/>
        <v>743056.17256083759</v>
      </c>
      <c r="AD57" s="91">
        <f t="shared" si="36"/>
        <v>732778.41946327151</v>
      </c>
      <c r="AE57" s="9"/>
      <c r="AF57" s="91">
        <f t="shared" si="37"/>
        <v>738533.9611979085</v>
      </c>
      <c r="AG57" s="91">
        <f t="shared" si="38"/>
        <v>827004.85986176133</v>
      </c>
    </row>
    <row r="58" spans="1:33" x14ac:dyDescent="0.2">
      <c r="A58" s="9">
        <v>9</v>
      </c>
      <c r="B58" s="9">
        <v>1</v>
      </c>
      <c r="C58" s="9">
        <f t="shared" si="39"/>
        <v>99</v>
      </c>
      <c r="D58" s="91">
        <f t="shared" si="10"/>
        <v>1000000</v>
      </c>
      <c r="E58" s="91">
        <f t="shared" si="11"/>
        <v>989311.65701028379</v>
      </c>
      <c r="F58" s="91">
        <f t="shared" si="12"/>
        <v>978623.31402056804</v>
      </c>
      <c r="G58" s="91">
        <f t="shared" si="13"/>
        <v>967934.97103085183</v>
      </c>
      <c r="H58" s="91">
        <f t="shared" si="14"/>
        <v>957246.62804113608</v>
      </c>
      <c r="I58" s="91">
        <f t="shared" si="15"/>
        <v>946558.28505142021</v>
      </c>
      <c r="J58" s="91">
        <f t="shared" si="16"/>
        <v>935869.94206170435</v>
      </c>
      <c r="K58" s="91">
        <f t="shared" si="17"/>
        <v>925181.59907198802</v>
      </c>
      <c r="L58" s="91">
        <f t="shared" si="18"/>
        <v>914493.25608227239</v>
      </c>
      <c r="M58" s="91">
        <f t="shared" si="19"/>
        <v>903804.91309255653</v>
      </c>
      <c r="N58" s="91">
        <f t="shared" si="20"/>
        <v>893116.57010284078</v>
      </c>
      <c r="O58" s="91">
        <f t="shared" si="21"/>
        <v>882428.22711312398</v>
      </c>
      <c r="P58" s="91">
        <f t="shared" si="22"/>
        <v>871739.88412340847</v>
      </c>
      <c r="Q58" s="91">
        <f t="shared" si="23"/>
        <v>861051.54113369284</v>
      </c>
      <c r="R58" s="91">
        <f t="shared" si="24"/>
        <v>850363.19814397627</v>
      </c>
      <c r="S58" s="91">
        <f t="shared" si="25"/>
        <v>839674.85515426018</v>
      </c>
      <c r="T58" s="91">
        <f t="shared" si="26"/>
        <v>828986.51216454455</v>
      </c>
      <c r="U58" s="91">
        <f t="shared" si="27"/>
        <v>818298.16917482868</v>
      </c>
      <c r="V58" s="91">
        <f t="shared" si="28"/>
        <v>807609.82618511294</v>
      </c>
      <c r="W58" s="91">
        <f t="shared" si="29"/>
        <v>796921.48319539661</v>
      </c>
      <c r="X58" s="91">
        <f t="shared" si="30"/>
        <v>786233.14020568063</v>
      </c>
      <c r="Y58" s="91">
        <f t="shared" si="31"/>
        <v>775544.79721596453</v>
      </c>
      <c r="Z58" s="91">
        <f t="shared" si="32"/>
        <v>764856.45422624866</v>
      </c>
      <c r="AA58" s="91">
        <f t="shared" si="33"/>
        <v>754168.1112365328</v>
      </c>
      <c r="AB58" s="91">
        <f t="shared" si="34"/>
        <v>743479.76824681659</v>
      </c>
      <c r="AC58" s="91">
        <f t="shared" si="35"/>
        <v>732791.42525710072</v>
      </c>
      <c r="AD58" s="91">
        <f t="shared" si="36"/>
        <v>722103.08226738509</v>
      </c>
      <c r="AE58" s="9"/>
      <c r="AF58" s="91">
        <f t="shared" si="37"/>
        <v>728088.55434162577</v>
      </c>
      <c r="AG58" s="91">
        <f t="shared" si="38"/>
        <v>820093.81079710135</v>
      </c>
    </row>
    <row r="59" spans="1:33" x14ac:dyDescent="0.2">
      <c r="A59" s="9">
        <v>9</v>
      </c>
      <c r="B59" s="9">
        <v>2</v>
      </c>
      <c r="C59" s="9">
        <f t="shared" si="39"/>
        <v>102</v>
      </c>
      <c r="D59" s="91">
        <f t="shared" ref="D59:D90" si="40">(D58*(1+($C$7/100/4)))-D$20</f>
        <v>1000000</v>
      </c>
      <c r="E59" s="91">
        <f t="shared" ref="E59:E90" si="41">(E58*(1+($C$7/100/4)))-E$20</f>
        <v>988894.65165106952</v>
      </c>
      <c r="F59" s="91">
        <f t="shared" ref="F59:F90" si="42">(F58*(1+($C$7/100/4)))-F$20</f>
        <v>977789.30330213939</v>
      </c>
      <c r="G59" s="91">
        <f t="shared" ref="G59:G90" si="43">(G58*(1+($C$7/100/4)))-G$20</f>
        <v>966683.95495320891</v>
      </c>
      <c r="H59" s="91">
        <f t="shared" ref="H59:H90" si="44">(H58*(1+($C$7/100/4)))-H$20</f>
        <v>955578.60660427879</v>
      </c>
      <c r="I59" s="91">
        <f t="shared" ref="I59:I90" si="45">(I58*(1+($C$7/100/4)))-I$20</f>
        <v>944473.25825534866</v>
      </c>
      <c r="J59" s="91">
        <f t="shared" ref="J59:J90" si="46">(J58*(1+($C$7/100/4)))-J$20</f>
        <v>933367.90990641853</v>
      </c>
      <c r="K59" s="91">
        <f t="shared" ref="K59:K90" si="47">(K58*(1+($C$7/100/4)))-K$20</f>
        <v>922262.56155748782</v>
      </c>
      <c r="L59" s="91">
        <f t="shared" ref="L59:L90" si="48">(L58*(1+($C$7/100/4)))-L$20</f>
        <v>911157.21320855792</v>
      </c>
      <c r="M59" s="91">
        <f t="shared" ref="M59:M90" si="49">(M58*(1+($C$7/100/4)))-M$20</f>
        <v>900051.86485962768</v>
      </c>
      <c r="N59" s="91">
        <f t="shared" ref="N59:N90" si="50">(N58*(1+($C$7/100/4)))-N$20</f>
        <v>888946.51651069766</v>
      </c>
      <c r="O59" s="91">
        <f t="shared" ref="O59:O90" si="51">(O58*(1+($C$7/100/4)))-O$20</f>
        <v>877841.1681617666</v>
      </c>
      <c r="P59" s="91">
        <f t="shared" ref="P59:P90" si="52">(P58*(1+($C$7/100/4)))-P$20</f>
        <v>866735.81981283671</v>
      </c>
      <c r="Q59" s="91">
        <f t="shared" ref="Q59:Q90" si="53">(Q58*(1+($C$7/100/4)))-Q$20</f>
        <v>855630.47146390681</v>
      </c>
      <c r="R59" s="91">
        <f t="shared" ref="R59:R90" si="54">(R58*(1+($C$7/100/4)))-R$20</f>
        <v>844525.12311497587</v>
      </c>
      <c r="S59" s="91">
        <f t="shared" ref="S59:S90" si="55">(S58*(1+($C$7/100/4)))-S$20</f>
        <v>833419.77476604551</v>
      </c>
      <c r="T59" s="91">
        <f t="shared" ref="T59:T90" si="56">(T58*(1+($C$7/100/4)))-T$20</f>
        <v>822314.42641711561</v>
      </c>
      <c r="U59" s="91">
        <f t="shared" ref="U59:U90" si="57">(U58*(1+($C$7/100/4)))-U$20</f>
        <v>811209.07806818536</v>
      </c>
      <c r="V59" s="91">
        <f t="shared" ref="V59:V90" si="58">(V58*(1+($C$7/100/4)))-V$20</f>
        <v>800103.72971925535</v>
      </c>
      <c r="W59" s="91">
        <f t="shared" ref="W59:W90" si="59">(W58*(1+($C$7/100/4)))-W$20</f>
        <v>788998.38137032464</v>
      </c>
      <c r="X59" s="91">
        <f t="shared" ref="X59:X90" si="60">(X58*(1+($C$7/100/4)))-X$20</f>
        <v>777893.0330213944</v>
      </c>
      <c r="Y59" s="91">
        <f t="shared" ref="Y59:Y90" si="61">(Y58*(1+($C$7/100/4)))-Y$20</f>
        <v>766787.68467246392</v>
      </c>
      <c r="Z59" s="91">
        <f t="shared" ref="Z59:Z90" si="62">(Z58*(1+($C$7/100/4)))-Z$20</f>
        <v>755682.33632353379</v>
      </c>
      <c r="AA59" s="91">
        <f t="shared" ref="AA59:AA90" si="63">(AA58*(1+($C$7/100/4)))-AA$20</f>
        <v>744576.98797460366</v>
      </c>
      <c r="AB59" s="91">
        <f t="shared" ref="AB59:AB90" si="64">(AB58*(1+($C$7/100/4)))-AB$20</f>
        <v>733471.63962567307</v>
      </c>
      <c r="AC59" s="91">
        <f t="shared" ref="AC59:AC90" si="65">(AC58*(1+($C$7/100/4)))-AC$20</f>
        <v>722366.29127674294</v>
      </c>
      <c r="AD59" s="91">
        <f t="shared" ref="AD59:AD90" si="66">(AD58*(1+($C$7/100/4)))-AD$20</f>
        <v>711260.94292781304</v>
      </c>
      <c r="AE59" s="9"/>
      <c r="AF59" s="91">
        <f t="shared" ref="AF59:AF90" si="67">(AF58*(1+($C$7/100/4)))-AF$20</f>
        <v>717479.93800321373</v>
      </c>
      <c r="AG59" s="91">
        <f t="shared" ref="AG59:AG90" si="68">(AG58*(1+($C$7/100/4)))-AG$20</f>
        <v>813074.77659080608</v>
      </c>
    </row>
    <row r="60" spans="1:33" x14ac:dyDescent="0.2">
      <c r="A60" s="9">
        <v>9</v>
      </c>
      <c r="B60" s="9">
        <v>3</v>
      </c>
      <c r="C60" s="9">
        <f t="shared" si="39"/>
        <v>105</v>
      </c>
      <c r="D60" s="91">
        <f t="shared" si="40"/>
        <v>1000000</v>
      </c>
      <c r="E60" s="91">
        <f t="shared" si="41"/>
        <v>988471.13058311748</v>
      </c>
      <c r="F60" s="91">
        <f t="shared" si="42"/>
        <v>976942.26116623532</v>
      </c>
      <c r="G60" s="91">
        <f t="shared" si="43"/>
        <v>965413.3917493528</v>
      </c>
      <c r="H60" s="91">
        <f t="shared" si="44"/>
        <v>953884.52233247063</v>
      </c>
      <c r="I60" s="91">
        <f t="shared" si="45"/>
        <v>942355.65291558846</v>
      </c>
      <c r="J60" s="91">
        <f t="shared" si="46"/>
        <v>930826.7834987063</v>
      </c>
      <c r="K60" s="91">
        <f t="shared" si="47"/>
        <v>919297.91408182355</v>
      </c>
      <c r="L60" s="91">
        <f t="shared" si="48"/>
        <v>907769.04466494161</v>
      </c>
      <c r="M60" s="91">
        <f t="shared" si="49"/>
        <v>896240.17524805933</v>
      </c>
      <c r="N60" s="91">
        <f t="shared" si="50"/>
        <v>884711.30583117728</v>
      </c>
      <c r="O60" s="91">
        <f t="shared" si="51"/>
        <v>873182.43641429418</v>
      </c>
      <c r="P60" s="91">
        <f t="shared" si="52"/>
        <v>861653.56699741224</v>
      </c>
      <c r="Q60" s="91">
        <f t="shared" si="53"/>
        <v>850124.69758053031</v>
      </c>
      <c r="R60" s="91">
        <f t="shared" si="54"/>
        <v>838595.82816364733</v>
      </c>
      <c r="S60" s="91">
        <f t="shared" si="55"/>
        <v>827066.95874676493</v>
      </c>
      <c r="T60" s="91">
        <f t="shared" si="56"/>
        <v>815538.08932988299</v>
      </c>
      <c r="U60" s="91">
        <f t="shared" si="57"/>
        <v>804009.21991300071</v>
      </c>
      <c r="V60" s="91">
        <f t="shared" si="58"/>
        <v>792480.35049611877</v>
      </c>
      <c r="W60" s="91">
        <f t="shared" si="59"/>
        <v>780951.48107923591</v>
      </c>
      <c r="X60" s="91">
        <f t="shared" si="60"/>
        <v>769422.61166235374</v>
      </c>
      <c r="Y60" s="91">
        <f t="shared" si="61"/>
        <v>757893.74224547122</v>
      </c>
      <c r="Z60" s="91">
        <f t="shared" si="62"/>
        <v>746364.87282858905</v>
      </c>
      <c r="AA60" s="91">
        <f t="shared" si="63"/>
        <v>734836.00341170689</v>
      </c>
      <c r="AB60" s="91">
        <f t="shared" si="64"/>
        <v>723307.13399482425</v>
      </c>
      <c r="AC60" s="91">
        <f t="shared" si="65"/>
        <v>711778.26457794209</v>
      </c>
      <c r="AD60" s="91">
        <f t="shared" si="66"/>
        <v>700249.39516106015</v>
      </c>
      <c r="AE60" s="9"/>
      <c r="AF60" s="91">
        <f t="shared" si="67"/>
        <v>706705.56203451392</v>
      </c>
      <c r="AG60" s="91">
        <f t="shared" si="68"/>
        <v>805946.06997503748</v>
      </c>
    </row>
    <row r="61" spans="1:33" x14ac:dyDescent="0.2">
      <c r="A61" s="9">
        <v>9</v>
      </c>
      <c r="B61" s="9">
        <v>4</v>
      </c>
      <c r="C61" s="9">
        <f t="shared" si="39"/>
        <v>108</v>
      </c>
      <c r="D61" s="91">
        <f t="shared" si="40"/>
        <v>1000000</v>
      </c>
      <c r="E61" s="91">
        <f t="shared" si="41"/>
        <v>988040.99199847865</v>
      </c>
      <c r="F61" s="91">
        <f t="shared" si="42"/>
        <v>976081.98399695777</v>
      </c>
      <c r="G61" s="91">
        <f t="shared" si="43"/>
        <v>964122.97599543643</v>
      </c>
      <c r="H61" s="91">
        <f t="shared" si="44"/>
        <v>952163.96799391543</v>
      </c>
      <c r="I61" s="91">
        <f t="shared" si="45"/>
        <v>940204.95999239455</v>
      </c>
      <c r="J61" s="91">
        <f t="shared" si="46"/>
        <v>928245.95199087355</v>
      </c>
      <c r="K61" s="91">
        <f t="shared" si="47"/>
        <v>916286.94398935209</v>
      </c>
      <c r="L61" s="91">
        <f t="shared" si="48"/>
        <v>904327.93598783133</v>
      </c>
      <c r="M61" s="91">
        <f t="shared" si="49"/>
        <v>892368.92798631021</v>
      </c>
      <c r="N61" s="91">
        <f t="shared" si="50"/>
        <v>880409.91998478945</v>
      </c>
      <c r="O61" s="91">
        <f t="shared" si="51"/>
        <v>868450.91198326752</v>
      </c>
      <c r="P61" s="91">
        <f t="shared" si="52"/>
        <v>856491.90398174676</v>
      </c>
      <c r="Q61" s="91">
        <f t="shared" si="53"/>
        <v>844532.89598022611</v>
      </c>
      <c r="R61" s="91">
        <f t="shared" si="54"/>
        <v>832573.8879787043</v>
      </c>
      <c r="S61" s="91">
        <f t="shared" si="55"/>
        <v>820614.87997718318</v>
      </c>
      <c r="T61" s="91">
        <f t="shared" si="56"/>
        <v>808655.87197566242</v>
      </c>
      <c r="U61" s="91">
        <f t="shared" si="57"/>
        <v>796696.86397414131</v>
      </c>
      <c r="V61" s="91">
        <f t="shared" si="58"/>
        <v>784737.85597262066</v>
      </c>
      <c r="W61" s="91">
        <f t="shared" si="59"/>
        <v>772778.84797109896</v>
      </c>
      <c r="X61" s="91">
        <f t="shared" si="60"/>
        <v>760819.83996957797</v>
      </c>
      <c r="Y61" s="91">
        <f t="shared" si="61"/>
        <v>748860.83196805674</v>
      </c>
      <c r="Z61" s="91">
        <f t="shared" si="62"/>
        <v>736901.82396653574</v>
      </c>
      <c r="AA61" s="91">
        <f t="shared" si="63"/>
        <v>724942.81596501486</v>
      </c>
      <c r="AB61" s="91">
        <f t="shared" si="64"/>
        <v>712983.8079634934</v>
      </c>
      <c r="AC61" s="91">
        <f t="shared" si="65"/>
        <v>701024.7999619724</v>
      </c>
      <c r="AD61" s="91">
        <f t="shared" si="66"/>
        <v>689065.79196045175</v>
      </c>
      <c r="AE61" s="9"/>
      <c r="AF61" s="91">
        <f t="shared" si="67"/>
        <v>695762.83644130325</v>
      </c>
      <c r="AG61" s="91">
        <f t="shared" si="68"/>
        <v>798705.97731839749</v>
      </c>
    </row>
    <row r="62" spans="1:33" x14ac:dyDescent="0.2">
      <c r="A62" s="9">
        <v>10</v>
      </c>
      <c r="B62" s="9">
        <v>1</v>
      </c>
      <c r="C62" s="9">
        <f t="shared" si="39"/>
        <v>111</v>
      </c>
      <c r="D62" s="91">
        <f t="shared" si="40"/>
        <v>1000000</v>
      </c>
      <c r="E62" s="91">
        <f t="shared" si="41"/>
        <v>987604.13249845488</v>
      </c>
      <c r="F62" s="91">
        <f t="shared" si="42"/>
        <v>975208.26499691023</v>
      </c>
      <c r="G62" s="91">
        <f t="shared" si="43"/>
        <v>962812.39749536512</v>
      </c>
      <c r="H62" s="91">
        <f t="shared" si="44"/>
        <v>950416.52999382035</v>
      </c>
      <c r="I62" s="91">
        <f t="shared" si="45"/>
        <v>938020.6624922757</v>
      </c>
      <c r="J62" s="91">
        <f t="shared" si="46"/>
        <v>925624.79499073094</v>
      </c>
      <c r="K62" s="91">
        <f t="shared" si="47"/>
        <v>913228.92748918571</v>
      </c>
      <c r="L62" s="91">
        <f t="shared" si="48"/>
        <v>900833.05998764117</v>
      </c>
      <c r="M62" s="91">
        <f t="shared" si="49"/>
        <v>888437.19248609629</v>
      </c>
      <c r="N62" s="91">
        <f t="shared" si="50"/>
        <v>876041.32498455176</v>
      </c>
      <c r="O62" s="91">
        <f t="shared" si="51"/>
        <v>863645.45748300606</v>
      </c>
      <c r="P62" s="91">
        <f t="shared" si="52"/>
        <v>851249.58998146153</v>
      </c>
      <c r="Q62" s="91">
        <f t="shared" si="53"/>
        <v>838853.72247991711</v>
      </c>
      <c r="R62" s="91">
        <f t="shared" si="54"/>
        <v>826457.85497837153</v>
      </c>
      <c r="S62" s="91">
        <f t="shared" si="55"/>
        <v>814061.98747682665</v>
      </c>
      <c r="T62" s="91">
        <f t="shared" si="56"/>
        <v>801666.11997528211</v>
      </c>
      <c r="U62" s="91">
        <f t="shared" si="57"/>
        <v>789270.25247373723</v>
      </c>
      <c r="V62" s="91">
        <f t="shared" si="58"/>
        <v>776874.38497219281</v>
      </c>
      <c r="W62" s="91">
        <f t="shared" si="59"/>
        <v>764478.51747064735</v>
      </c>
      <c r="X62" s="91">
        <f t="shared" si="60"/>
        <v>752082.64996910258</v>
      </c>
      <c r="Y62" s="91">
        <f t="shared" si="61"/>
        <v>739686.78246755758</v>
      </c>
      <c r="Z62" s="91">
        <f t="shared" si="62"/>
        <v>727290.91496601282</v>
      </c>
      <c r="AA62" s="91">
        <f t="shared" si="63"/>
        <v>714895.04746446817</v>
      </c>
      <c r="AB62" s="91">
        <f t="shared" si="64"/>
        <v>702499.17996292294</v>
      </c>
      <c r="AC62" s="91">
        <f t="shared" si="65"/>
        <v>690103.31246137817</v>
      </c>
      <c r="AD62" s="91">
        <f t="shared" si="66"/>
        <v>677707.44495983375</v>
      </c>
      <c r="AE62" s="9"/>
      <c r="AF62" s="91">
        <f t="shared" si="67"/>
        <v>684649.13076069858</v>
      </c>
      <c r="AG62" s="91">
        <f t="shared" si="68"/>
        <v>791352.75821399747</v>
      </c>
    </row>
    <row r="63" spans="1:33" x14ac:dyDescent="0.2">
      <c r="A63" s="9">
        <v>10</v>
      </c>
      <c r="B63" s="9">
        <v>2</v>
      </c>
      <c r="C63" s="9">
        <f t="shared" si="39"/>
        <v>114</v>
      </c>
      <c r="D63" s="91">
        <f t="shared" si="40"/>
        <v>1000000</v>
      </c>
      <c r="E63" s="91">
        <f t="shared" si="41"/>
        <v>987160.44706874329</v>
      </c>
      <c r="F63" s="91">
        <f t="shared" si="42"/>
        <v>974320.89413748693</v>
      </c>
      <c r="G63" s="91">
        <f t="shared" si="43"/>
        <v>961481.34120623022</v>
      </c>
      <c r="H63" s="91">
        <f t="shared" si="44"/>
        <v>948641.78827497375</v>
      </c>
      <c r="I63" s="91">
        <f t="shared" si="45"/>
        <v>935802.2353437175</v>
      </c>
      <c r="J63" s="91">
        <f t="shared" si="46"/>
        <v>922962.68241246114</v>
      </c>
      <c r="K63" s="91">
        <f t="shared" si="47"/>
        <v>910123.1294812042</v>
      </c>
      <c r="L63" s="91">
        <f t="shared" si="48"/>
        <v>897283.57654994808</v>
      </c>
      <c r="M63" s="91">
        <f t="shared" si="49"/>
        <v>884444.0236186916</v>
      </c>
      <c r="N63" s="91">
        <f t="shared" si="50"/>
        <v>871604.47068743536</v>
      </c>
      <c r="O63" s="91">
        <f t="shared" si="51"/>
        <v>858764.91775617807</v>
      </c>
      <c r="P63" s="91">
        <f t="shared" si="52"/>
        <v>845925.36482492182</v>
      </c>
      <c r="Q63" s="91">
        <f t="shared" si="53"/>
        <v>833085.81189366581</v>
      </c>
      <c r="R63" s="91">
        <f t="shared" si="54"/>
        <v>820246.25896240864</v>
      </c>
      <c r="S63" s="91">
        <f t="shared" si="55"/>
        <v>807406.70603115205</v>
      </c>
      <c r="T63" s="91">
        <f t="shared" si="56"/>
        <v>794567.15309989592</v>
      </c>
      <c r="U63" s="91">
        <f t="shared" si="57"/>
        <v>781727.60016863933</v>
      </c>
      <c r="V63" s="91">
        <f t="shared" si="58"/>
        <v>768888.04723738332</v>
      </c>
      <c r="W63" s="91">
        <f t="shared" si="59"/>
        <v>756048.49430612626</v>
      </c>
      <c r="X63" s="91">
        <f t="shared" si="60"/>
        <v>743208.94137486978</v>
      </c>
      <c r="Y63" s="91">
        <f t="shared" si="61"/>
        <v>730369.38844361319</v>
      </c>
      <c r="Z63" s="91">
        <f t="shared" si="62"/>
        <v>717529.83551235672</v>
      </c>
      <c r="AA63" s="91">
        <f t="shared" si="63"/>
        <v>704690.28258110047</v>
      </c>
      <c r="AB63" s="91">
        <f t="shared" si="64"/>
        <v>691850.72964984365</v>
      </c>
      <c r="AC63" s="91">
        <f t="shared" si="65"/>
        <v>679011.17671858717</v>
      </c>
      <c r="AD63" s="91">
        <f t="shared" si="66"/>
        <v>666171.62378733116</v>
      </c>
      <c r="AE63" s="9"/>
      <c r="AF63" s="91">
        <f t="shared" si="67"/>
        <v>673361.77342883451</v>
      </c>
      <c r="AG63" s="91">
        <f t="shared" si="68"/>
        <v>783884.64506109117</v>
      </c>
    </row>
    <row r="64" spans="1:33" x14ac:dyDescent="0.2">
      <c r="A64" s="9">
        <v>10</v>
      </c>
      <c r="B64" s="9">
        <v>3</v>
      </c>
      <c r="C64" s="9">
        <f t="shared" si="39"/>
        <v>117</v>
      </c>
      <c r="D64" s="91">
        <f t="shared" si="40"/>
        <v>1000000</v>
      </c>
      <c r="E64" s="91">
        <f t="shared" si="41"/>
        <v>986709.82905419241</v>
      </c>
      <c r="F64" s="91">
        <f t="shared" si="42"/>
        <v>973419.65810838516</v>
      </c>
      <c r="G64" s="91">
        <f t="shared" si="43"/>
        <v>960129.48716257757</v>
      </c>
      <c r="H64" s="91">
        <f t="shared" si="44"/>
        <v>946839.31621677021</v>
      </c>
      <c r="I64" s="91">
        <f t="shared" si="45"/>
        <v>933549.14527096308</v>
      </c>
      <c r="J64" s="91">
        <f t="shared" si="46"/>
        <v>920258.97432515584</v>
      </c>
      <c r="K64" s="91">
        <f t="shared" si="47"/>
        <v>906968.80337934801</v>
      </c>
      <c r="L64" s="91">
        <f t="shared" si="48"/>
        <v>893678.632433541</v>
      </c>
      <c r="M64" s="91">
        <f t="shared" si="49"/>
        <v>880388.46148773364</v>
      </c>
      <c r="N64" s="91">
        <f t="shared" si="50"/>
        <v>867098.29054192652</v>
      </c>
      <c r="O64" s="91">
        <f t="shared" si="51"/>
        <v>853808.11959611834</v>
      </c>
      <c r="P64" s="91">
        <f t="shared" si="52"/>
        <v>840517.94865031121</v>
      </c>
      <c r="Q64" s="91">
        <f t="shared" si="53"/>
        <v>827227.77770450432</v>
      </c>
      <c r="R64" s="91">
        <f t="shared" si="54"/>
        <v>813937.60675869626</v>
      </c>
      <c r="S64" s="91">
        <f t="shared" si="55"/>
        <v>800647.43581288878</v>
      </c>
      <c r="T64" s="91">
        <f t="shared" si="56"/>
        <v>787357.26486708177</v>
      </c>
      <c r="U64" s="91">
        <f t="shared" si="57"/>
        <v>774067.0939212743</v>
      </c>
      <c r="V64" s="91">
        <f t="shared" si="58"/>
        <v>760776.9229754674</v>
      </c>
      <c r="W64" s="91">
        <f t="shared" si="59"/>
        <v>747486.75202965946</v>
      </c>
      <c r="X64" s="91">
        <f t="shared" si="60"/>
        <v>734196.5810838521</v>
      </c>
      <c r="Y64" s="91">
        <f t="shared" si="61"/>
        <v>720906.41013804462</v>
      </c>
      <c r="Z64" s="91">
        <f t="shared" si="62"/>
        <v>707616.23919223726</v>
      </c>
      <c r="AA64" s="91">
        <f t="shared" si="63"/>
        <v>694326.06824643014</v>
      </c>
      <c r="AB64" s="91">
        <f t="shared" si="64"/>
        <v>681035.89730062243</v>
      </c>
      <c r="AC64" s="91">
        <f t="shared" si="65"/>
        <v>667745.72635481507</v>
      </c>
      <c r="AD64" s="91">
        <f t="shared" si="66"/>
        <v>654455.55540900817</v>
      </c>
      <c r="AE64" s="9"/>
      <c r="AF64" s="91">
        <f t="shared" si="67"/>
        <v>661898.05113866006</v>
      </c>
      <c r="AG64" s="91">
        <f t="shared" si="68"/>
        <v>776299.84264017071</v>
      </c>
    </row>
    <row r="65" spans="1:33" x14ac:dyDescent="0.2">
      <c r="A65" s="9">
        <v>10</v>
      </c>
      <c r="B65" s="9">
        <v>4</v>
      </c>
      <c r="C65" s="9">
        <f t="shared" si="39"/>
        <v>120</v>
      </c>
      <c r="D65" s="91">
        <f t="shared" si="40"/>
        <v>1000000</v>
      </c>
      <c r="E65" s="91">
        <f t="shared" si="41"/>
        <v>986252.17013316415</v>
      </c>
      <c r="F65" s="91">
        <f t="shared" si="42"/>
        <v>972504.34026632865</v>
      </c>
      <c r="G65" s="91">
        <f t="shared" si="43"/>
        <v>958756.51039949281</v>
      </c>
      <c r="H65" s="91">
        <f t="shared" si="44"/>
        <v>945008.68053265719</v>
      </c>
      <c r="I65" s="91">
        <f t="shared" si="45"/>
        <v>931260.85066582193</v>
      </c>
      <c r="J65" s="91">
        <f t="shared" si="46"/>
        <v>917513.02079898643</v>
      </c>
      <c r="K65" s="91">
        <f t="shared" si="47"/>
        <v>903765.19093215035</v>
      </c>
      <c r="L65" s="91">
        <f t="shared" si="48"/>
        <v>890017.36106531508</v>
      </c>
      <c r="M65" s="91">
        <f t="shared" si="49"/>
        <v>876269.53119847947</v>
      </c>
      <c r="N65" s="91">
        <f t="shared" si="50"/>
        <v>862521.70133164409</v>
      </c>
      <c r="O65" s="91">
        <f t="shared" si="51"/>
        <v>848773.87146480766</v>
      </c>
      <c r="P65" s="91">
        <f t="shared" si="52"/>
        <v>835026.04159797227</v>
      </c>
      <c r="Q65" s="91">
        <f t="shared" si="53"/>
        <v>821278.21173113724</v>
      </c>
      <c r="R65" s="91">
        <f t="shared" si="54"/>
        <v>807530.38186430093</v>
      </c>
      <c r="S65" s="91">
        <f t="shared" si="55"/>
        <v>793782.5519974652</v>
      </c>
      <c r="T65" s="91">
        <f t="shared" si="56"/>
        <v>780034.72213062993</v>
      </c>
      <c r="U65" s="91">
        <f t="shared" si="57"/>
        <v>766286.8922637942</v>
      </c>
      <c r="V65" s="91">
        <f t="shared" si="58"/>
        <v>752539.06239695905</v>
      </c>
      <c r="W65" s="91">
        <f t="shared" si="59"/>
        <v>738791.23253012286</v>
      </c>
      <c r="X65" s="91">
        <f t="shared" si="60"/>
        <v>725043.40266328724</v>
      </c>
      <c r="Y65" s="91">
        <f t="shared" si="61"/>
        <v>711295.57279645163</v>
      </c>
      <c r="Z65" s="91">
        <f t="shared" si="62"/>
        <v>697547.74292961601</v>
      </c>
      <c r="AA65" s="91">
        <f t="shared" si="63"/>
        <v>683799.91306278063</v>
      </c>
      <c r="AB65" s="91">
        <f t="shared" si="64"/>
        <v>670052.08319594467</v>
      </c>
      <c r="AC65" s="91">
        <f t="shared" si="65"/>
        <v>656304.25332910905</v>
      </c>
      <c r="AD65" s="91">
        <f t="shared" si="66"/>
        <v>642556.4234622739</v>
      </c>
      <c r="AE65" s="9"/>
      <c r="AF65" s="91">
        <f t="shared" si="67"/>
        <v>650255.20818770165</v>
      </c>
      <c r="AG65" s="91">
        <f t="shared" si="68"/>
        <v>768596.52768142335</v>
      </c>
    </row>
    <row r="66" spans="1:33" x14ac:dyDescent="0.2">
      <c r="A66" s="9">
        <v>11</v>
      </c>
      <c r="B66" s="9">
        <v>1</v>
      </c>
      <c r="C66" s="9">
        <f t="shared" si="39"/>
        <v>123</v>
      </c>
      <c r="D66" s="91">
        <f t="shared" si="40"/>
        <v>1000000</v>
      </c>
      <c r="E66" s="91">
        <f t="shared" si="41"/>
        <v>985787.36029149487</v>
      </c>
      <c r="F66" s="91">
        <f t="shared" si="42"/>
        <v>971574.72058299009</v>
      </c>
      <c r="G66" s="91">
        <f t="shared" si="43"/>
        <v>957362.08087448485</v>
      </c>
      <c r="H66" s="91">
        <f t="shared" si="44"/>
        <v>943149.44116597995</v>
      </c>
      <c r="I66" s="91">
        <f t="shared" si="45"/>
        <v>928936.80145747541</v>
      </c>
      <c r="J66" s="91">
        <f t="shared" si="46"/>
        <v>914724.16174897063</v>
      </c>
      <c r="K66" s="91">
        <f t="shared" si="47"/>
        <v>900511.52204046515</v>
      </c>
      <c r="L66" s="91">
        <f t="shared" si="48"/>
        <v>886298.8823319606</v>
      </c>
      <c r="M66" s="91">
        <f t="shared" si="49"/>
        <v>872086.24262345571</v>
      </c>
      <c r="N66" s="91">
        <f t="shared" si="50"/>
        <v>857873.60291495104</v>
      </c>
      <c r="O66" s="91">
        <f t="shared" si="51"/>
        <v>843660.96320644533</v>
      </c>
      <c r="P66" s="91">
        <f t="shared" si="52"/>
        <v>829448.32349794055</v>
      </c>
      <c r="Q66" s="91">
        <f t="shared" si="53"/>
        <v>815235.68378943624</v>
      </c>
      <c r="R66" s="91">
        <f t="shared" si="54"/>
        <v>801023.04408093065</v>
      </c>
      <c r="S66" s="91">
        <f t="shared" si="55"/>
        <v>786810.40437242563</v>
      </c>
      <c r="T66" s="91">
        <f t="shared" si="56"/>
        <v>772597.76466392097</v>
      </c>
      <c r="U66" s="91">
        <f t="shared" si="57"/>
        <v>758385.12495541596</v>
      </c>
      <c r="V66" s="91">
        <f t="shared" si="58"/>
        <v>744172.48524691153</v>
      </c>
      <c r="W66" s="91">
        <f t="shared" si="59"/>
        <v>729959.84553840605</v>
      </c>
      <c r="X66" s="91">
        <f t="shared" si="60"/>
        <v>715747.20582990116</v>
      </c>
      <c r="Y66" s="91">
        <f t="shared" si="61"/>
        <v>701534.56612139614</v>
      </c>
      <c r="Z66" s="91">
        <f t="shared" si="62"/>
        <v>687321.92641289125</v>
      </c>
      <c r="AA66" s="91">
        <f t="shared" si="63"/>
        <v>673109.28670438658</v>
      </c>
      <c r="AB66" s="91">
        <f t="shared" si="64"/>
        <v>658896.64699588134</v>
      </c>
      <c r="AC66" s="91">
        <f t="shared" si="65"/>
        <v>644684.00728737633</v>
      </c>
      <c r="AD66" s="91">
        <f t="shared" si="66"/>
        <v>630471.3675788719</v>
      </c>
      <c r="AE66" s="9"/>
      <c r="AF66" s="91">
        <f t="shared" si="67"/>
        <v>638430.44581563445</v>
      </c>
      <c r="AG66" s="91">
        <f t="shared" si="68"/>
        <v>760772.84842644562</v>
      </c>
    </row>
    <row r="67" spans="1:33" x14ac:dyDescent="0.2">
      <c r="A67" s="9">
        <v>11</v>
      </c>
      <c r="B67" s="9">
        <v>2</v>
      </c>
      <c r="C67" s="9">
        <f t="shared" si="39"/>
        <v>126</v>
      </c>
      <c r="D67" s="91">
        <f t="shared" si="40"/>
        <v>1000000</v>
      </c>
      <c r="E67" s="91">
        <f t="shared" si="41"/>
        <v>985315.2877960495</v>
      </c>
      <c r="F67" s="91">
        <f t="shared" si="42"/>
        <v>970630.57559209934</v>
      </c>
      <c r="G67" s="91">
        <f t="shared" si="43"/>
        <v>955945.86338814872</v>
      </c>
      <c r="H67" s="91">
        <f t="shared" si="44"/>
        <v>941261.15118419845</v>
      </c>
      <c r="I67" s="91">
        <f t="shared" si="45"/>
        <v>926576.43898024841</v>
      </c>
      <c r="J67" s="91">
        <f t="shared" si="46"/>
        <v>911891.72677629825</v>
      </c>
      <c r="K67" s="91">
        <f t="shared" si="47"/>
        <v>897207.0145723474</v>
      </c>
      <c r="L67" s="91">
        <f t="shared" si="48"/>
        <v>882522.30236839748</v>
      </c>
      <c r="M67" s="91">
        <f t="shared" si="49"/>
        <v>867837.5901644472</v>
      </c>
      <c r="N67" s="91">
        <f t="shared" si="50"/>
        <v>853152.87796049716</v>
      </c>
      <c r="O67" s="91">
        <f t="shared" si="51"/>
        <v>838468.16575654608</v>
      </c>
      <c r="P67" s="91">
        <f t="shared" si="52"/>
        <v>823783.45355259592</v>
      </c>
      <c r="Q67" s="91">
        <f t="shared" si="53"/>
        <v>809098.74134864623</v>
      </c>
      <c r="R67" s="91">
        <f t="shared" si="54"/>
        <v>794414.02914469515</v>
      </c>
      <c r="S67" s="91">
        <f t="shared" si="55"/>
        <v>779729.31694074476</v>
      </c>
      <c r="T67" s="91">
        <f t="shared" si="56"/>
        <v>765044.60473679472</v>
      </c>
      <c r="U67" s="91">
        <f t="shared" si="57"/>
        <v>750359.89253284433</v>
      </c>
      <c r="V67" s="91">
        <f t="shared" si="58"/>
        <v>735675.18032889452</v>
      </c>
      <c r="W67" s="91">
        <f t="shared" si="59"/>
        <v>720990.46812494367</v>
      </c>
      <c r="X67" s="91">
        <f t="shared" si="60"/>
        <v>706305.7559209934</v>
      </c>
      <c r="Y67" s="91">
        <f t="shared" si="61"/>
        <v>691621.04371704301</v>
      </c>
      <c r="Z67" s="91">
        <f t="shared" si="62"/>
        <v>676936.33151309262</v>
      </c>
      <c r="AA67" s="91">
        <f t="shared" si="63"/>
        <v>662251.61930914258</v>
      </c>
      <c r="AB67" s="91">
        <f t="shared" si="64"/>
        <v>647566.90710519196</v>
      </c>
      <c r="AC67" s="91">
        <f t="shared" si="65"/>
        <v>632882.19490124157</v>
      </c>
      <c r="AD67" s="91">
        <f t="shared" si="66"/>
        <v>618197.48269729177</v>
      </c>
      <c r="AE67" s="9"/>
      <c r="AF67" s="91">
        <f t="shared" si="67"/>
        <v>626420.92153150379</v>
      </c>
      <c r="AG67" s="91">
        <f t="shared" si="68"/>
        <v>752826.92418310884</v>
      </c>
    </row>
    <row r="68" spans="1:33" x14ac:dyDescent="0.2">
      <c r="A68" s="9">
        <v>11</v>
      </c>
      <c r="B68" s="9">
        <v>3</v>
      </c>
      <c r="C68" s="9">
        <f t="shared" si="39"/>
        <v>129</v>
      </c>
      <c r="D68" s="91">
        <f t="shared" si="40"/>
        <v>1000000</v>
      </c>
      <c r="E68" s="91">
        <f t="shared" si="41"/>
        <v>984835.83916786278</v>
      </c>
      <c r="F68" s="91">
        <f t="shared" si="42"/>
        <v>969671.67833572591</v>
      </c>
      <c r="G68" s="91">
        <f t="shared" si="43"/>
        <v>954507.51750358858</v>
      </c>
      <c r="H68" s="91">
        <f t="shared" si="44"/>
        <v>939343.35667145159</v>
      </c>
      <c r="I68" s="91">
        <f t="shared" si="45"/>
        <v>924179.19583931484</v>
      </c>
      <c r="J68" s="91">
        <f t="shared" si="46"/>
        <v>909015.03500717797</v>
      </c>
      <c r="K68" s="91">
        <f t="shared" si="47"/>
        <v>893850.87417504028</v>
      </c>
      <c r="L68" s="91">
        <f t="shared" si="48"/>
        <v>878686.71334290365</v>
      </c>
      <c r="M68" s="91">
        <f t="shared" si="49"/>
        <v>863522.55251076666</v>
      </c>
      <c r="N68" s="91">
        <f t="shared" si="50"/>
        <v>848358.39167862991</v>
      </c>
      <c r="O68" s="91">
        <f t="shared" si="51"/>
        <v>833194.23084649211</v>
      </c>
      <c r="P68" s="91">
        <f t="shared" si="52"/>
        <v>818030.07001435524</v>
      </c>
      <c r="Q68" s="91">
        <f t="shared" si="53"/>
        <v>802865.90918221883</v>
      </c>
      <c r="R68" s="91">
        <f t="shared" si="54"/>
        <v>787701.74835008103</v>
      </c>
      <c r="S68" s="91">
        <f t="shared" si="55"/>
        <v>772537.58751794393</v>
      </c>
      <c r="T68" s="91">
        <f t="shared" si="56"/>
        <v>757373.42668580718</v>
      </c>
      <c r="U68" s="91">
        <f t="shared" si="57"/>
        <v>742209.26585367008</v>
      </c>
      <c r="V68" s="91">
        <f t="shared" si="58"/>
        <v>727045.10502153356</v>
      </c>
      <c r="W68" s="91">
        <f t="shared" si="59"/>
        <v>711880.94418939587</v>
      </c>
      <c r="X68" s="91">
        <f t="shared" si="60"/>
        <v>696716.78335725889</v>
      </c>
      <c r="Y68" s="91">
        <f t="shared" si="61"/>
        <v>681552.62252512178</v>
      </c>
      <c r="Z68" s="91">
        <f t="shared" si="62"/>
        <v>666388.46169298468</v>
      </c>
      <c r="AA68" s="91">
        <f t="shared" si="63"/>
        <v>651224.30086084793</v>
      </c>
      <c r="AB68" s="91">
        <f t="shared" si="64"/>
        <v>636060.14002871059</v>
      </c>
      <c r="AC68" s="91">
        <f t="shared" si="65"/>
        <v>620895.97919657349</v>
      </c>
      <c r="AD68" s="91">
        <f t="shared" si="66"/>
        <v>605731.81836443697</v>
      </c>
      <c r="AE68" s="9"/>
      <c r="AF68" s="91">
        <f t="shared" si="67"/>
        <v>614223.74843043357</v>
      </c>
      <c r="AG68" s="91">
        <f t="shared" si="68"/>
        <v>744756.8448734699</v>
      </c>
    </row>
    <row r="69" spans="1:33" x14ac:dyDescent="0.2">
      <c r="A69" s="9">
        <v>11</v>
      </c>
      <c r="B69" s="9">
        <v>4</v>
      </c>
      <c r="C69" s="9">
        <f t="shared" si="39"/>
        <v>132</v>
      </c>
      <c r="D69" s="91">
        <f t="shared" si="40"/>
        <v>1000000</v>
      </c>
      <c r="E69" s="91">
        <f t="shared" si="41"/>
        <v>984348.89915486064</v>
      </c>
      <c r="F69" s="91">
        <f t="shared" si="42"/>
        <v>968697.79830972163</v>
      </c>
      <c r="G69" s="91">
        <f t="shared" si="43"/>
        <v>953046.69746458216</v>
      </c>
      <c r="H69" s="91">
        <f t="shared" si="44"/>
        <v>937395.59661944304</v>
      </c>
      <c r="I69" s="91">
        <f t="shared" si="45"/>
        <v>921744.49577430415</v>
      </c>
      <c r="J69" s="91">
        <f t="shared" si="46"/>
        <v>906093.39492916514</v>
      </c>
      <c r="K69" s="91">
        <f t="shared" si="47"/>
        <v>890442.29408402531</v>
      </c>
      <c r="L69" s="91">
        <f t="shared" si="48"/>
        <v>874791.19323888654</v>
      </c>
      <c r="M69" s="91">
        <f t="shared" si="49"/>
        <v>859140.09239374741</v>
      </c>
      <c r="N69" s="91">
        <f t="shared" si="50"/>
        <v>843488.99154860852</v>
      </c>
      <c r="O69" s="91">
        <f t="shared" si="51"/>
        <v>827837.89070346858</v>
      </c>
      <c r="P69" s="91">
        <f t="shared" si="52"/>
        <v>812186.78985832958</v>
      </c>
      <c r="Q69" s="91">
        <f t="shared" si="53"/>
        <v>796535.68901319103</v>
      </c>
      <c r="R69" s="91">
        <f t="shared" si="54"/>
        <v>780884.58816805109</v>
      </c>
      <c r="S69" s="91">
        <f t="shared" si="55"/>
        <v>765233.48732291185</v>
      </c>
      <c r="T69" s="91">
        <f t="shared" si="56"/>
        <v>749582.38647777296</v>
      </c>
      <c r="U69" s="91">
        <f t="shared" si="57"/>
        <v>733931.28563263372</v>
      </c>
      <c r="V69" s="91">
        <f t="shared" si="58"/>
        <v>718280.18478749506</v>
      </c>
      <c r="W69" s="91">
        <f t="shared" si="59"/>
        <v>702629.08394235524</v>
      </c>
      <c r="X69" s="91">
        <f t="shared" si="60"/>
        <v>686977.98309721611</v>
      </c>
      <c r="Y69" s="91">
        <f t="shared" si="61"/>
        <v>671326.88225207676</v>
      </c>
      <c r="Z69" s="91">
        <f t="shared" si="62"/>
        <v>655675.78140693752</v>
      </c>
      <c r="AA69" s="91">
        <f t="shared" si="63"/>
        <v>640024.68056179862</v>
      </c>
      <c r="AB69" s="91">
        <f t="shared" si="64"/>
        <v>624373.57971665915</v>
      </c>
      <c r="AC69" s="91">
        <f t="shared" si="65"/>
        <v>608722.47887151991</v>
      </c>
      <c r="AD69" s="91">
        <f t="shared" si="66"/>
        <v>593071.37802638125</v>
      </c>
      <c r="AE69" s="9"/>
      <c r="AF69" s="91">
        <f t="shared" si="67"/>
        <v>601835.99449965905</v>
      </c>
      <c r="AG69" s="91">
        <f t="shared" si="68"/>
        <v>736560.67057461792</v>
      </c>
    </row>
    <row r="70" spans="1:33" x14ac:dyDescent="0.2">
      <c r="A70" s="9">
        <v>12</v>
      </c>
      <c r="B70" s="9">
        <v>1</v>
      </c>
      <c r="C70" s="9">
        <f t="shared" si="39"/>
        <v>135</v>
      </c>
      <c r="D70" s="91">
        <f t="shared" si="40"/>
        <v>1000000</v>
      </c>
      <c r="E70" s="91">
        <f t="shared" si="41"/>
        <v>983854.3507041554</v>
      </c>
      <c r="F70" s="91">
        <f t="shared" si="42"/>
        <v>967708.70140831103</v>
      </c>
      <c r="G70" s="91">
        <f t="shared" si="43"/>
        <v>951563.05211246631</v>
      </c>
      <c r="H70" s="91">
        <f t="shared" si="44"/>
        <v>935417.40281662182</v>
      </c>
      <c r="I70" s="91">
        <f t="shared" si="45"/>
        <v>919271.75352077768</v>
      </c>
      <c r="J70" s="91">
        <f t="shared" si="46"/>
        <v>903126.10422493331</v>
      </c>
      <c r="K70" s="91">
        <f t="shared" si="47"/>
        <v>886980.45492908824</v>
      </c>
      <c r="L70" s="91">
        <f t="shared" si="48"/>
        <v>870834.8056332441</v>
      </c>
      <c r="M70" s="91">
        <f t="shared" si="49"/>
        <v>854689.15633739973</v>
      </c>
      <c r="N70" s="91">
        <f t="shared" si="50"/>
        <v>838543.50704155548</v>
      </c>
      <c r="O70" s="91">
        <f t="shared" si="51"/>
        <v>822397.85774571029</v>
      </c>
      <c r="P70" s="91">
        <f t="shared" si="52"/>
        <v>806252.20844986592</v>
      </c>
      <c r="Q70" s="91">
        <f t="shared" si="53"/>
        <v>790106.55915402214</v>
      </c>
      <c r="R70" s="91">
        <f t="shared" si="54"/>
        <v>773960.90985817695</v>
      </c>
      <c r="S70" s="91">
        <f t="shared" si="55"/>
        <v>757815.26056233235</v>
      </c>
      <c r="T70" s="91">
        <f t="shared" si="56"/>
        <v>741669.61126648821</v>
      </c>
      <c r="U70" s="91">
        <f t="shared" si="57"/>
        <v>725523.96197064361</v>
      </c>
      <c r="V70" s="91">
        <f t="shared" si="58"/>
        <v>709378.3126747997</v>
      </c>
      <c r="W70" s="91">
        <f t="shared" si="59"/>
        <v>693232.66337895452</v>
      </c>
      <c r="X70" s="91">
        <f t="shared" si="60"/>
        <v>677087.01408311015</v>
      </c>
      <c r="Y70" s="91">
        <f t="shared" si="61"/>
        <v>660941.36478726543</v>
      </c>
      <c r="Z70" s="91">
        <f t="shared" si="62"/>
        <v>644795.71549142094</v>
      </c>
      <c r="AA70" s="91">
        <f t="shared" si="63"/>
        <v>628650.06619557668</v>
      </c>
      <c r="AB70" s="91">
        <f t="shared" si="64"/>
        <v>612504.41689973196</v>
      </c>
      <c r="AC70" s="91">
        <f t="shared" si="65"/>
        <v>596358.76760388736</v>
      </c>
      <c r="AD70" s="91">
        <f t="shared" si="66"/>
        <v>580213.11830804346</v>
      </c>
      <c r="AE70" s="9"/>
      <c r="AF70" s="91">
        <f t="shared" si="67"/>
        <v>589254.68191371625</v>
      </c>
      <c r="AG70" s="91">
        <f t="shared" si="68"/>
        <v>728236.43105234636</v>
      </c>
    </row>
    <row r="71" spans="1:33" x14ac:dyDescent="0.2">
      <c r="A71" s="9">
        <v>12</v>
      </c>
      <c r="B71" s="9">
        <v>2</v>
      </c>
      <c r="C71" s="9">
        <f t="shared" si="39"/>
        <v>138</v>
      </c>
      <c r="D71" s="91">
        <f t="shared" si="40"/>
        <v>1000000</v>
      </c>
      <c r="E71" s="91">
        <f t="shared" si="41"/>
        <v>983352.07493390783</v>
      </c>
      <c r="F71" s="91">
        <f t="shared" si="42"/>
        <v>966704.1498678159</v>
      </c>
      <c r="G71" s="91">
        <f t="shared" si="43"/>
        <v>950056.22480172361</v>
      </c>
      <c r="H71" s="91">
        <f t="shared" si="44"/>
        <v>933408.29973563156</v>
      </c>
      <c r="I71" s="91">
        <f t="shared" si="45"/>
        <v>916760.37466953986</v>
      </c>
      <c r="J71" s="91">
        <f t="shared" si="46"/>
        <v>900112.44960344792</v>
      </c>
      <c r="K71" s="91">
        <f t="shared" si="47"/>
        <v>883464.52453735529</v>
      </c>
      <c r="L71" s="91">
        <f t="shared" si="48"/>
        <v>866816.59947126359</v>
      </c>
      <c r="M71" s="91">
        <f t="shared" si="49"/>
        <v>850168.67440517165</v>
      </c>
      <c r="N71" s="91">
        <f t="shared" si="50"/>
        <v>833520.74933907983</v>
      </c>
      <c r="O71" s="91">
        <f t="shared" si="51"/>
        <v>816872.82427298697</v>
      </c>
      <c r="P71" s="91">
        <f t="shared" si="52"/>
        <v>800224.89920689503</v>
      </c>
      <c r="Q71" s="91">
        <f t="shared" si="53"/>
        <v>783576.97414080368</v>
      </c>
      <c r="R71" s="91">
        <f t="shared" si="54"/>
        <v>766929.04907471093</v>
      </c>
      <c r="S71" s="91">
        <f t="shared" si="55"/>
        <v>750281.12400861876</v>
      </c>
      <c r="T71" s="91">
        <f t="shared" si="56"/>
        <v>733633.19894252706</v>
      </c>
      <c r="U71" s="91">
        <f t="shared" si="57"/>
        <v>716985.27387643489</v>
      </c>
      <c r="V71" s="91">
        <f t="shared" si="58"/>
        <v>700337.34881034342</v>
      </c>
      <c r="W71" s="91">
        <f t="shared" si="59"/>
        <v>683689.42374425067</v>
      </c>
      <c r="X71" s="91">
        <f t="shared" si="60"/>
        <v>667041.49867815874</v>
      </c>
      <c r="Y71" s="91">
        <f t="shared" si="61"/>
        <v>650393.57361206645</v>
      </c>
      <c r="Z71" s="91">
        <f t="shared" si="62"/>
        <v>633745.6485459744</v>
      </c>
      <c r="AA71" s="91">
        <f t="shared" si="63"/>
        <v>617097.72347988258</v>
      </c>
      <c r="AB71" s="91">
        <f t="shared" si="64"/>
        <v>600449.7984137903</v>
      </c>
      <c r="AC71" s="91">
        <f t="shared" si="65"/>
        <v>583801.87334769813</v>
      </c>
      <c r="AD71" s="91">
        <f t="shared" si="66"/>
        <v>567153.94828160666</v>
      </c>
      <c r="AE71" s="9"/>
      <c r="AF71" s="91">
        <f t="shared" si="67"/>
        <v>576476.78631861811</v>
      </c>
      <c r="AG71" s="91">
        <f t="shared" si="68"/>
        <v>719782.12528753933</v>
      </c>
    </row>
    <row r="72" spans="1:33" x14ac:dyDescent="0.2">
      <c r="A72" s="9">
        <v>12</v>
      </c>
      <c r="B72" s="9">
        <v>3</v>
      </c>
      <c r="C72" s="9">
        <f t="shared" si="39"/>
        <v>141</v>
      </c>
      <c r="D72" s="91">
        <f t="shared" si="40"/>
        <v>1000000</v>
      </c>
      <c r="E72" s="91">
        <f t="shared" si="41"/>
        <v>982841.95110475016</v>
      </c>
      <c r="F72" s="91">
        <f t="shared" si="42"/>
        <v>965683.90220950055</v>
      </c>
      <c r="G72" s="91">
        <f t="shared" si="43"/>
        <v>948525.85331425059</v>
      </c>
      <c r="H72" s="91">
        <f t="shared" si="44"/>
        <v>931367.80441900075</v>
      </c>
      <c r="I72" s="91">
        <f t="shared" si="45"/>
        <v>914209.75552375137</v>
      </c>
      <c r="J72" s="91">
        <f t="shared" si="46"/>
        <v>897051.70662850176</v>
      </c>
      <c r="K72" s="91">
        <f t="shared" si="47"/>
        <v>879893.65773325146</v>
      </c>
      <c r="L72" s="91">
        <f t="shared" si="48"/>
        <v>862735.60883800208</v>
      </c>
      <c r="M72" s="91">
        <f t="shared" si="49"/>
        <v>845577.55994275247</v>
      </c>
      <c r="N72" s="91">
        <f t="shared" si="50"/>
        <v>828419.51104750298</v>
      </c>
      <c r="O72" s="91">
        <f t="shared" si="51"/>
        <v>811261.46215225244</v>
      </c>
      <c r="P72" s="91">
        <f t="shared" si="52"/>
        <v>794103.41325700271</v>
      </c>
      <c r="Q72" s="91">
        <f t="shared" si="53"/>
        <v>776945.36436175369</v>
      </c>
      <c r="R72" s="91">
        <f t="shared" si="54"/>
        <v>759787.31546650326</v>
      </c>
      <c r="S72" s="91">
        <f t="shared" si="55"/>
        <v>742629.26657125342</v>
      </c>
      <c r="T72" s="91">
        <f t="shared" si="56"/>
        <v>725471.21767600405</v>
      </c>
      <c r="U72" s="91">
        <f t="shared" si="57"/>
        <v>708313.1687807542</v>
      </c>
      <c r="V72" s="91">
        <f t="shared" si="58"/>
        <v>691155.11988550506</v>
      </c>
      <c r="W72" s="91">
        <f t="shared" si="59"/>
        <v>673997.07099025464</v>
      </c>
      <c r="X72" s="91">
        <f t="shared" si="60"/>
        <v>656839.02209500491</v>
      </c>
      <c r="Y72" s="91">
        <f t="shared" si="61"/>
        <v>639680.97319975495</v>
      </c>
      <c r="Z72" s="91">
        <f t="shared" si="62"/>
        <v>622522.92430450523</v>
      </c>
      <c r="AA72" s="91">
        <f t="shared" si="63"/>
        <v>605364.87540925574</v>
      </c>
      <c r="AB72" s="91">
        <f t="shared" si="64"/>
        <v>588206.82651400578</v>
      </c>
      <c r="AC72" s="91">
        <f t="shared" si="65"/>
        <v>571048.77761875594</v>
      </c>
      <c r="AD72" s="91">
        <f t="shared" si="66"/>
        <v>553890.72872350679</v>
      </c>
      <c r="AE72" s="9"/>
      <c r="AF72" s="91">
        <f t="shared" si="67"/>
        <v>563499.23610484647</v>
      </c>
      <c r="AG72" s="91">
        <f t="shared" si="68"/>
        <v>711195.72099515714</v>
      </c>
    </row>
    <row r="73" spans="1:33" x14ac:dyDescent="0.2">
      <c r="A73" s="9">
        <v>12</v>
      </c>
      <c r="B73" s="9">
        <v>4</v>
      </c>
      <c r="C73" s="9">
        <f t="shared" si="39"/>
        <v>144</v>
      </c>
      <c r="D73" s="91">
        <f t="shared" si="40"/>
        <v>1000000</v>
      </c>
      <c r="E73" s="91">
        <f t="shared" si="41"/>
        <v>982323.85659076192</v>
      </c>
      <c r="F73" s="91">
        <f t="shared" si="42"/>
        <v>964647.71318152396</v>
      </c>
      <c r="G73" s="91">
        <f t="shared" si="43"/>
        <v>946971.56977228576</v>
      </c>
      <c r="H73" s="91">
        <f t="shared" si="44"/>
        <v>929295.42636304768</v>
      </c>
      <c r="I73" s="91">
        <f t="shared" si="45"/>
        <v>911619.28295380995</v>
      </c>
      <c r="J73" s="91">
        <f t="shared" si="46"/>
        <v>893943.1395445721</v>
      </c>
      <c r="K73" s="91">
        <f t="shared" si="47"/>
        <v>876266.99613533355</v>
      </c>
      <c r="L73" s="91">
        <f t="shared" si="48"/>
        <v>858590.85272609582</v>
      </c>
      <c r="M73" s="91">
        <f t="shared" si="49"/>
        <v>840914.70931685797</v>
      </c>
      <c r="N73" s="91">
        <f t="shared" si="50"/>
        <v>823238.56590762024</v>
      </c>
      <c r="O73" s="91">
        <f t="shared" si="51"/>
        <v>805562.42249838135</v>
      </c>
      <c r="P73" s="91">
        <f t="shared" si="52"/>
        <v>787886.27908914338</v>
      </c>
      <c r="Q73" s="91">
        <f t="shared" si="53"/>
        <v>770210.13567990612</v>
      </c>
      <c r="R73" s="91">
        <f t="shared" si="54"/>
        <v>752533.99227066734</v>
      </c>
      <c r="S73" s="91">
        <f t="shared" si="55"/>
        <v>734857.84886142926</v>
      </c>
      <c r="T73" s="91">
        <f t="shared" si="56"/>
        <v>717181.70545219164</v>
      </c>
      <c r="U73" s="91">
        <f t="shared" si="57"/>
        <v>699505.56204295345</v>
      </c>
      <c r="V73" s="91">
        <f t="shared" si="58"/>
        <v>681829.41863371606</v>
      </c>
      <c r="W73" s="91">
        <f t="shared" si="59"/>
        <v>664153.2752244774</v>
      </c>
      <c r="X73" s="91">
        <f t="shared" si="60"/>
        <v>646477.13181523932</v>
      </c>
      <c r="Y73" s="91">
        <f t="shared" si="61"/>
        <v>628800.98840600112</v>
      </c>
      <c r="Z73" s="91">
        <f t="shared" si="62"/>
        <v>611124.84499676316</v>
      </c>
      <c r="AA73" s="91">
        <f t="shared" si="63"/>
        <v>593448.70158752531</v>
      </c>
      <c r="AB73" s="91">
        <f t="shared" si="64"/>
        <v>575772.55817828712</v>
      </c>
      <c r="AC73" s="91">
        <f t="shared" si="65"/>
        <v>558096.41476904904</v>
      </c>
      <c r="AD73" s="91">
        <f t="shared" si="66"/>
        <v>540420.27135981154</v>
      </c>
      <c r="AE73" s="9"/>
      <c r="AF73" s="91">
        <f t="shared" si="67"/>
        <v>550318.91166898469</v>
      </c>
      <c r="AG73" s="91">
        <f t="shared" si="68"/>
        <v>702475.15413570649</v>
      </c>
    </row>
    <row r="74" spans="1:33" x14ac:dyDescent="0.2">
      <c r="A74" s="9">
        <v>13</v>
      </c>
      <c r="B74" s="9">
        <v>1</v>
      </c>
      <c r="C74" s="9">
        <f t="shared" si="39"/>
        <v>147</v>
      </c>
      <c r="D74" s="91">
        <f t="shared" si="40"/>
        <v>1000000</v>
      </c>
      <c r="E74" s="91">
        <f t="shared" si="41"/>
        <v>981797.66684999259</v>
      </c>
      <c r="F74" s="91">
        <f t="shared" si="42"/>
        <v>963595.33369998529</v>
      </c>
      <c r="G74" s="91">
        <f t="shared" si="43"/>
        <v>945393.00054997776</v>
      </c>
      <c r="H74" s="91">
        <f t="shared" si="44"/>
        <v>927190.66739997035</v>
      </c>
      <c r="I74" s="91">
        <f t="shared" si="45"/>
        <v>908988.33424996329</v>
      </c>
      <c r="J74" s="91">
        <f t="shared" si="46"/>
        <v>890786.00109995599</v>
      </c>
      <c r="K74" s="91">
        <f t="shared" si="47"/>
        <v>872583.66794994811</v>
      </c>
      <c r="L74" s="91">
        <f t="shared" si="48"/>
        <v>854381.33479994105</v>
      </c>
      <c r="M74" s="91">
        <f t="shared" si="49"/>
        <v>836179.00164993387</v>
      </c>
      <c r="N74" s="91">
        <f t="shared" si="50"/>
        <v>817976.6684999268</v>
      </c>
      <c r="O74" s="91">
        <f t="shared" si="51"/>
        <v>799774.33534991858</v>
      </c>
      <c r="P74" s="91">
        <f t="shared" si="52"/>
        <v>781572.00219991128</v>
      </c>
      <c r="Q74" s="91">
        <f t="shared" si="53"/>
        <v>763369.66904990468</v>
      </c>
      <c r="R74" s="91">
        <f t="shared" si="54"/>
        <v>745167.33589989657</v>
      </c>
      <c r="S74" s="91">
        <f t="shared" si="55"/>
        <v>726965.00274988904</v>
      </c>
      <c r="T74" s="91">
        <f t="shared" si="56"/>
        <v>708762.66959988209</v>
      </c>
      <c r="U74" s="91">
        <f t="shared" si="57"/>
        <v>690560.33644987457</v>
      </c>
      <c r="V74" s="91">
        <f t="shared" si="58"/>
        <v>672358.00329986785</v>
      </c>
      <c r="W74" s="91">
        <f t="shared" si="59"/>
        <v>654155.67014985986</v>
      </c>
      <c r="X74" s="91">
        <f t="shared" si="60"/>
        <v>635953.33699985244</v>
      </c>
      <c r="Y74" s="91">
        <f t="shared" si="61"/>
        <v>617751.00384984491</v>
      </c>
      <c r="Z74" s="91">
        <f t="shared" si="62"/>
        <v>599548.67069983762</v>
      </c>
      <c r="AA74" s="91">
        <f t="shared" si="63"/>
        <v>581346.33754983044</v>
      </c>
      <c r="AB74" s="91">
        <f t="shared" si="64"/>
        <v>563144.00439982291</v>
      </c>
      <c r="AC74" s="91">
        <f t="shared" si="65"/>
        <v>544941.67124981538</v>
      </c>
      <c r="AD74" s="91">
        <f t="shared" si="66"/>
        <v>526739.33809980855</v>
      </c>
      <c r="AE74" s="9"/>
      <c r="AF74" s="91">
        <f t="shared" si="67"/>
        <v>536932.64466381259</v>
      </c>
      <c r="AG74" s="91">
        <f t="shared" si="68"/>
        <v>693618.32841907686</v>
      </c>
    </row>
    <row r="75" spans="1:33" x14ac:dyDescent="0.2">
      <c r="A75" s="9">
        <v>13</v>
      </c>
      <c r="B75" s="9">
        <v>2</v>
      </c>
      <c r="C75" s="9">
        <f t="shared" si="39"/>
        <v>150</v>
      </c>
      <c r="D75" s="91">
        <f t="shared" si="40"/>
        <v>1000000</v>
      </c>
      <c r="E75" s="91">
        <f t="shared" si="41"/>
        <v>981263.25539452373</v>
      </c>
      <c r="F75" s="91">
        <f t="shared" si="42"/>
        <v>962526.51078904758</v>
      </c>
      <c r="G75" s="91">
        <f t="shared" si="43"/>
        <v>943789.76618357119</v>
      </c>
      <c r="H75" s="91">
        <f t="shared" si="44"/>
        <v>925053.02157809492</v>
      </c>
      <c r="I75" s="91">
        <f t="shared" si="45"/>
        <v>906316.276972619</v>
      </c>
      <c r="J75" s="91">
        <f t="shared" si="46"/>
        <v>887579.53236714285</v>
      </c>
      <c r="K75" s="91">
        <f t="shared" si="47"/>
        <v>868842.787761666</v>
      </c>
      <c r="L75" s="91">
        <f t="shared" si="48"/>
        <v>850106.04315619008</v>
      </c>
      <c r="M75" s="91">
        <f t="shared" si="49"/>
        <v>831369.29855071404</v>
      </c>
      <c r="N75" s="91">
        <f t="shared" si="50"/>
        <v>812632.55394523812</v>
      </c>
      <c r="O75" s="91">
        <f t="shared" si="51"/>
        <v>793895.80933976104</v>
      </c>
      <c r="P75" s="91">
        <f t="shared" si="52"/>
        <v>775159.06473428488</v>
      </c>
      <c r="Q75" s="91">
        <f t="shared" si="53"/>
        <v>756422.32012880943</v>
      </c>
      <c r="R75" s="91">
        <f t="shared" si="54"/>
        <v>737685.57552333246</v>
      </c>
      <c r="S75" s="91">
        <f t="shared" si="55"/>
        <v>718948.83091785607</v>
      </c>
      <c r="T75" s="91">
        <f t="shared" si="56"/>
        <v>700212.08631238027</v>
      </c>
      <c r="U75" s="91">
        <f t="shared" si="57"/>
        <v>681475.34170690388</v>
      </c>
      <c r="V75" s="91">
        <f t="shared" si="58"/>
        <v>662738.59710142831</v>
      </c>
      <c r="W75" s="91">
        <f t="shared" si="59"/>
        <v>644001.85249595146</v>
      </c>
      <c r="X75" s="91">
        <f t="shared" si="60"/>
        <v>625265.10789047519</v>
      </c>
      <c r="Y75" s="91">
        <f t="shared" si="61"/>
        <v>606528.36328499869</v>
      </c>
      <c r="Z75" s="91">
        <f t="shared" si="62"/>
        <v>587791.61867952254</v>
      </c>
      <c r="AA75" s="91">
        <f t="shared" si="63"/>
        <v>569054.8740740465</v>
      </c>
      <c r="AB75" s="91">
        <f t="shared" si="64"/>
        <v>550318.12946857011</v>
      </c>
      <c r="AC75" s="91">
        <f t="shared" si="65"/>
        <v>531581.38486309373</v>
      </c>
      <c r="AD75" s="91">
        <f t="shared" si="66"/>
        <v>512844.64025761804</v>
      </c>
      <c r="AE75" s="9"/>
      <c r="AF75" s="91">
        <f t="shared" si="67"/>
        <v>523337.21723668464</v>
      </c>
      <c r="AG75" s="91">
        <f t="shared" si="68"/>
        <v>684623.1148006249</v>
      </c>
    </row>
    <row r="76" spans="1:33" x14ac:dyDescent="0.2">
      <c r="A76" s="9">
        <v>13</v>
      </c>
      <c r="B76" s="9">
        <v>3</v>
      </c>
      <c r="C76" s="9">
        <f t="shared" si="39"/>
        <v>153</v>
      </c>
      <c r="D76" s="91">
        <f t="shared" si="40"/>
        <v>1000000</v>
      </c>
      <c r="E76" s="91">
        <f t="shared" si="41"/>
        <v>980720.4937600632</v>
      </c>
      <c r="F76" s="91">
        <f t="shared" si="42"/>
        <v>961440.98752012639</v>
      </c>
      <c r="G76" s="91">
        <f t="shared" si="43"/>
        <v>942161.48128018947</v>
      </c>
      <c r="H76" s="91">
        <f t="shared" si="44"/>
        <v>922881.97504025267</v>
      </c>
      <c r="I76" s="91">
        <f t="shared" si="45"/>
        <v>903602.46880031622</v>
      </c>
      <c r="J76" s="91">
        <f t="shared" si="46"/>
        <v>884322.96256037941</v>
      </c>
      <c r="K76" s="91">
        <f t="shared" si="47"/>
        <v>865043.45632044203</v>
      </c>
      <c r="L76" s="91">
        <f t="shared" si="48"/>
        <v>845763.95008050557</v>
      </c>
      <c r="M76" s="91">
        <f t="shared" si="49"/>
        <v>826484.443840569</v>
      </c>
      <c r="N76" s="91">
        <f t="shared" si="50"/>
        <v>807204.93760063243</v>
      </c>
      <c r="O76" s="91">
        <f t="shared" si="51"/>
        <v>787925.43136069481</v>
      </c>
      <c r="P76" s="91">
        <f t="shared" si="52"/>
        <v>768645.92512075813</v>
      </c>
      <c r="Q76" s="91">
        <f t="shared" si="53"/>
        <v>749366.41888082202</v>
      </c>
      <c r="R76" s="91">
        <f t="shared" si="54"/>
        <v>730086.91264088452</v>
      </c>
      <c r="S76" s="91">
        <f t="shared" si="55"/>
        <v>710807.4064009476</v>
      </c>
      <c r="T76" s="91">
        <f t="shared" si="56"/>
        <v>691527.90016101126</v>
      </c>
      <c r="U76" s="91">
        <f t="shared" si="57"/>
        <v>672248.39392107422</v>
      </c>
      <c r="V76" s="91">
        <f t="shared" si="58"/>
        <v>652968.88768113812</v>
      </c>
      <c r="W76" s="91">
        <f t="shared" si="59"/>
        <v>633689.38144120073</v>
      </c>
      <c r="X76" s="91">
        <f t="shared" si="60"/>
        <v>614409.87520126381</v>
      </c>
      <c r="Y76" s="91">
        <f t="shared" si="61"/>
        <v>595130.36896132678</v>
      </c>
      <c r="Z76" s="91">
        <f t="shared" si="62"/>
        <v>575850.86272139009</v>
      </c>
      <c r="AA76" s="91">
        <f t="shared" si="63"/>
        <v>556571.35648145352</v>
      </c>
      <c r="AB76" s="91">
        <f t="shared" si="64"/>
        <v>537291.85024151648</v>
      </c>
      <c r="AC76" s="91">
        <f t="shared" si="65"/>
        <v>518012.34400157956</v>
      </c>
      <c r="AD76" s="91">
        <f t="shared" si="66"/>
        <v>498732.83776164334</v>
      </c>
      <c r="AE76" s="9"/>
      <c r="AF76" s="91">
        <f t="shared" si="67"/>
        <v>509529.3612560078</v>
      </c>
      <c r="AG76" s="91">
        <f t="shared" si="68"/>
        <v>675487.35096938466</v>
      </c>
    </row>
    <row r="77" spans="1:33" x14ac:dyDescent="0.2">
      <c r="A77" s="9">
        <v>13</v>
      </c>
      <c r="B77" s="9">
        <v>4</v>
      </c>
      <c r="C77" s="9">
        <f t="shared" si="39"/>
        <v>156</v>
      </c>
      <c r="D77" s="91">
        <f t="shared" si="40"/>
        <v>1000000</v>
      </c>
      <c r="E77" s="91">
        <f t="shared" si="41"/>
        <v>980169.2514750642</v>
      </c>
      <c r="F77" s="91">
        <f t="shared" si="42"/>
        <v>960338.5029501284</v>
      </c>
      <c r="G77" s="91">
        <f t="shared" si="43"/>
        <v>940507.75442519248</v>
      </c>
      <c r="H77" s="91">
        <f t="shared" si="44"/>
        <v>920677.00590025657</v>
      </c>
      <c r="I77" s="91">
        <f t="shared" si="45"/>
        <v>900846.25737532112</v>
      </c>
      <c r="J77" s="91">
        <f t="shared" si="46"/>
        <v>881015.50885038532</v>
      </c>
      <c r="K77" s="91">
        <f t="shared" si="47"/>
        <v>861184.76032544894</v>
      </c>
      <c r="L77" s="91">
        <f t="shared" si="48"/>
        <v>841354.01180051349</v>
      </c>
      <c r="M77" s="91">
        <f t="shared" si="49"/>
        <v>821523.26327557792</v>
      </c>
      <c r="N77" s="91">
        <f t="shared" si="50"/>
        <v>801692.51475064235</v>
      </c>
      <c r="O77" s="91">
        <f t="shared" si="51"/>
        <v>781861.76622570562</v>
      </c>
      <c r="P77" s="91">
        <f t="shared" si="52"/>
        <v>762031.01770076994</v>
      </c>
      <c r="Q77" s="91">
        <f t="shared" si="53"/>
        <v>742200.26917583484</v>
      </c>
      <c r="R77" s="91">
        <f t="shared" si="54"/>
        <v>722369.52065089834</v>
      </c>
      <c r="S77" s="91">
        <f t="shared" si="55"/>
        <v>702538.77212596242</v>
      </c>
      <c r="T77" s="91">
        <f t="shared" si="56"/>
        <v>682708.02360102709</v>
      </c>
      <c r="U77" s="91">
        <f t="shared" si="57"/>
        <v>662877.27507609106</v>
      </c>
      <c r="V77" s="91">
        <f t="shared" si="58"/>
        <v>643046.52655115596</v>
      </c>
      <c r="W77" s="91">
        <f t="shared" si="59"/>
        <v>623215.77802621946</v>
      </c>
      <c r="X77" s="91">
        <f t="shared" si="60"/>
        <v>603385.02950128354</v>
      </c>
      <c r="Y77" s="91">
        <f t="shared" si="61"/>
        <v>583554.28097634751</v>
      </c>
      <c r="Z77" s="91">
        <f t="shared" si="62"/>
        <v>563723.53245141183</v>
      </c>
      <c r="AA77" s="91">
        <f t="shared" si="63"/>
        <v>543892.78392647626</v>
      </c>
      <c r="AB77" s="91">
        <f t="shared" si="64"/>
        <v>524062.03540154023</v>
      </c>
      <c r="AC77" s="91">
        <f t="shared" si="65"/>
        <v>504231.28687660419</v>
      </c>
      <c r="AD77" s="91">
        <f t="shared" si="66"/>
        <v>484400.53835166903</v>
      </c>
      <c r="AE77" s="9"/>
      <c r="AF77" s="91">
        <f t="shared" si="67"/>
        <v>495505.75752563291</v>
      </c>
      <c r="AG77" s="91">
        <f t="shared" si="68"/>
        <v>666208.84082828125</v>
      </c>
    </row>
    <row r="78" spans="1:33" x14ac:dyDescent="0.2">
      <c r="A78" s="9">
        <v>14</v>
      </c>
      <c r="B78" s="9">
        <v>1</v>
      </c>
      <c r="C78" s="9">
        <f t="shared" si="39"/>
        <v>159</v>
      </c>
      <c r="D78" s="91">
        <f t="shared" si="40"/>
        <v>1000000</v>
      </c>
      <c r="E78" s="91">
        <f t="shared" si="41"/>
        <v>979609.39602936211</v>
      </c>
      <c r="F78" s="91">
        <f t="shared" si="42"/>
        <v>959218.79205872421</v>
      </c>
      <c r="G78" s="91">
        <f t="shared" si="43"/>
        <v>938828.18808808608</v>
      </c>
      <c r="H78" s="91">
        <f t="shared" si="44"/>
        <v>918437.58411744807</v>
      </c>
      <c r="I78" s="91">
        <f t="shared" si="45"/>
        <v>898046.98014681053</v>
      </c>
      <c r="J78" s="91">
        <f t="shared" si="46"/>
        <v>877656.37617617263</v>
      </c>
      <c r="K78" s="91">
        <f t="shared" si="47"/>
        <v>857265.77220553404</v>
      </c>
      <c r="L78" s="91">
        <f t="shared" si="48"/>
        <v>836875.1682348965</v>
      </c>
      <c r="M78" s="91">
        <f t="shared" si="49"/>
        <v>816484.56426425884</v>
      </c>
      <c r="N78" s="91">
        <f t="shared" si="50"/>
        <v>796093.96029362117</v>
      </c>
      <c r="O78" s="91">
        <f t="shared" si="51"/>
        <v>775703.35632298223</v>
      </c>
      <c r="P78" s="91">
        <f t="shared" si="52"/>
        <v>755312.75235234445</v>
      </c>
      <c r="Q78" s="91">
        <f t="shared" si="53"/>
        <v>734922.14838170726</v>
      </c>
      <c r="R78" s="91">
        <f t="shared" si="54"/>
        <v>714531.54441106867</v>
      </c>
      <c r="S78" s="91">
        <f t="shared" si="55"/>
        <v>694140.94044043054</v>
      </c>
      <c r="T78" s="91">
        <f t="shared" si="56"/>
        <v>673750.33646979311</v>
      </c>
      <c r="U78" s="91">
        <f t="shared" si="57"/>
        <v>653359.73249915498</v>
      </c>
      <c r="V78" s="91">
        <f t="shared" si="58"/>
        <v>632969.12852851779</v>
      </c>
      <c r="W78" s="91">
        <f t="shared" si="59"/>
        <v>612578.52455787919</v>
      </c>
      <c r="X78" s="91">
        <f t="shared" si="60"/>
        <v>592187.92058724107</v>
      </c>
      <c r="Y78" s="91">
        <f t="shared" si="61"/>
        <v>571797.31661660294</v>
      </c>
      <c r="Z78" s="91">
        <f t="shared" si="62"/>
        <v>551406.71264596516</v>
      </c>
      <c r="AA78" s="91">
        <f t="shared" si="63"/>
        <v>531016.1086753275</v>
      </c>
      <c r="AB78" s="91">
        <f t="shared" si="64"/>
        <v>510625.50470468926</v>
      </c>
      <c r="AC78" s="91">
        <f t="shared" si="65"/>
        <v>490234.90073405113</v>
      </c>
      <c r="AD78" s="91">
        <f t="shared" si="66"/>
        <v>469844.29676341388</v>
      </c>
      <c r="AE78" s="9"/>
      <c r="AF78" s="91">
        <f t="shared" si="67"/>
        <v>481263.03498697095</v>
      </c>
      <c r="AG78" s="91">
        <f t="shared" si="68"/>
        <v>656785.35396622319</v>
      </c>
    </row>
    <row r="79" spans="1:33" x14ac:dyDescent="0.2">
      <c r="A79" s="9">
        <v>14</v>
      </c>
      <c r="B79" s="9">
        <v>2</v>
      </c>
      <c r="C79" s="9">
        <f t="shared" si="39"/>
        <v>162</v>
      </c>
      <c r="D79" s="91">
        <f t="shared" si="40"/>
        <v>1000000</v>
      </c>
      <c r="E79" s="91">
        <f t="shared" si="41"/>
        <v>979040.79284232087</v>
      </c>
      <c r="F79" s="91">
        <f t="shared" si="42"/>
        <v>958081.58568464173</v>
      </c>
      <c r="G79" s="91">
        <f t="shared" si="43"/>
        <v>937122.37852696248</v>
      </c>
      <c r="H79" s="91">
        <f t="shared" si="44"/>
        <v>916163.17136928323</v>
      </c>
      <c r="I79" s="91">
        <f t="shared" si="45"/>
        <v>895203.96421160444</v>
      </c>
      <c r="J79" s="91">
        <f t="shared" si="46"/>
        <v>874244.75705392531</v>
      </c>
      <c r="K79" s="91">
        <f t="shared" si="47"/>
        <v>853285.54989624547</v>
      </c>
      <c r="L79" s="91">
        <f t="shared" si="48"/>
        <v>832326.3427385668</v>
      </c>
      <c r="M79" s="91">
        <f t="shared" si="49"/>
        <v>811367.1355808879</v>
      </c>
      <c r="N79" s="91">
        <f t="shared" si="50"/>
        <v>790407.928423209</v>
      </c>
      <c r="O79" s="91">
        <f t="shared" si="51"/>
        <v>769448.72126552882</v>
      </c>
      <c r="P79" s="91">
        <f t="shared" si="52"/>
        <v>748489.5141078498</v>
      </c>
      <c r="Q79" s="91">
        <f t="shared" si="53"/>
        <v>727530.30695017148</v>
      </c>
      <c r="R79" s="91">
        <f t="shared" si="54"/>
        <v>706571.09979249164</v>
      </c>
      <c r="S79" s="91">
        <f t="shared" si="55"/>
        <v>685611.89263481228</v>
      </c>
      <c r="T79" s="91">
        <f t="shared" si="56"/>
        <v>664652.68547713361</v>
      </c>
      <c r="U79" s="91">
        <f t="shared" si="57"/>
        <v>643693.47831945424</v>
      </c>
      <c r="V79" s="91">
        <f t="shared" si="58"/>
        <v>622734.27116177592</v>
      </c>
      <c r="W79" s="91">
        <f t="shared" si="59"/>
        <v>601775.06400409609</v>
      </c>
      <c r="X79" s="91">
        <f t="shared" si="60"/>
        <v>580815.85684641672</v>
      </c>
      <c r="Y79" s="91">
        <f t="shared" si="61"/>
        <v>559856.64968873735</v>
      </c>
      <c r="Z79" s="91">
        <f t="shared" si="62"/>
        <v>538897.44253105833</v>
      </c>
      <c r="AA79" s="91">
        <f t="shared" si="63"/>
        <v>517938.23537337955</v>
      </c>
      <c r="AB79" s="91">
        <f t="shared" si="64"/>
        <v>496979.0282157</v>
      </c>
      <c r="AC79" s="91">
        <f t="shared" si="65"/>
        <v>476019.82105802069</v>
      </c>
      <c r="AD79" s="91">
        <f t="shared" si="66"/>
        <v>455060.6139003422</v>
      </c>
      <c r="AE79" s="9"/>
      <c r="AF79" s="91">
        <f t="shared" si="67"/>
        <v>466797.7699086424</v>
      </c>
      <c r="AG79" s="91">
        <f t="shared" si="68"/>
        <v>647214.6251219454</v>
      </c>
    </row>
    <row r="80" spans="1:33" x14ac:dyDescent="0.2">
      <c r="A80" s="9">
        <v>14</v>
      </c>
      <c r="B80" s="9">
        <v>3</v>
      </c>
      <c r="C80" s="9">
        <f t="shared" si="39"/>
        <v>165</v>
      </c>
      <c r="D80" s="91">
        <f t="shared" si="40"/>
        <v>1000000</v>
      </c>
      <c r="E80" s="91">
        <f t="shared" si="41"/>
        <v>978463.30523048213</v>
      </c>
      <c r="F80" s="91">
        <f t="shared" si="42"/>
        <v>956926.61046096426</v>
      </c>
      <c r="G80" s="91">
        <f t="shared" si="43"/>
        <v>935389.91569144628</v>
      </c>
      <c r="H80" s="91">
        <f t="shared" si="44"/>
        <v>913853.2209219283</v>
      </c>
      <c r="I80" s="91">
        <f t="shared" si="45"/>
        <v>892316.52615241078</v>
      </c>
      <c r="J80" s="91">
        <f t="shared" si="46"/>
        <v>870779.83138289291</v>
      </c>
      <c r="K80" s="91">
        <f t="shared" si="47"/>
        <v>849243.13661337434</v>
      </c>
      <c r="L80" s="91">
        <f t="shared" si="48"/>
        <v>827706.44184385694</v>
      </c>
      <c r="M80" s="91">
        <f t="shared" si="49"/>
        <v>806169.74707433931</v>
      </c>
      <c r="N80" s="91">
        <f t="shared" si="50"/>
        <v>784633.05230482167</v>
      </c>
      <c r="O80" s="91">
        <f t="shared" si="51"/>
        <v>763096.35753530276</v>
      </c>
      <c r="P80" s="91">
        <f t="shared" si="52"/>
        <v>741559.662765785</v>
      </c>
      <c r="Q80" s="91">
        <f t="shared" si="53"/>
        <v>720022.96799626795</v>
      </c>
      <c r="R80" s="91">
        <f t="shared" si="54"/>
        <v>698486.27322674938</v>
      </c>
      <c r="S80" s="91">
        <f t="shared" si="55"/>
        <v>676949.57845723117</v>
      </c>
      <c r="T80" s="91">
        <f t="shared" si="56"/>
        <v>655412.88368771377</v>
      </c>
      <c r="U80" s="91">
        <f t="shared" si="57"/>
        <v>633876.18891819566</v>
      </c>
      <c r="V80" s="91">
        <f t="shared" si="58"/>
        <v>612339.49414867861</v>
      </c>
      <c r="W80" s="91">
        <f t="shared" si="59"/>
        <v>590802.79937916005</v>
      </c>
      <c r="X80" s="91">
        <f t="shared" si="60"/>
        <v>569266.10460964194</v>
      </c>
      <c r="Y80" s="91">
        <f t="shared" si="61"/>
        <v>547729.40984012384</v>
      </c>
      <c r="Z80" s="91">
        <f t="shared" si="62"/>
        <v>526192.71507060609</v>
      </c>
      <c r="AA80" s="91">
        <f t="shared" si="63"/>
        <v>504656.02030108857</v>
      </c>
      <c r="AB80" s="91">
        <f t="shared" si="64"/>
        <v>483119.3255315703</v>
      </c>
      <c r="AC80" s="91">
        <f t="shared" si="65"/>
        <v>461582.63076205226</v>
      </c>
      <c r="AD80" s="91">
        <f t="shared" si="66"/>
        <v>440045.93599253503</v>
      </c>
      <c r="AE80" s="9"/>
      <c r="AF80" s="91">
        <f t="shared" si="67"/>
        <v>452106.48506346496</v>
      </c>
      <c r="AG80" s="91">
        <f t="shared" si="68"/>
        <v>637494.35363947577</v>
      </c>
    </row>
    <row r="81" spans="1:33" x14ac:dyDescent="0.2">
      <c r="A81" s="9">
        <v>14</v>
      </c>
      <c r="B81" s="9">
        <v>4</v>
      </c>
      <c r="C81" s="9">
        <f t="shared" si="39"/>
        <v>168</v>
      </c>
      <c r="D81" s="91">
        <f t="shared" si="40"/>
        <v>1000000</v>
      </c>
      <c r="E81" s="91">
        <f t="shared" si="41"/>
        <v>977876.79437470844</v>
      </c>
      <c r="F81" s="91">
        <f t="shared" si="42"/>
        <v>955753.58874941687</v>
      </c>
      <c r="G81" s="91">
        <f t="shared" si="43"/>
        <v>933630.38312412507</v>
      </c>
      <c r="H81" s="91">
        <f t="shared" si="44"/>
        <v>911507.17749883339</v>
      </c>
      <c r="I81" s="91">
        <f t="shared" si="45"/>
        <v>889383.97187354218</v>
      </c>
      <c r="J81" s="91">
        <f t="shared" si="46"/>
        <v>867260.76624825061</v>
      </c>
      <c r="K81" s="91">
        <f t="shared" si="47"/>
        <v>845137.56062295835</v>
      </c>
      <c r="L81" s="91">
        <f t="shared" si="48"/>
        <v>823014.35499766725</v>
      </c>
      <c r="M81" s="91">
        <f t="shared" si="49"/>
        <v>800891.1493723758</v>
      </c>
      <c r="N81" s="91">
        <f t="shared" si="50"/>
        <v>778767.94374708447</v>
      </c>
      <c r="O81" s="91">
        <f t="shared" si="51"/>
        <v>756644.73812179186</v>
      </c>
      <c r="P81" s="91">
        <f t="shared" si="52"/>
        <v>734521.53249650041</v>
      </c>
      <c r="Q81" s="91">
        <f t="shared" si="53"/>
        <v>712398.32687120966</v>
      </c>
      <c r="R81" s="91">
        <f t="shared" si="54"/>
        <v>690275.1212459174</v>
      </c>
      <c r="S81" s="91">
        <f t="shared" si="55"/>
        <v>668151.91562062537</v>
      </c>
      <c r="T81" s="91">
        <f t="shared" si="56"/>
        <v>646028.70999533427</v>
      </c>
      <c r="U81" s="91">
        <f t="shared" si="57"/>
        <v>623905.50437004247</v>
      </c>
      <c r="V81" s="91">
        <f t="shared" si="58"/>
        <v>601782.29874475172</v>
      </c>
      <c r="W81" s="91">
        <f t="shared" si="59"/>
        <v>579659.09311945946</v>
      </c>
      <c r="X81" s="91">
        <f t="shared" si="60"/>
        <v>557535.88749416755</v>
      </c>
      <c r="Y81" s="91">
        <f t="shared" si="61"/>
        <v>535412.68186887575</v>
      </c>
      <c r="Z81" s="91">
        <f t="shared" si="62"/>
        <v>513289.4762435843</v>
      </c>
      <c r="AA81" s="91">
        <f t="shared" si="63"/>
        <v>491166.27061829309</v>
      </c>
      <c r="AB81" s="91">
        <f t="shared" si="64"/>
        <v>469043.06499300111</v>
      </c>
      <c r="AC81" s="91">
        <f t="shared" si="65"/>
        <v>446919.85936770932</v>
      </c>
      <c r="AD81" s="91">
        <f t="shared" si="66"/>
        <v>424796.65374241839</v>
      </c>
      <c r="AE81" s="9"/>
      <c r="AF81" s="91">
        <f t="shared" si="67"/>
        <v>437185.64889258158</v>
      </c>
      <c r="AG81" s="91">
        <f t="shared" si="68"/>
        <v>627622.20291509258</v>
      </c>
    </row>
    <row r="82" spans="1:33" x14ac:dyDescent="0.2">
      <c r="A82" s="9">
        <v>15</v>
      </c>
      <c r="B82" s="9">
        <v>1</v>
      </c>
      <c r="C82" s="9">
        <f t="shared" si="39"/>
        <v>171</v>
      </c>
      <c r="D82" s="91">
        <f t="shared" si="40"/>
        <v>1000000</v>
      </c>
      <c r="E82" s="91">
        <f t="shared" si="41"/>
        <v>977281.11928681331</v>
      </c>
      <c r="F82" s="91">
        <f t="shared" si="42"/>
        <v>954562.2385736265</v>
      </c>
      <c r="G82" s="91">
        <f t="shared" si="43"/>
        <v>931843.35786043957</v>
      </c>
      <c r="H82" s="91">
        <f t="shared" si="44"/>
        <v>909124.47714725265</v>
      </c>
      <c r="I82" s="91">
        <f t="shared" si="45"/>
        <v>886405.5964340663</v>
      </c>
      <c r="J82" s="91">
        <f t="shared" si="46"/>
        <v>863686.7157208795</v>
      </c>
      <c r="K82" s="91">
        <f t="shared" si="47"/>
        <v>840967.83500769211</v>
      </c>
      <c r="L82" s="91">
        <f t="shared" si="48"/>
        <v>818248.95429450576</v>
      </c>
      <c r="M82" s="91">
        <f t="shared" si="49"/>
        <v>795530.07358131919</v>
      </c>
      <c r="N82" s="91">
        <f t="shared" si="50"/>
        <v>772811.19286813261</v>
      </c>
      <c r="O82" s="91">
        <f t="shared" si="51"/>
        <v>750092.31215494487</v>
      </c>
      <c r="P82" s="91">
        <f t="shared" si="52"/>
        <v>727373.43144175818</v>
      </c>
      <c r="Q82" s="91">
        <f t="shared" si="53"/>
        <v>704654.5507285723</v>
      </c>
      <c r="R82" s="91">
        <f t="shared" si="54"/>
        <v>681935.67001538491</v>
      </c>
      <c r="S82" s="91">
        <f t="shared" si="55"/>
        <v>659216.78930219763</v>
      </c>
      <c r="T82" s="91">
        <f t="shared" si="56"/>
        <v>636497.90858901141</v>
      </c>
      <c r="U82" s="91">
        <f t="shared" si="57"/>
        <v>613779.02787582437</v>
      </c>
      <c r="V82" s="91">
        <f t="shared" si="58"/>
        <v>591060.14716263849</v>
      </c>
      <c r="W82" s="91">
        <f t="shared" si="59"/>
        <v>568341.26644945098</v>
      </c>
      <c r="X82" s="91">
        <f t="shared" si="60"/>
        <v>545622.38573626394</v>
      </c>
      <c r="Y82" s="91">
        <f t="shared" si="61"/>
        <v>522903.5050230769</v>
      </c>
      <c r="Z82" s="91">
        <f t="shared" si="62"/>
        <v>500184.62430989032</v>
      </c>
      <c r="AA82" s="91">
        <f t="shared" si="63"/>
        <v>477465.74359670392</v>
      </c>
      <c r="AB82" s="91">
        <f t="shared" si="64"/>
        <v>454746.86288351676</v>
      </c>
      <c r="AC82" s="91">
        <f t="shared" si="65"/>
        <v>432027.98217032978</v>
      </c>
      <c r="AD82" s="91">
        <f t="shared" si="66"/>
        <v>409309.10145714367</v>
      </c>
      <c r="AE82" s="9"/>
      <c r="AF82" s="91">
        <f t="shared" si="67"/>
        <v>422031.67465652816</v>
      </c>
      <c r="AG82" s="91">
        <f t="shared" si="68"/>
        <v>617595.79983564094</v>
      </c>
    </row>
    <row r="83" spans="1:33" x14ac:dyDescent="0.2">
      <c r="A83" s="9">
        <v>15</v>
      </c>
      <c r="B83" s="9">
        <v>2</v>
      </c>
      <c r="C83" s="9">
        <f t="shared" si="39"/>
        <v>174</v>
      </c>
      <c r="D83" s="91">
        <f t="shared" si="40"/>
        <v>1000000</v>
      </c>
      <c r="E83" s="91">
        <f t="shared" si="41"/>
        <v>976676.13677566976</v>
      </c>
      <c r="F83" s="91">
        <f t="shared" si="42"/>
        <v>953352.2735513394</v>
      </c>
      <c r="G83" s="91">
        <f t="shared" si="43"/>
        <v>930028.41032700893</v>
      </c>
      <c r="H83" s="91">
        <f t="shared" si="44"/>
        <v>906704.54710267845</v>
      </c>
      <c r="I83" s="91">
        <f t="shared" si="45"/>
        <v>883380.68387834856</v>
      </c>
      <c r="J83" s="91">
        <f t="shared" si="46"/>
        <v>860056.8206540182</v>
      </c>
      <c r="K83" s="91">
        <f t="shared" si="47"/>
        <v>836732.95742968726</v>
      </c>
      <c r="L83" s="91">
        <f t="shared" si="48"/>
        <v>813409.09420535737</v>
      </c>
      <c r="M83" s="91">
        <f t="shared" si="49"/>
        <v>790085.23098102724</v>
      </c>
      <c r="N83" s="91">
        <f t="shared" si="50"/>
        <v>766761.36775669723</v>
      </c>
      <c r="O83" s="91">
        <f t="shared" si="51"/>
        <v>743437.50453236583</v>
      </c>
      <c r="P83" s="91">
        <f t="shared" si="52"/>
        <v>720113.6413080357</v>
      </c>
      <c r="Q83" s="91">
        <f t="shared" si="53"/>
        <v>696789.77808370627</v>
      </c>
      <c r="R83" s="91">
        <f t="shared" si="54"/>
        <v>673465.91485937533</v>
      </c>
      <c r="S83" s="91">
        <f t="shared" si="55"/>
        <v>650142.05163504451</v>
      </c>
      <c r="T83" s="91">
        <f t="shared" si="56"/>
        <v>626818.18841071473</v>
      </c>
      <c r="U83" s="91">
        <f t="shared" si="57"/>
        <v>603494.32518638414</v>
      </c>
      <c r="V83" s="91">
        <f t="shared" si="58"/>
        <v>580170.46196205472</v>
      </c>
      <c r="W83" s="91">
        <f t="shared" si="59"/>
        <v>556846.59873772366</v>
      </c>
      <c r="X83" s="91">
        <f t="shared" si="60"/>
        <v>533522.73551339307</v>
      </c>
      <c r="Y83" s="91">
        <f t="shared" si="61"/>
        <v>510198.87228906248</v>
      </c>
      <c r="Z83" s="91">
        <f t="shared" si="62"/>
        <v>486875.00906473235</v>
      </c>
      <c r="AA83" s="91">
        <f t="shared" si="63"/>
        <v>463551.1458404024</v>
      </c>
      <c r="AB83" s="91">
        <f t="shared" si="64"/>
        <v>440227.28261607169</v>
      </c>
      <c r="AC83" s="91">
        <f t="shared" si="65"/>
        <v>416903.41939174116</v>
      </c>
      <c r="AD83" s="91">
        <f t="shared" si="66"/>
        <v>393579.55616741156</v>
      </c>
      <c r="AE83" s="9"/>
      <c r="AF83" s="91">
        <f t="shared" si="67"/>
        <v>406640.91957303643</v>
      </c>
      <c r="AG83" s="91">
        <f t="shared" si="68"/>
        <v>607412.73420807277</v>
      </c>
    </row>
    <row r="84" spans="1:33" x14ac:dyDescent="0.2">
      <c r="A84" s="9">
        <v>15</v>
      </c>
      <c r="B84" s="9">
        <v>3</v>
      </c>
      <c r="C84" s="9">
        <f t="shared" si="39"/>
        <v>177</v>
      </c>
      <c r="D84" s="91">
        <f t="shared" si="40"/>
        <v>1000000</v>
      </c>
      <c r="E84" s="91">
        <f t="shared" si="41"/>
        <v>976061.70141278964</v>
      </c>
      <c r="F84" s="91">
        <f t="shared" si="42"/>
        <v>952123.40282557905</v>
      </c>
      <c r="G84" s="91">
        <f t="shared" si="43"/>
        <v>928185.10423836845</v>
      </c>
      <c r="H84" s="91">
        <f t="shared" si="44"/>
        <v>904246.80565115775</v>
      </c>
      <c r="I84" s="91">
        <f t="shared" si="45"/>
        <v>880308.50706394773</v>
      </c>
      <c r="J84" s="91">
        <f t="shared" si="46"/>
        <v>856370.20847673726</v>
      </c>
      <c r="K84" s="91">
        <f t="shared" si="47"/>
        <v>832431.90988952608</v>
      </c>
      <c r="L84" s="91">
        <f t="shared" si="48"/>
        <v>808493.61130231607</v>
      </c>
      <c r="M84" s="91">
        <f t="shared" si="49"/>
        <v>784555.31271510583</v>
      </c>
      <c r="N84" s="91">
        <f t="shared" si="50"/>
        <v>760617.01412789559</v>
      </c>
      <c r="O84" s="91">
        <f t="shared" si="51"/>
        <v>736678.71554068406</v>
      </c>
      <c r="P84" s="91">
        <f t="shared" si="52"/>
        <v>712740.41695347382</v>
      </c>
      <c r="Q84" s="91">
        <f t="shared" si="53"/>
        <v>688802.11836626416</v>
      </c>
      <c r="R84" s="91">
        <f t="shared" si="54"/>
        <v>664863.8197790531</v>
      </c>
      <c r="S84" s="91">
        <f t="shared" si="55"/>
        <v>640925.52119184204</v>
      </c>
      <c r="T84" s="91">
        <f t="shared" si="56"/>
        <v>616987.22260463214</v>
      </c>
      <c r="U84" s="91">
        <f t="shared" si="57"/>
        <v>593048.92401742144</v>
      </c>
      <c r="V84" s="91">
        <f t="shared" si="58"/>
        <v>569110.62543021177</v>
      </c>
      <c r="W84" s="91">
        <f t="shared" si="59"/>
        <v>545172.3268430006</v>
      </c>
      <c r="X84" s="91">
        <f t="shared" si="60"/>
        <v>521234.02825578989</v>
      </c>
      <c r="Y84" s="91">
        <f t="shared" si="61"/>
        <v>497295.72966857906</v>
      </c>
      <c r="Z84" s="91">
        <f t="shared" si="62"/>
        <v>473357.43108136882</v>
      </c>
      <c r="AA84" s="91">
        <f t="shared" si="63"/>
        <v>449419.13249415869</v>
      </c>
      <c r="AB84" s="91">
        <f t="shared" si="64"/>
        <v>425480.83390694781</v>
      </c>
      <c r="AC84" s="91">
        <f t="shared" si="65"/>
        <v>401542.5353197371</v>
      </c>
      <c r="AD84" s="91">
        <f t="shared" si="66"/>
        <v>377604.23673252738</v>
      </c>
      <c r="AE84" s="9"/>
      <c r="AF84" s="91">
        <f t="shared" si="67"/>
        <v>391009.6839413651</v>
      </c>
      <c r="AG84" s="91">
        <f t="shared" si="68"/>
        <v>597070.55818007386</v>
      </c>
    </row>
    <row r="85" spans="1:33" x14ac:dyDescent="0.2">
      <c r="A85" s="9">
        <v>15</v>
      </c>
      <c r="B85" s="9">
        <v>4</v>
      </c>
      <c r="C85" s="9">
        <f t="shared" si="39"/>
        <v>180</v>
      </c>
      <c r="D85" s="91">
        <f t="shared" si="40"/>
        <v>1000000</v>
      </c>
      <c r="E85" s="91">
        <f t="shared" si="41"/>
        <v>975437.66549736448</v>
      </c>
      <c r="F85" s="91">
        <f t="shared" si="42"/>
        <v>950875.33099472872</v>
      </c>
      <c r="G85" s="91">
        <f t="shared" si="43"/>
        <v>926312.99649209296</v>
      </c>
      <c r="H85" s="91">
        <f t="shared" si="44"/>
        <v>901750.66198945709</v>
      </c>
      <c r="I85" s="91">
        <f t="shared" si="45"/>
        <v>877188.32748682192</v>
      </c>
      <c r="J85" s="91">
        <f t="shared" si="46"/>
        <v>852625.99298418628</v>
      </c>
      <c r="K85" s="91">
        <f t="shared" si="47"/>
        <v>828063.65848154994</v>
      </c>
      <c r="L85" s="91">
        <f t="shared" si="48"/>
        <v>803501.32397891476</v>
      </c>
      <c r="M85" s="91">
        <f t="shared" si="49"/>
        <v>778938.98947627936</v>
      </c>
      <c r="N85" s="91">
        <f t="shared" si="50"/>
        <v>754376.65497364395</v>
      </c>
      <c r="O85" s="91">
        <f t="shared" si="51"/>
        <v>729814.32047100726</v>
      </c>
      <c r="P85" s="91">
        <f t="shared" si="52"/>
        <v>705251.98596837185</v>
      </c>
      <c r="Q85" s="91">
        <f t="shared" si="53"/>
        <v>680689.65146573703</v>
      </c>
      <c r="R85" s="91">
        <f t="shared" si="54"/>
        <v>656127.31696310081</v>
      </c>
      <c r="S85" s="91">
        <f t="shared" si="55"/>
        <v>631564.98246046458</v>
      </c>
      <c r="T85" s="91">
        <f t="shared" si="56"/>
        <v>607002.64795782953</v>
      </c>
      <c r="U85" s="91">
        <f t="shared" si="57"/>
        <v>582440.31345519365</v>
      </c>
      <c r="V85" s="91">
        <f t="shared" si="58"/>
        <v>557877.97895255883</v>
      </c>
      <c r="W85" s="91">
        <f t="shared" si="59"/>
        <v>533315.64444992249</v>
      </c>
      <c r="X85" s="91">
        <f t="shared" si="60"/>
        <v>508753.30994728662</v>
      </c>
      <c r="Y85" s="91">
        <f t="shared" si="61"/>
        <v>484190.97544465063</v>
      </c>
      <c r="Z85" s="91">
        <f t="shared" si="62"/>
        <v>459628.64094201522</v>
      </c>
      <c r="AA85" s="91">
        <f t="shared" si="63"/>
        <v>435066.30643937993</v>
      </c>
      <c r="AB85" s="91">
        <f t="shared" si="64"/>
        <v>410503.97193674388</v>
      </c>
      <c r="AC85" s="91">
        <f t="shared" si="65"/>
        <v>385941.63743410801</v>
      </c>
      <c r="AD85" s="91">
        <f t="shared" si="66"/>
        <v>361379.30293147312</v>
      </c>
      <c r="AE85" s="9"/>
      <c r="AF85" s="91">
        <f t="shared" si="67"/>
        <v>375134.21025294892</v>
      </c>
      <c r="AG85" s="91">
        <f t="shared" si="68"/>
        <v>586566.78565163747</v>
      </c>
    </row>
    <row r="86" spans="1:33" x14ac:dyDescent="0.2">
      <c r="A86" s="9">
        <v>16</v>
      </c>
      <c r="B86" s="9">
        <v>1</v>
      </c>
      <c r="C86" s="9">
        <f t="shared" si="39"/>
        <v>183</v>
      </c>
      <c r="D86" s="91">
        <f t="shared" si="40"/>
        <v>1000000</v>
      </c>
      <c r="E86" s="91">
        <f t="shared" si="41"/>
        <v>974803.87902076077</v>
      </c>
      <c r="F86" s="91">
        <f t="shared" si="42"/>
        <v>949607.7580415213</v>
      </c>
      <c r="G86" s="91">
        <f t="shared" si="43"/>
        <v>924411.63706228195</v>
      </c>
      <c r="H86" s="91">
        <f t="shared" si="44"/>
        <v>899215.51608304237</v>
      </c>
      <c r="I86" s="91">
        <f t="shared" si="45"/>
        <v>874019.39510380349</v>
      </c>
      <c r="J86" s="91">
        <f t="shared" si="46"/>
        <v>848823.27412456414</v>
      </c>
      <c r="K86" s="91">
        <f t="shared" si="47"/>
        <v>823627.15314532421</v>
      </c>
      <c r="L86" s="91">
        <f t="shared" si="48"/>
        <v>798431.03216608532</v>
      </c>
      <c r="M86" s="91">
        <f t="shared" si="49"/>
        <v>773234.91118684621</v>
      </c>
      <c r="N86" s="91">
        <f t="shared" si="50"/>
        <v>748038.79020760709</v>
      </c>
      <c r="O86" s="91">
        <f t="shared" si="51"/>
        <v>722842.66922836669</v>
      </c>
      <c r="P86" s="91">
        <f t="shared" si="52"/>
        <v>697646.54824912769</v>
      </c>
      <c r="Q86" s="91">
        <f t="shared" si="53"/>
        <v>672450.42726988916</v>
      </c>
      <c r="R86" s="91">
        <f t="shared" si="54"/>
        <v>647254.30629064923</v>
      </c>
      <c r="S86" s="91">
        <f t="shared" si="55"/>
        <v>622058.1853114093</v>
      </c>
      <c r="T86" s="91">
        <f t="shared" si="56"/>
        <v>596862.06433217064</v>
      </c>
      <c r="U86" s="91">
        <f t="shared" si="57"/>
        <v>571665.94335293106</v>
      </c>
      <c r="V86" s="91">
        <f t="shared" si="58"/>
        <v>546469.82237369253</v>
      </c>
      <c r="W86" s="91">
        <f t="shared" si="59"/>
        <v>521273.70139445248</v>
      </c>
      <c r="X86" s="91">
        <f t="shared" si="60"/>
        <v>496077.58041521296</v>
      </c>
      <c r="Y86" s="91">
        <f t="shared" si="61"/>
        <v>470881.45943597332</v>
      </c>
      <c r="Z86" s="91">
        <f t="shared" si="62"/>
        <v>445685.3384567342</v>
      </c>
      <c r="AA86" s="91">
        <f t="shared" si="63"/>
        <v>420489.21747749526</v>
      </c>
      <c r="AB86" s="91">
        <f t="shared" si="64"/>
        <v>395293.0964982555</v>
      </c>
      <c r="AC86" s="91">
        <f t="shared" si="65"/>
        <v>370096.97551901592</v>
      </c>
      <c r="AD86" s="91">
        <f t="shared" si="66"/>
        <v>344900.85453977739</v>
      </c>
      <c r="AE86" s="9"/>
      <c r="AF86" s="91">
        <f t="shared" si="67"/>
        <v>359010.68228815123</v>
      </c>
      <c r="AG86" s="91">
        <f t="shared" si="68"/>
        <v>575898.89167744434</v>
      </c>
    </row>
    <row r="87" spans="1:33" x14ac:dyDescent="0.2">
      <c r="A87" s="9">
        <v>16</v>
      </c>
      <c r="B87" s="9">
        <v>2</v>
      </c>
      <c r="C87" s="9">
        <f t="shared" si="39"/>
        <v>186</v>
      </c>
      <c r="D87" s="91">
        <f t="shared" si="40"/>
        <v>1000000</v>
      </c>
      <c r="E87" s="91">
        <f t="shared" si="41"/>
        <v>974160.18963046011</v>
      </c>
      <c r="F87" s="91">
        <f t="shared" si="42"/>
        <v>948320.3792609201</v>
      </c>
      <c r="G87" s="91">
        <f t="shared" si="43"/>
        <v>922480.5688913801</v>
      </c>
      <c r="H87" s="91">
        <f t="shared" si="44"/>
        <v>896640.75852183986</v>
      </c>
      <c r="I87" s="91">
        <f t="shared" si="45"/>
        <v>870800.94815230044</v>
      </c>
      <c r="J87" s="91">
        <f t="shared" si="46"/>
        <v>844961.13778276043</v>
      </c>
      <c r="K87" s="91">
        <f t="shared" si="47"/>
        <v>819121.32741321984</v>
      </c>
      <c r="L87" s="91">
        <f t="shared" si="48"/>
        <v>793281.51704368042</v>
      </c>
      <c r="M87" s="91">
        <f t="shared" si="49"/>
        <v>767441.70667414065</v>
      </c>
      <c r="N87" s="91">
        <f t="shared" si="50"/>
        <v>741601.89630460099</v>
      </c>
      <c r="O87" s="91">
        <f t="shared" si="51"/>
        <v>715762.08593505993</v>
      </c>
      <c r="P87" s="91">
        <f t="shared" si="52"/>
        <v>689922.27556552028</v>
      </c>
      <c r="Q87" s="91">
        <f t="shared" si="53"/>
        <v>664082.4651959812</v>
      </c>
      <c r="R87" s="91">
        <f t="shared" si="54"/>
        <v>638242.65482644062</v>
      </c>
      <c r="S87" s="91">
        <f t="shared" si="55"/>
        <v>612402.84445690003</v>
      </c>
      <c r="T87" s="91">
        <f t="shared" si="56"/>
        <v>586563.03408736084</v>
      </c>
      <c r="U87" s="91">
        <f t="shared" si="57"/>
        <v>560723.2237178206</v>
      </c>
      <c r="V87" s="91">
        <f t="shared" si="58"/>
        <v>534883.41334828152</v>
      </c>
      <c r="W87" s="91">
        <f t="shared" si="59"/>
        <v>509043.60297874082</v>
      </c>
      <c r="X87" s="91">
        <f t="shared" si="60"/>
        <v>483203.79260920064</v>
      </c>
      <c r="Y87" s="91">
        <f t="shared" si="61"/>
        <v>457363.9822396604</v>
      </c>
      <c r="Z87" s="91">
        <f t="shared" si="62"/>
        <v>431524.17187012068</v>
      </c>
      <c r="AA87" s="91">
        <f t="shared" si="63"/>
        <v>405684.36150058114</v>
      </c>
      <c r="AB87" s="91">
        <f t="shared" si="64"/>
        <v>379844.55113104073</v>
      </c>
      <c r="AC87" s="91">
        <f t="shared" si="65"/>
        <v>354004.74076150055</v>
      </c>
      <c r="AD87" s="91">
        <f t="shared" si="66"/>
        <v>328164.93039196142</v>
      </c>
      <c r="AE87" s="9"/>
      <c r="AF87" s="91">
        <f t="shared" si="67"/>
        <v>342635.2241989036</v>
      </c>
      <c r="AG87" s="91">
        <f t="shared" si="68"/>
        <v>565064.31185990444</v>
      </c>
    </row>
    <row r="88" spans="1:33" x14ac:dyDescent="0.2">
      <c r="A88" s="9">
        <v>16</v>
      </c>
      <c r="B88" s="9">
        <v>3</v>
      </c>
      <c r="C88" s="9">
        <f t="shared" si="39"/>
        <v>189</v>
      </c>
      <c r="D88" s="91">
        <f t="shared" si="40"/>
        <v>1000000</v>
      </c>
      <c r="E88" s="91">
        <f t="shared" si="41"/>
        <v>973506.44259343611</v>
      </c>
      <c r="F88" s="91">
        <f t="shared" si="42"/>
        <v>947012.88518687198</v>
      </c>
      <c r="G88" s="91">
        <f t="shared" si="43"/>
        <v>920519.32778030797</v>
      </c>
      <c r="H88" s="91">
        <f t="shared" si="44"/>
        <v>894025.77037374361</v>
      </c>
      <c r="I88" s="91">
        <f t="shared" si="45"/>
        <v>867532.21296718018</v>
      </c>
      <c r="J88" s="91">
        <f t="shared" si="46"/>
        <v>841038.65556061605</v>
      </c>
      <c r="K88" s="91">
        <f t="shared" si="47"/>
        <v>814545.09815405135</v>
      </c>
      <c r="L88" s="91">
        <f t="shared" si="48"/>
        <v>788051.54074748792</v>
      </c>
      <c r="M88" s="91">
        <f t="shared" si="49"/>
        <v>761557.98334092414</v>
      </c>
      <c r="N88" s="91">
        <f t="shared" si="50"/>
        <v>735064.42593436036</v>
      </c>
      <c r="O88" s="91">
        <f t="shared" si="51"/>
        <v>708570.86852779519</v>
      </c>
      <c r="P88" s="91">
        <f t="shared" si="52"/>
        <v>682077.31112123153</v>
      </c>
      <c r="Q88" s="91">
        <f t="shared" si="53"/>
        <v>655583.75371466845</v>
      </c>
      <c r="R88" s="91">
        <f t="shared" si="54"/>
        <v>629090.19630810374</v>
      </c>
      <c r="S88" s="91">
        <f t="shared" si="55"/>
        <v>602596.63890153915</v>
      </c>
      <c r="T88" s="91">
        <f t="shared" si="56"/>
        <v>576103.08149497584</v>
      </c>
      <c r="U88" s="91">
        <f t="shared" si="57"/>
        <v>549609.52408841159</v>
      </c>
      <c r="V88" s="91">
        <f t="shared" si="58"/>
        <v>523115.9666818484</v>
      </c>
      <c r="W88" s="91">
        <f t="shared" si="59"/>
        <v>496622.40927528363</v>
      </c>
      <c r="X88" s="91">
        <f t="shared" si="60"/>
        <v>470128.85186871939</v>
      </c>
      <c r="Y88" s="91">
        <f t="shared" si="61"/>
        <v>443635.29446215509</v>
      </c>
      <c r="Z88" s="91">
        <f t="shared" si="62"/>
        <v>417141.73705559131</v>
      </c>
      <c r="AA88" s="91">
        <f t="shared" si="63"/>
        <v>390648.1796490277</v>
      </c>
      <c r="AB88" s="91">
        <f t="shared" si="64"/>
        <v>364154.62224246323</v>
      </c>
      <c r="AC88" s="91">
        <f t="shared" si="65"/>
        <v>337661.06483589899</v>
      </c>
      <c r="AD88" s="91">
        <f t="shared" si="66"/>
        <v>311167.50742933579</v>
      </c>
      <c r="AE88" s="9"/>
      <c r="AF88" s="91">
        <f t="shared" si="67"/>
        <v>326003.89957701147</v>
      </c>
      <c r="AG88" s="91">
        <f t="shared" si="68"/>
        <v>554060.44173271547</v>
      </c>
    </row>
    <row r="89" spans="1:33" x14ac:dyDescent="0.2">
      <c r="A89" s="9">
        <v>16</v>
      </c>
      <c r="B89" s="9">
        <v>4</v>
      </c>
      <c r="C89" s="9">
        <f t="shared" si="39"/>
        <v>192</v>
      </c>
      <c r="D89" s="91">
        <f t="shared" si="40"/>
        <v>1000000</v>
      </c>
      <c r="E89" s="91">
        <f t="shared" si="41"/>
        <v>972842.4807589585</v>
      </c>
      <c r="F89" s="91">
        <f t="shared" si="42"/>
        <v>945684.96151791688</v>
      </c>
      <c r="G89" s="91">
        <f t="shared" si="43"/>
        <v>918527.44227687526</v>
      </c>
      <c r="H89" s="91">
        <f t="shared" si="44"/>
        <v>891369.9230358334</v>
      </c>
      <c r="I89" s="91">
        <f t="shared" si="45"/>
        <v>864212.40379479236</v>
      </c>
      <c r="J89" s="91">
        <f t="shared" si="46"/>
        <v>837054.88455375063</v>
      </c>
      <c r="K89" s="91">
        <f t="shared" si="47"/>
        <v>809897.36531270843</v>
      </c>
      <c r="L89" s="91">
        <f t="shared" si="48"/>
        <v>782739.84607166739</v>
      </c>
      <c r="M89" s="91">
        <f t="shared" si="49"/>
        <v>755582.32683062612</v>
      </c>
      <c r="N89" s="91">
        <f t="shared" si="50"/>
        <v>728424.80758958473</v>
      </c>
      <c r="O89" s="91">
        <f t="shared" si="51"/>
        <v>701267.28834854194</v>
      </c>
      <c r="P89" s="91">
        <f t="shared" si="52"/>
        <v>674109.76910750079</v>
      </c>
      <c r="Q89" s="91">
        <f t="shared" si="53"/>
        <v>646952.2498664601</v>
      </c>
      <c r="R89" s="91">
        <f t="shared" si="54"/>
        <v>619794.7306254179</v>
      </c>
      <c r="S89" s="91">
        <f t="shared" si="55"/>
        <v>592637.2113843757</v>
      </c>
      <c r="T89" s="91">
        <f t="shared" si="56"/>
        <v>565479.69214333477</v>
      </c>
      <c r="U89" s="91">
        <f t="shared" si="57"/>
        <v>538322.17290229304</v>
      </c>
      <c r="V89" s="91">
        <f t="shared" si="58"/>
        <v>511164.65366125223</v>
      </c>
      <c r="W89" s="91">
        <f t="shared" si="59"/>
        <v>484007.13442020991</v>
      </c>
      <c r="X89" s="91">
        <f t="shared" si="60"/>
        <v>456849.61517916812</v>
      </c>
      <c r="Y89" s="91">
        <f t="shared" si="61"/>
        <v>429692.09593812627</v>
      </c>
      <c r="Z89" s="91">
        <f t="shared" si="62"/>
        <v>402534.57669708494</v>
      </c>
      <c r="AA89" s="91">
        <f t="shared" si="63"/>
        <v>375377.05745604378</v>
      </c>
      <c r="AB89" s="91">
        <f t="shared" si="64"/>
        <v>348219.5382150017</v>
      </c>
      <c r="AC89" s="91">
        <f t="shared" si="65"/>
        <v>321062.0189739599</v>
      </c>
      <c r="AD89" s="91">
        <f t="shared" si="66"/>
        <v>293904.49973291915</v>
      </c>
      <c r="AE89" s="9"/>
      <c r="AF89" s="91">
        <f t="shared" si="67"/>
        <v>309112.71050790226</v>
      </c>
      <c r="AG89" s="91">
        <f t="shared" si="68"/>
        <v>542884.63613478909</v>
      </c>
    </row>
    <row r="90" spans="1:33" x14ac:dyDescent="0.2">
      <c r="A90" s="9">
        <v>17</v>
      </c>
      <c r="B90" s="9">
        <v>1</v>
      </c>
      <c r="C90" s="9">
        <f t="shared" si="39"/>
        <v>195</v>
      </c>
      <c r="D90" s="91">
        <f t="shared" si="40"/>
        <v>1000000</v>
      </c>
      <c r="E90" s="91">
        <f t="shared" si="41"/>
        <v>972168.14452081721</v>
      </c>
      <c r="F90" s="91">
        <f t="shared" si="42"/>
        <v>944336.2890416343</v>
      </c>
      <c r="G90" s="91">
        <f t="shared" si="43"/>
        <v>916504.43356245139</v>
      </c>
      <c r="H90" s="91">
        <f t="shared" si="44"/>
        <v>888672.57808326825</v>
      </c>
      <c r="I90" s="91">
        <f t="shared" si="45"/>
        <v>860840.72260408604</v>
      </c>
      <c r="J90" s="91">
        <f t="shared" si="46"/>
        <v>833008.86712490302</v>
      </c>
      <c r="K90" s="91">
        <f t="shared" si="47"/>
        <v>805177.01164571953</v>
      </c>
      <c r="L90" s="91">
        <f t="shared" si="48"/>
        <v>777345.1561665372</v>
      </c>
      <c r="M90" s="91">
        <f t="shared" si="49"/>
        <v>749513.30068735464</v>
      </c>
      <c r="N90" s="91">
        <f t="shared" si="50"/>
        <v>721681.44520817196</v>
      </c>
      <c r="O90" s="91">
        <f t="shared" si="51"/>
        <v>693849.58972898789</v>
      </c>
      <c r="P90" s="91">
        <f t="shared" si="52"/>
        <v>666017.73424980545</v>
      </c>
      <c r="Q90" s="91">
        <f t="shared" si="53"/>
        <v>638185.87877062359</v>
      </c>
      <c r="R90" s="91">
        <f t="shared" si="54"/>
        <v>610354.0232914401</v>
      </c>
      <c r="S90" s="91">
        <f t="shared" si="55"/>
        <v>582522.16781225661</v>
      </c>
      <c r="T90" s="91">
        <f t="shared" si="56"/>
        <v>554690.3123330744</v>
      </c>
      <c r="U90" s="91">
        <f t="shared" si="57"/>
        <v>526858.45685389137</v>
      </c>
      <c r="V90" s="91">
        <f t="shared" si="58"/>
        <v>499026.60137470928</v>
      </c>
      <c r="W90" s="91">
        <f t="shared" si="59"/>
        <v>471194.74589552567</v>
      </c>
      <c r="X90" s="91">
        <f t="shared" si="60"/>
        <v>443362.89041634265</v>
      </c>
      <c r="Y90" s="91">
        <f t="shared" si="61"/>
        <v>415531.03493715951</v>
      </c>
      <c r="Z90" s="91">
        <f t="shared" si="62"/>
        <v>387699.17945797689</v>
      </c>
      <c r="AA90" s="91">
        <f t="shared" si="63"/>
        <v>359867.32397879445</v>
      </c>
      <c r="AB90" s="91">
        <f t="shared" si="64"/>
        <v>332035.46849961107</v>
      </c>
      <c r="AC90" s="91">
        <f t="shared" si="65"/>
        <v>304203.61302042805</v>
      </c>
      <c r="AD90" s="91">
        <f t="shared" si="66"/>
        <v>276371.75754124601</v>
      </c>
      <c r="AE90" s="9"/>
      <c r="AF90" s="91">
        <f t="shared" si="67"/>
        <v>291957.59660958825</v>
      </c>
      <c r="AG90" s="91">
        <f t="shared" si="68"/>
        <v>531534.20857439516</v>
      </c>
    </row>
    <row r="91" spans="1:33" x14ac:dyDescent="0.2">
      <c r="A91" s="9">
        <v>17</v>
      </c>
      <c r="B91" s="9">
        <v>2</v>
      </c>
      <c r="C91" s="9">
        <f t="shared" si="39"/>
        <v>198</v>
      </c>
      <c r="D91" s="91">
        <f t="shared" ref="D91:D125" si="69">(D90*(1+($C$7/100/4)))-D$20</f>
        <v>1000000</v>
      </c>
      <c r="E91" s="91">
        <f t="shared" ref="E91:E125" si="70">(E90*(1+($C$7/100/4)))-E$20</f>
        <v>971483.27177895501</v>
      </c>
      <c r="F91" s="91">
        <f t="shared" ref="F91:F125" si="71">(F90*(1+($C$7/100/4)))-F$20</f>
        <v>942966.54355790978</v>
      </c>
      <c r="G91" s="91">
        <f t="shared" ref="G91:G125" si="72">(G90*(1+($C$7/100/4)))-G$20</f>
        <v>914449.81533686467</v>
      </c>
      <c r="H91" s="91">
        <f t="shared" ref="H91:H125" si="73">(H90*(1+($C$7/100/4)))-H$20</f>
        <v>885933.08711581933</v>
      </c>
      <c r="I91" s="91">
        <f t="shared" ref="I91:I125" si="74">(I90*(1+($C$7/100/4)))-I$20</f>
        <v>857416.35889477492</v>
      </c>
      <c r="J91" s="91">
        <f t="shared" ref="J91:J125" si="75">(J90*(1+($C$7/100/4)))-J$20</f>
        <v>828899.63067372958</v>
      </c>
      <c r="K91" s="91">
        <f t="shared" ref="K91:K125" si="76">(K90*(1+($C$7/100/4)))-K$20</f>
        <v>800382.90245268389</v>
      </c>
      <c r="L91" s="91">
        <f t="shared" ref="L91:L125" si="77">(L90*(1+($C$7/100/4)))-L$20</f>
        <v>771866.17423163936</v>
      </c>
      <c r="M91" s="91">
        <f t="shared" ref="M91:M125" si="78">(M90*(1+($C$7/100/4)))-M$20</f>
        <v>743349.44601059461</v>
      </c>
      <c r="N91" s="91">
        <f t="shared" ref="N91:N125" si="79">(N90*(1+($C$7/100/4)))-N$20</f>
        <v>714832.71778954961</v>
      </c>
      <c r="O91" s="91">
        <f t="shared" ref="O91:O125" si="80">(O90*(1+($C$7/100/4)))-O$20</f>
        <v>686315.98956850334</v>
      </c>
      <c r="P91" s="91">
        <f t="shared" ref="P91:P125" si="81">(P90*(1+($C$7/100/4)))-P$20</f>
        <v>657799.2613474587</v>
      </c>
      <c r="Q91" s="91">
        <f t="shared" ref="Q91:Q125" si="82">(Q90*(1+($C$7/100/4)))-Q$20</f>
        <v>629282.53312641464</v>
      </c>
      <c r="R91" s="91">
        <f t="shared" ref="R91:R125" si="83">(R90*(1+($C$7/100/4)))-R$20</f>
        <v>600765.80490536883</v>
      </c>
      <c r="S91" s="91">
        <f t="shared" ref="S91:S125" si="84">(S90*(1+($C$7/100/4)))-S$20</f>
        <v>572249.07668432314</v>
      </c>
      <c r="T91" s="91">
        <f t="shared" ref="T91:T125" si="85">(T90*(1+($C$7/100/4)))-T$20</f>
        <v>543732.34846327873</v>
      </c>
      <c r="U91" s="91">
        <f t="shared" ref="U91:U125" si="86">(U90*(1+($C$7/100/4)))-U$20</f>
        <v>515215.62024223339</v>
      </c>
      <c r="V91" s="91">
        <f t="shared" ref="V91:V125" si="87">(V90*(1+($C$7/100/4)))-V$20</f>
        <v>486698.89202118909</v>
      </c>
      <c r="W91" s="91">
        <f t="shared" ref="W91:W125" si="88">(W90*(1+($C$7/100/4)))-W$20</f>
        <v>458182.16380014329</v>
      </c>
      <c r="X91" s="91">
        <f t="shared" ref="X91:X125" si="89">(X90*(1+($C$7/100/4)))-X$20</f>
        <v>429665.435579098</v>
      </c>
      <c r="Y91" s="91">
        <f t="shared" ref="Y91:Y125" si="90">(Y90*(1+($C$7/100/4)))-Y$20</f>
        <v>401148.7073580526</v>
      </c>
      <c r="Z91" s="91">
        <f t="shared" ref="Z91:Z125" si="91">(Z90*(1+($C$7/100/4)))-Z$20</f>
        <v>372631.97913700779</v>
      </c>
      <c r="AA91" s="91">
        <f t="shared" ref="AA91:AA125" si="92">(AA90*(1+($C$7/100/4)))-AA$20</f>
        <v>344115.25091596309</v>
      </c>
      <c r="AB91" s="91">
        <f t="shared" ref="AB91:AB125" si="93">(AB90*(1+($C$7/100/4)))-AB$20</f>
        <v>315598.52269491751</v>
      </c>
      <c r="AC91" s="91">
        <f t="shared" ref="AC91:AC125" si="94">(AC90*(1+($C$7/100/4)))-AC$20</f>
        <v>287081.79447387223</v>
      </c>
      <c r="AD91" s="91">
        <f t="shared" ref="AD91:AD125" si="95">(AD90*(1+($C$7/100/4)))-AD$20</f>
        <v>258565.06625282799</v>
      </c>
      <c r="AE91" s="9"/>
      <c r="AF91" s="91">
        <f t="shared" ref="AF91:AF125" si="96">(AF90*(1+($C$7/100/4)))-AF$20</f>
        <v>274534.43405661307</v>
      </c>
      <c r="AG91" s="91">
        <f t="shared" ref="AG91:AG125" si="97">(AG90*(1+($C$7/100/4)))-AG$20</f>
        <v>520006.43058337003</v>
      </c>
    </row>
    <row r="92" spans="1:33" x14ac:dyDescent="0.2">
      <c r="A92" s="9">
        <v>17</v>
      </c>
      <c r="B92" s="9">
        <v>3</v>
      </c>
      <c r="C92" s="9">
        <f t="shared" ref="C92:C125" si="98">C91+3</f>
        <v>201</v>
      </c>
      <c r="D92" s="91">
        <f t="shared" si="69"/>
        <v>1000000</v>
      </c>
      <c r="E92" s="91">
        <f t="shared" si="70"/>
        <v>970787.6979005012</v>
      </c>
      <c r="F92" s="91">
        <f t="shared" si="71"/>
        <v>941575.39580100216</v>
      </c>
      <c r="G92" s="91">
        <f t="shared" si="72"/>
        <v>912363.09370150324</v>
      </c>
      <c r="H92" s="91">
        <f t="shared" si="73"/>
        <v>883150.79160200397</v>
      </c>
      <c r="I92" s="91">
        <f t="shared" si="74"/>
        <v>853938.48950250575</v>
      </c>
      <c r="J92" s="91">
        <f t="shared" si="75"/>
        <v>824726.1874030066</v>
      </c>
      <c r="K92" s="91">
        <f t="shared" si="76"/>
        <v>795513.88530350709</v>
      </c>
      <c r="L92" s="91">
        <f t="shared" si="77"/>
        <v>766301.58320400876</v>
      </c>
      <c r="M92" s="91">
        <f t="shared" si="78"/>
        <v>737089.28110451018</v>
      </c>
      <c r="N92" s="91">
        <f t="shared" si="79"/>
        <v>707876.97900501138</v>
      </c>
      <c r="O92" s="91">
        <f t="shared" si="80"/>
        <v>678664.67690551118</v>
      </c>
      <c r="P92" s="91">
        <f t="shared" si="81"/>
        <v>649452.37480601273</v>
      </c>
      <c r="Q92" s="91">
        <f t="shared" si="82"/>
        <v>620240.07270651485</v>
      </c>
      <c r="R92" s="91">
        <f t="shared" si="83"/>
        <v>591027.77060701523</v>
      </c>
      <c r="S92" s="91">
        <f t="shared" si="84"/>
        <v>561815.46850751573</v>
      </c>
      <c r="T92" s="91">
        <f t="shared" si="85"/>
        <v>532603.16640801751</v>
      </c>
      <c r="U92" s="91">
        <f t="shared" si="86"/>
        <v>503390.8643085183</v>
      </c>
      <c r="V92" s="91">
        <f t="shared" si="87"/>
        <v>474178.56220902019</v>
      </c>
      <c r="W92" s="91">
        <f t="shared" si="88"/>
        <v>444966.26010952052</v>
      </c>
      <c r="X92" s="91">
        <f t="shared" si="89"/>
        <v>415753.95801002142</v>
      </c>
      <c r="Y92" s="91">
        <f t="shared" si="90"/>
        <v>386541.65591052215</v>
      </c>
      <c r="Z92" s="91">
        <f t="shared" si="91"/>
        <v>357329.35381102352</v>
      </c>
      <c r="AA92" s="91">
        <f t="shared" si="92"/>
        <v>328117.05171152501</v>
      </c>
      <c r="AB92" s="91">
        <f t="shared" si="93"/>
        <v>298904.74961202563</v>
      </c>
      <c r="AC92" s="91">
        <f t="shared" si="94"/>
        <v>269692.44751252647</v>
      </c>
      <c r="AD92" s="91">
        <f t="shared" si="95"/>
        <v>240480.14541302843</v>
      </c>
      <c r="AE92" s="9"/>
      <c r="AF92" s="91">
        <f t="shared" si="96"/>
        <v>256839.03458874766</v>
      </c>
      <c r="AG92" s="91">
        <f t="shared" si="97"/>
        <v>508298.53106123523</v>
      </c>
    </row>
    <row r="93" spans="1:33" x14ac:dyDescent="0.2">
      <c r="A93" s="9">
        <v>17</v>
      </c>
      <c r="B93" s="9">
        <v>4</v>
      </c>
      <c r="C93" s="9">
        <f t="shared" si="98"/>
        <v>204</v>
      </c>
      <c r="D93" s="91">
        <f t="shared" si="69"/>
        <v>1000000</v>
      </c>
      <c r="E93" s="91">
        <f t="shared" si="70"/>
        <v>970081.25568019657</v>
      </c>
      <c r="F93" s="91">
        <f t="shared" si="71"/>
        <v>940162.51136039279</v>
      </c>
      <c r="G93" s="91">
        <f t="shared" si="72"/>
        <v>910243.76704058924</v>
      </c>
      <c r="H93" s="91">
        <f t="shared" si="73"/>
        <v>880325.02272078523</v>
      </c>
      <c r="I93" s="91">
        <f t="shared" si="74"/>
        <v>850406.27840098238</v>
      </c>
      <c r="J93" s="91">
        <f t="shared" si="75"/>
        <v>820487.5340811786</v>
      </c>
      <c r="K93" s="91">
        <f t="shared" si="76"/>
        <v>790568.78976137436</v>
      </c>
      <c r="L93" s="91">
        <f t="shared" si="77"/>
        <v>760650.04544157139</v>
      </c>
      <c r="M93" s="91">
        <f t="shared" si="78"/>
        <v>730731.30112176819</v>
      </c>
      <c r="N93" s="91">
        <f t="shared" si="79"/>
        <v>700812.55680196465</v>
      </c>
      <c r="O93" s="91">
        <f t="shared" si="80"/>
        <v>670893.81248215982</v>
      </c>
      <c r="P93" s="91">
        <f t="shared" si="81"/>
        <v>640975.06816235662</v>
      </c>
      <c r="Q93" s="91">
        <f t="shared" si="82"/>
        <v>611056.32384255412</v>
      </c>
      <c r="R93" s="91">
        <f t="shared" si="83"/>
        <v>581137.57952274987</v>
      </c>
      <c r="S93" s="91">
        <f t="shared" si="84"/>
        <v>551218.83520294563</v>
      </c>
      <c r="T93" s="91">
        <f t="shared" si="85"/>
        <v>521300.09088314278</v>
      </c>
      <c r="U93" s="91">
        <f t="shared" si="86"/>
        <v>491381.34656333888</v>
      </c>
      <c r="V93" s="91">
        <f t="shared" si="87"/>
        <v>461462.60224353615</v>
      </c>
      <c r="W93" s="91">
        <f t="shared" si="88"/>
        <v>431543.85792373179</v>
      </c>
      <c r="X93" s="91">
        <f t="shared" si="89"/>
        <v>401625.11360392801</v>
      </c>
      <c r="Y93" s="91">
        <f t="shared" si="90"/>
        <v>371706.36928412406</v>
      </c>
      <c r="Z93" s="91">
        <f t="shared" si="91"/>
        <v>341787.62496432074</v>
      </c>
      <c r="AA93" s="91">
        <f t="shared" si="92"/>
        <v>311868.8806445176</v>
      </c>
      <c r="AB93" s="91">
        <f t="shared" si="93"/>
        <v>281950.13632471353</v>
      </c>
      <c r="AC93" s="91">
        <f t="shared" si="94"/>
        <v>252031.39200490969</v>
      </c>
      <c r="AD93" s="91">
        <f t="shared" si="95"/>
        <v>222112.64768510699</v>
      </c>
      <c r="AE93" s="9"/>
      <c r="AF93" s="91">
        <f t="shared" si="96"/>
        <v>238867.14450419683</v>
      </c>
      <c r="AG93" s="91">
        <f t="shared" si="97"/>
        <v>496407.69560906704</v>
      </c>
    </row>
    <row r="94" spans="1:33" x14ac:dyDescent="0.2">
      <c r="A94" s="9">
        <v>18</v>
      </c>
      <c r="B94" s="9">
        <v>1</v>
      </c>
      <c r="C94" s="9">
        <f t="shared" si="98"/>
        <v>207</v>
      </c>
      <c r="D94" s="91">
        <f t="shared" si="69"/>
        <v>1000000</v>
      </c>
      <c r="E94" s="91">
        <f t="shared" si="70"/>
        <v>969363.77530019963</v>
      </c>
      <c r="F94" s="91">
        <f t="shared" si="71"/>
        <v>938727.55060039891</v>
      </c>
      <c r="G94" s="91">
        <f t="shared" si="72"/>
        <v>908091.32590059843</v>
      </c>
      <c r="H94" s="91">
        <f t="shared" si="73"/>
        <v>877455.10120079748</v>
      </c>
      <c r="I94" s="91">
        <f t="shared" si="74"/>
        <v>846818.87650099769</v>
      </c>
      <c r="J94" s="91">
        <f t="shared" si="75"/>
        <v>816182.65180119697</v>
      </c>
      <c r="K94" s="91">
        <f t="shared" si="76"/>
        <v>785546.42710139579</v>
      </c>
      <c r="L94" s="91">
        <f t="shared" si="77"/>
        <v>754910.20240159589</v>
      </c>
      <c r="M94" s="91">
        <f t="shared" si="78"/>
        <v>724273.97770179587</v>
      </c>
      <c r="N94" s="91">
        <f t="shared" si="79"/>
        <v>693637.75300199538</v>
      </c>
      <c r="O94" s="91">
        <f t="shared" si="80"/>
        <v>663001.52830219362</v>
      </c>
      <c r="P94" s="91">
        <f t="shared" si="81"/>
        <v>632365.30360239348</v>
      </c>
      <c r="Q94" s="91">
        <f t="shared" si="82"/>
        <v>601729.07890259405</v>
      </c>
      <c r="R94" s="91">
        <f t="shared" si="83"/>
        <v>571092.85420279286</v>
      </c>
      <c r="S94" s="91">
        <f t="shared" si="84"/>
        <v>540456.62950299168</v>
      </c>
      <c r="T94" s="91">
        <f t="shared" si="85"/>
        <v>509820.40480319189</v>
      </c>
      <c r="U94" s="91">
        <f t="shared" si="86"/>
        <v>479184.18010339106</v>
      </c>
      <c r="V94" s="91">
        <f t="shared" si="87"/>
        <v>448547.95540359139</v>
      </c>
      <c r="W94" s="91">
        <f t="shared" si="88"/>
        <v>417911.73070379009</v>
      </c>
      <c r="X94" s="91">
        <f t="shared" si="89"/>
        <v>387275.50600398937</v>
      </c>
      <c r="Y94" s="91">
        <f t="shared" si="90"/>
        <v>356639.28130418848</v>
      </c>
      <c r="Z94" s="91">
        <f t="shared" si="91"/>
        <v>326003.05660438823</v>
      </c>
      <c r="AA94" s="91">
        <f t="shared" si="92"/>
        <v>295366.83190458821</v>
      </c>
      <c r="AB94" s="91">
        <f t="shared" si="93"/>
        <v>264730.6072047872</v>
      </c>
      <c r="AC94" s="91">
        <f t="shared" si="94"/>
        <v>234094.3825049864</v>
      </c>
      <c r="AD94" s="91">
        <f t="shared" si="95"/>
        <v>203458.15780518678</v>
      </c>
      <c r="AE94" s="9"/>
      <c r="AF94" s="91">
        <f t="shared" si="96"/>
        <v>220614.4436370749</v>
      </c>
      <c r="AG94" s="91">
        <f t="shared" si="97"/>
        <v>484331.06585295871</v>
      </c>
    </row>
    <row r="95" spans="1:33" x14ac:dyDescent="0.2">
      <c r="A95" s="9">
        <v>18</v>
      </c>
      <c r="B95" s="9">
        <v>2</v>
      </c>
      <c r="C95" s="9">
        <f t="shared" si="98"/>
        <v>210</v>
      </c>
      <c r="D95" s="91">
        <f t="shared" si="69"/>
        <v>1000000</v>
      </c>
      <c r="E95" s="91">
        <f t="shared" si="70"/>
        <v>968635.08428926521</v>
      </c>
      <c r="F95" s="91">
        <f t="shared" si="71"/>
        <v>937270.1685785302</v>
      </c>
      <c r="G95" s="91">
        <f t="shared" si="72"/>
        <v>905905.25286779529</v>
      </c>
      <c r="H95" s="91">
        <f t="shared" si="73"/>
        <v>874540.33715705993</v>
      </c>
      <c r="I95" s="91">
        <f t="shared" si="74"/>
        <v>843175.42144632572</v>
      </c>
      <c r="J95" s="91">
        <f t="shared" si="75"/>
        <v>811810.5057355907</v>
      </c>
      <c r="K95" s="91">
        <f t="shared" si="76"/>
        <v>780445.5900248551</v>
      </c>
      <c r="L95" s="91">
        <f t="shared" si="77"/>
        <v>749080.67431412078</v>
      </c>
      <c r="M95" s="91">
        <f t="shared" si="78"/>
        <v>717715.75860338646</v>
      </c>
      <c r="N95" s="91">
        <f t="shared" si="79"/>
        <v>686350.84289265156</v>
      </c>
      <c r="O95" s="91">
        <f t="shared" si="80"/>
        <v>654985.92718191538</v>
      </c>
      <c r="P95" s="91">
        <f t="shared" si="81"/>
        <v>623621.01147118083</v>
      </c>
      <c r="Q95" s="91">
        <f t="shared" si="82"/>
        <v>592256.09576044709</v>
      </c>
      <c r="R95" s="91">
        <f t="shared" si="83"/>
        <v>560891.18004971149</v>
      </c>
      <c r="S95" s="91">
        <f t="shared" si="84"/>
        <v>529526.26433897589</v>
      </c>
      <c r="T95" s="91">
        <f t="shared" si="85"/>
        <v>498161.34862824174</v>
      </c>
      <c r="U95" s="91">
        <f t="shared" si="86"/>
        <v>466796.43291750655</v>
      </c>
      <c r="V95" s="91">
        <f t="shared" si="87"/>
        <v>435431.51720677252</v>
      </c>
      <c r="W95" s="91">
        <f t="shared" si="88"/>
        <v>404066.6014960368</v>
      </c>
      <c r="X95" s="91">
        <f t="shared" si="89"/>
        <v>372701.68578530173</v>
      </c>
      <c r="Y95" s="91">
        <f t="shared" si="90"/>
        <v>341336.77007456642</v>
      </c>
      <c r="Z95" s="91">
        <f t="shared" si="91"/>
        <v>309971.85436383181</v>
      </c>
      <c r="AA95" s="91">
        <f t="shared" si="92"/>
        <v>278606.93865309737</v>
      </c>
      <c r="AB95" s="91">
        <f t="shared" si="93"/>
        <v>247242.022942362</v>
      </c>
      <c r="AC95" s="91">
        <f t="shared" si="94"/>
        <v>215877.10723162681</v>
      </c>
      <c r="AD95" s="91">
        <f t="shared" si="95"/>
        <v>184512.19152089284</v>
      </c>
      <c r="AE95" s="9"/>
      <c r="AF95" s="91">
        <f t="shared" si="96"/>
        <v>202076.5443189042</v>
      </c>
      <c r="AG95" s="91">
        <f t="shared" si="97"/>
        <v>472065.73875691119</v>
      </c>
    </row>
    <row r="96" spans="1:33" x14ac:dyDescent="0.2">
      <c r="A96" s="9">
        <v>18</v>
      </c>
      <c r="B96" s="9">
        <v>3</v>
      </c>
      <c r="C96" s="9">
        <f t="shared" si="98"/>
        <v>213</v>
      </c>
      <c r="D96" s="91">
        <f t="shared" si="69"/>
        <v>1000000</v>
      </c>
      <c r="E96" s="91">
        <f t="shared" si="70"/>
        <v>967895.00748128502</v>
      </c>
      <c r="F96" s="91">
        <f t="shared" si="71"/>
        <v>935790.01496256969</v>
      </c>
      <c r="G96" s="91">
        <f t="shared" si="72"/>
        <v>903685.0224438546</v>
      </c>
      <c r="H96" s="91">
        <f t="shared" si="73"/>
        <v>871580.02992513904</v>
      </c>
      <c r="I96" s="91">
        <f t="shared" si="74"/>
        <v>839475.03740642453</v>
      </c>
      <c r="J96" s="91">
        <f t="shared" si="75"/>
        <v>807370.04488770931</v>
      </c>
      <c r="K96" s="91">
        <f t="shared" si="76"/>
        <v>775265.05236899352</v>
      </c>
      <c r="L96" s="91">
        <f t="shared" si="77"/>
        <v>743160.05985027889</v>
      </c>
      <c r="M96" s="91">
        <f t="shared" si="78"/>
        <v>711055.06733156438</v>
      </c>
      <c r="N96" s="91">
        <f t="shared" si="79"/>
        <v>678950.07481284929</v>
      </c>
      <c r="O96" s="91">
        <f t="shared" si="80"/>
        <v>646845.08229413279</v>
      </c>
      <c r="P96" s="91">
        <f t="shared" si="81"/>
        <v>614740.08977541805</v>
      </c>
      <c r="Q96" s="91">
        <f t="shared" si="82"/>
        <v>582635.09725670412</v>
      </c>
      <c r="R96" s="91">
        <f t="shared" si="83"/>
        <v>550530.10473798821</v>
      </c>
      <c r="S96" s="91">
        <f t="shared" si="84"/>
        <v>518425.11221927241</v>
      </c>
      <c r="T96" s="91">
        <f t="shared" si="85"/>
        <v>486320.11970055802</v>
      </c>
      <c r="U96" s="91">
        <f t="shared" si="86"/>
        <v>454215.12718184257</v>
      </c>
      <c r="V96" s="91">
        <f t="shared" si="87"/>
        <v>422110.13466312835</v>
      </c>
      <c r="W96" s="91">
        <f t="shared" si="88"/>
        <v>390005.14214441238</v>
      </c>
      <c r="X96" s="91">
        <f t="shared" si="89"/>
        <v>357900.14962569706</v>
      </c>
      <c r="Y96" s="91">
        <f t="shared" si="90"/>
        <v>325795.1571069815</v>
      </c>
      <c r="Z96" s="91">
        <f t="shared" si="91"/>
        <v>293690.16458826669</v>
      </c>
      <c r="AA96" s="91">
        <f t="shared" si="92"/>
        <v>261585.17206955201</v>
      </c>
      <c r="AB96" s="91">
        <f t="shared" si="93"/>
        <v>229480.17955083642</v>
      </c>
      <c r="AC96" s="91">
        <f t="shared" si="94"/>
        <v>197375.18703212097</v>
      </c>
      <c r="AD96" s="91">
        <f t="shared" si="95"/>
        <v>165270.19451340678</v>
      </c>
      <c r="AE96" s="9"/>
      <c r="AF96" s="91">
        <f t="shared" si="96"/>
        <v>183248.99032388709</v>
      </c>
      <c r="AG96" s="91">
        <f t="shared" si="97"/>
        <v>459608.76592498791</v>
      </c>
    </row>
    <row r="97" spans="1:33" x14ac:dyDescent="0.2">
      <c r="A97" s="9">
        <v>18</v>
      </c>
      <c r="B97" s="9">
        <v>4</v>
      </c>
      <c r="C97" s="9">
        <f t="shared" si="98"/>
        <v>216</v>
      </c>
      <c r="D97" s="91">
        <f t="shared" si="69"/>
        <v>1000000</v>
      </c>
      <c r="E97" s="91">
        <f t="shared" si="70"/>
        <v>967143.36697318009</v>
      </c>
      <c r="F97" s="91">
        <f t="shared" si="71"/>
        <v>934286.73394635983</v>
      </c>
      <c r="G97" s="91">
        <f t="shared" si="72"/>
        <v>901430.10091953981</v>
      </c>
      <c r="H97" s="91">
        <f t="shared" si="73"/>
        <v>868573.46789271932</v>
      </c>
      <c r="I97" s="91">
        <f t="shared" si="74"/>
        <v>835716.83486589987</v>
      </c>
      <c r="J97" s="91">
        <f t="shared" si="75"/>
        <v>802860.20183907973</v>
      </c>
      <c r="K97" s="91">
        <f t="shared" si="76"/>
        <v>770003.56881225901</v>
      </c>
      <c r="L97" s="91">
        <f t="shared" si="77"/>
        <v>737146.93578543945</v>
      </c>
      <c r="M97" s="91">
        <f t="shared" si="78"/>
        <v>704290.30275862012</v>
      </c>
      <c r="N97" s="91">
        <f t="shared" si="79"/>
        <v>671433.6697318001</v>
      </c>
      <c r="O97" s="91">
        <f t="shared" si="80"/>
        <v>638577.03670497867</v>
      </c>
      <c r="P97" s="91">
        <f t="shared" si="81"/>
        <v>605720.403678159</v>
      </c>
      <c r="Q97" s="91">
        <f t="shared" si="82"/>
        <v>572863.77065134014</v>
      </c>
      <c r="R97" s="91">
        <f t="shared" si="83"/>
        <v>540007.1376245193</v>
      </c>
      <c r="S97" s="91">
        <f t="shared" si="84"/>
        <v>507150.50459769857</v>
      </c>
      <c r="T97" s="91">
        <f t="shared" si="85"/>
        <v>474293.87157087924</v>
      </c>
      <c r="U97" s="91">
        <f t="shared" si="86"/>
        <v>441437.23854405887</v>
      </c>
      <c r="V97" s="91">
        <f t="shared" si="87"/>
        <v>408580.60551723972</v>
      </c>
      <c r="W97" s="91">
        <f t="shared" si="88"/>
        <v>375723.97249041882</v>
      </c>
      <c r="X97" s="91">
        <f t="shared" si="89"/>
        <v>342867.33946359856</v>
      </c>
      <c r="Y97" s="91">
        <f t="shared" si="90"/>
        <v>310010.70643677807</v>
      </c>
      <c r="Z97" s="91">
        <f t="shared" si="91"/>
        <v>277154.07340995834</v>
      </c>
      <c r="AA97" s="91">
        <f t="shared" si="92"/>
        <v>244297.44038313878</v>
      </c>
      <c r="AB97" s="91">
        <f t="shared" si="93"/>
        <v>211440.80735631823</v>
      </c>
      <c r="AC97" s="91">
        <f t="shared" si="94"/>
        <v>178584.17432949785</v>
      </c>
      <c r="AD97" s="91">
        <f t="shared" si="95"/>
        <v>145727.54130267876</v>
      </c>
      <c r="AE97" s="9"/>
      <c r="AF97" s="91">
        <f t="shared" si="96"/>
        <v>164127.25579769781</v>
      </c>
      <c r="AG97" s="91">
        <f t="shared" si="97"/>
        <v>446957.15289256582</v>
      </c>
    </row>
    <row r="98" spans="1:33" x14ac:dyDescent="0.2">
      <c r="A98" s="9">
        <v>19</v>
      </c>
      <c r="B98" s="9">
        <v>1</v>
      </c>
      <c r="C98" s="9">
        <f t="shared" si="98"/>
        <v>219</v>
      </c>
      <c r="D98" s="91">
        <f t="shared" si="69"/>
        <v>1000000</v>
      </c>
      <c r="E98" s="91">
        <f t="shared" si="70"/>
        <v>966379.98208213598</v>
      </c>
      <c r="F98" s="91">
        <f t="shared" si="71"/>
        <v>932759.96416427172</v>
      </c>
      <c r="G98" s="91">
        <f t="shared" si="72"/>
        <v>899139.94624640758</v>
      </c>
      <c r="H98" s="91">
        <f t="shared" si="73"/>
        <v>865519.92832854309</v>
      </c>
      <c r="I98" s="91">
        <f t="shared" si="74"/>
        <v>831899.91041067953</v>
      </c>
      <c r="J98" s="91">
        <f t="shared" si="75"/>
        <v>798279.89249281539</v>
      </c>
      <c r="K98" s="91">
        <f t="shared" si="76"/>
        <v>764659.87457495055</v>
      </c>
      <c r="L98" s="91">
        <f t="shared" si="77"/>
        <v>731039.85665708699</v>
      </c>
      <c r="M98" s="91">
        <f t="shared" si="78"/>
        <v>697419.83873922355</v>
      </c>
      <c r="N98" s="91">
        <f t="shared" si="79"/>
        <v>663799.82082135952</v>
      </c>
      <c r="O98" s="91">
        <f t="shared" si="80"/>
        <v>630179.80290349398</v>
      </c>
      <c r="P98" s="91">
        <f t="shared" si="81"/>
        <v>596559.78498563019</v>
      </c>
      <c r="Q98" s="91">
        <f t="shared" si="82"/>
        <v>562939.76706776733</v>
      </c>
      <c r="R98" s="91">
        <f t="shared" si="83"/>
        <v>529319.74914990237</v>
      </c>
      <c r="S98" s="91">
        <f t="shared" si="84"/>
        <v>495699.73123203759</v>
      </c>
      <c r="T98" s="91">
        <f t="shared" si="85"/>
        <v>462079.71331417421</v>
      </c>
      <c r="U98" s="91">
        <f t="shared" si="86"/>
        <v>428459.69539630978</v>
      </c>
      <c r="V98" s="91">
        <f t="shared" si="87"/>
        <v>394839.67747844657</v>
      </c>
      <c r="W98" s="91">
        <f t="shared" si="88"/>
        <v>361219.65956058161</v>
      </c>
      <c r="X98" s="91">
        <f t="shared" si="89"/>
        <v>327599.6416427173</v>
      </c>
      <c r="Y98" s="91">
        <f t="shared" si="90"/>
        <v>293979.62372485275</v>
      </c>
      <c r="Z98" s="91">
        <f t="shared" si="91"/>
        <v>260359.60580698896</v>
      </c>
      <c r="AA98" s="91">
        <f t="shared" si="92"/>
        <v>226739.58788912531</v>
      </c>
      <c r="AB98" s="91">
        <f t="shared" si="93"/>
        <v>193119.5699712607</v>
      </c>
      <c r="AC98" s="91">
        <f t="shared" si="94"/>
        <v>159499.55205339624</v>
      </c>
      <c r="AD98" s="91">
        <f t="shared" si="95"/>
        <v>125879.53413553312</v>
      </c>
      <c r="AE98" s="9"/>
      <c r="AF98" s="91">
        <f t="shared" si="96"/>
        <v>144706.74416953683</v>
      </c>
      <c r="AG98" s="91">
        <f t="shared" si="97"/>
        <v>434107.85840651218</v>
      </c>
    </row>
    <row r="99" spans="1:33" x14ac:dyDescent="0.2">
      <c r="A99" s="9">
        <v>19</v>
      </c>
      <c r="B99" s="9">
        <v>2</v>
      </c>
      <c r="C99" s="9">
        <f t="shared" si="98"/>
        <v>222</v>
      </c>
      <c r="D99" s="91">
        <f t="shared" si="69"/>
        <v>1000000</v>
      </c>
      <c r="E99" s="91">
        <f t="shared" si="70"/>
        <v>965604.66930216935</v>
      </c>
      <c r="F99" s="91">
        <f t="shared" si="71"/>
        <v>931209.33860433847</v>
      </c>
      <c r="G99" s="91">
        <f t="shared" si="72"/>
        <v>896814.0079065077</v>
      </c>
      <c r="H99" s="91">
        <f t="shared" si="73"/>
        <v>862418.67720867658</v>
      </c>
      <c r="I99" s="91">
        <f t="shared" si="74"/>
        <v>828023.3465108464</v>
      </c>
      <c r="J99" s="91">
        <f t="shared" si="75"/>
        <v>793628.01581301563</v>
      </c>
      <c r="K99" s="91">
        <f t="shared" si="76"/>
        <v>759232.68511518417</v>
      </c>
      <c r="L99" s="91">
        <f t="shared" si="77"/>
        <v>724837.35441735398</v>
      </c>
      <c r="M99" s="91">
        <f t="shared" si="78"/>
        <v>690442.02371952392</v>
      </c>
      <c r="N99" s="91">
        <f t="shared" si="79"/>
        <v>656046.69302169327</v>
      </c>
      <c r="O99" s="91">
        <f t="shared" si="80"/>
        <v>621651.3623238611</v>
      </c>
      <c r="P99" s="91">
        <f t="shared" si="81"/>
        <v>587256.03162603069</v>
      </c>
      <c r="Q99" s="91">
        <f t="shared" si="82"/>
        <v>552860.7009282012</v>
      </c>
      <c r="R99" s="91">
        <f t="shared" si="83"/>
        <v>518465.37023036962</v>
      </c>
      <c r="S99" s="91">
        <f t="shared" si="84"/>
        <v>484070.03953253815</v>
      </c>
      <c r="T99" s="91">
        <f t="shared" si="85"/>
        <v>449674.7088347082</v>
      </c>
      <c r="U99" s="91">
        <f t="shared" si="86"/>
        <v>415279.37813687715</v>
      </c>
      <c r="V99" s="91">
        <f t="shared" si="87"/>
        <v>380884.04743904731</v>
      </c>
      <c r="W99" s="91">
        <f t="shared" si="88"/>
        <v>346488.71674121567</v>
      </c>
      <c r="X99" s="91">
        <f t="shared" si="89"/>
        <v>312093.38604338473</v>
      </c>
      <c r="Y99" s="91">
        <f t="shared" si="90"/>
        <v>277698.05534555356</v>
      </c>
      <c r="Z99" s="91">
        <f t="shared" si="91"/>
        <v>243302.72464772314</v>
      </c>
      <c r="AA99" s="91">
        <f t="shared" si="92"/>
        <v>208907.3939498929</v>
      </c>
      <c r="AB99" s="91">
        <f t="shared" si="93"/>
        <v>174512.06325206166</v>
      </c>
      <c r="AC99" s="91">
        <f t="shared" si="94"/>
        <v>140116.73255423055</v>
      </c>
      <c r="AD99" s="91">
        <f t="shared" si="95"/>
        <v>105721.40185640083</v>
      </c>
      <c r="AE99" s="9"/>
      <c r="AF99" s="91">
        <f t="shared" si="96"/>
        <v>124982.78704718585</v>
      </c>
      <c r="AG99" s="91">
        <f t="shared" si="97"/>
        <v>421057.79369411396</v>
      </c>
    </row>
    <row r="100" spans="1:33" x14ac:dyDescent="0.2">
      <c r="A100" s="9">
        <v>19</v>
      </c>
      <c r="B100" s="9">
        <v>3</v>
      </c>
      <c r="C100" s="9">
        <f t="shared" si="98"/>
        <v>225</v>
      </c>
      <c r="D100" s="91">
        <f t="shared" si="69"/>
        <v>1000000</v>
      </c>
      <c r="E100" s="91">
        <f t="shared" si="70"/>
        <v>964817.2422600158</v>
      </c>
      <c r="F100" s="91">
        <f t="shared" si="71"/>
        <v>929634.48452003126</v>
      </c>
      <c r="G100" s="91">
        <f t="shared" si="72"/>
        <v>894451.72678004694</v>
      </c>
      <c r="H100" s="91">
        <f t="shared" si="73"/>
        <v>859268.96904006216</v>
      </c>
      <c r="I100" s="91">
        <f t="shared" si="74"/>
        <v>824086.21130007843</v>
      </c>
      <c r="J100" s="91">
        <f t="shared" si="75"/>
        <v>788903.453560094</v>
      </c>
      <c r="K100" s="91">
        <f t="shared" si="76"/>
        <v>753720.69582010887</v>
      </c>
      <c r="L100" s="91">
        <f t="shared" si="77"/>
        <v>718537.93808012514</v>
      </c>
      <c r="M100" s="91">
        <f t="shared" si="78"/>
        <v>683355.18034014152</v>
      </c>
      <c r="N100" s="91">
        <f t="shared" si="79"/>
        <v>648172.42260015721</v>
      </c>
      <c r="O100" s="91">
        <f t="shared" si="80"/>
        <v>612989.66486017138</v>
      </c>
      <c r="P100" s="91">
        <f t="shared" si="81"/>
        <v>577806.90712018742</v>
      </c>
      <c r="Q100" s="91">
        <f t="shared" si="82"/>
        <v>542624.14938020438</v>
      </c>
      <c r="R100" s="91">
        <f t="shared" si="83"/>
        <v>507441.39164021914</v>
      </c>
      <c r="S100" s="91">
        <f t="shared" si="84"/>
        <v>472258.63390023407</v>
      </c>
      <c r="T100" s="91">
        <f t="shared" si="85"/>
        <v>437075.87616025051</v>
      </c>
      <c r="U100" s="91">
        <f t="shared" si="86"/>
        <v>401893.11842026585</v>
      </c>
      <c r="V100" s="91">
        <f t="shared" si="87"/>
        <v>366710.36068028241</v>
      </c>
      <c r="W100" s="91">
        <f t="shared" si="88"/>
        <v>331527.60294029716</v>
      </c>
      <c r="X100" s="91">
        <f t="shared" si="89"/>
        <v>296344.84520031261</v>
      </c>
      <c r="Y100" s="91">
        <f t="shared" si="90"/>
        <v>261162.08746032784</v>
      </c>
      <c r="Z100" s="91">
        <f t="shared" si="91"/>
        <v>225979.32972034381</v>
      </c>
      <c r="AA100" s="91">
        <f t="shared" si="92"/>
        <v>190796.57198035996</v>
      </c>
      <c r="AB100" s="91">
        <f t="shared" si="93"/>
        <v>155613.81424037513</v>
      </c>
      <c r="AC100" s="91">
        <f t="shared" si="94"/>
        <v>120431.0565003904</v>
      </c>
      <c r="AD100" s="91">
        <f t="shared" si="95"/>
        <v>85248.298760407095</v>
      </c>
      <c r="AE100" s="9"/>
      <c r="AF100" s="91">
        <f t="shared" si="96"/>
        <v>104950.64309479813</v>
      </c>
      <c r="AG100" s="91">
        <f t="shared" si="97"/>
        <v>407803.82172058447</v>
      </c>
    </row>
    <row r="101" spans="1:33" x14ac:dyDescent="0.2">
      <c r="A101" s="9">
        <v>19</v>
      </c>
      <c r="B101" s="9">
        <v>4</v>
      </c>
      <c r="C101" s="9">
        <f t="shared" si="98"/>
        <v>228</v>
      </c>
      <c r="D101" s="91">
        <f t="shared" si="69"/>
        <v>1000000</v>
      </c>
      <c r="E101" s="91">
        <f t="shared" si="70"/>
        <v>964017.51167032856</v>
      </c>
      <c r="F101" s="91">
        <f t="shared" si="71"/>
        <v>928035.02334065677</v>
      </c>
      <c r="G101" s="91">
        <f t="shared" si="72"/>
        <v>892052.53501098522</v>
      </c>
      <c r="H101" s="91">
        <f t="shared" si="73"/>
        <v>856070.04668131308</v>
      </c>
      <c r="I101" s="91">
        <f t="shared" si="74"/>
        <v>820087.5583516421</v>
      </c>
      <c r="J101" s="91">
        <f t="shared" si="75"/>
        <v>784105.07002197043</v>
      </c>
      <c r="K101" s="91">
        <f t="shared" si="76"/>
        <v>748122.58169229806</v>
      </c>
      <c r="L101" s="91">
        <f t="shared" si="77"/>
        <v>712140.09336262709</v>
      </c>
      <c r="M101" s="91">
        <f t="shared" si="78"/>
        <v>676157.60503295623</v>
      </c>
      <c r="N101" s="91">
        <f t="shared" si="79"/>
        <v>640175.11670328467</v>
      </c>
      <c r="O101" s="91">
        <f t="shared" si="80"/>
        <v>604192.6283736116</v>
      </c>
      <c r="P101" s="91">
        <f t="shared" si="81"/>
        <v>568210.1400439404</v>
      </c>
      <c r="Q101" s="91">
        <f t="shared" si="82"/>
        <v>532227.65171427012</v>
      </c>
      <c r="R101" s="91">
        <f t="shared" si="83"/>
        <v>496245.16338459757</v>
      </c>
      <c r="S101" s="91">
        <f t="shared" si="84"/>
        <v>460262.6750549252</v>
      </c>
      <c r="T101" s="91">
        <f t="shared" si="85"/>
        <v>424280.1867252544</v>
      </c>
      <c r="U101" s="91">
        <f t="shared" si="86"/>
        <v>388297.6983955825</v>
      </c>
      <c r="V101" s="91">
        <f t="shared" si="87"/>
        <v>352315.21006591182</v>
      </c>
      <c r="W101" s="91">
        <f t="shared" si="88"/>
        <v>316332.72173623933</v>
      </c>
      <c r="X101" s="91">
        <f t="shared" si="89"/>
        <v>280350.23340656748</v>
      </c>
      <c r="Y101" s="91">
        <f t="shared" si="90"/>
        <v>244367.74507689546</v>
      </c>
      <c r="Z101" s="91">
        <f t="shared" si="91"/>
        <v>208385.25674722419</v>
      </c>
      <c r="AA101" s="91">
        <f t="shared" si="92"/>
        <v>172402.7684175531</v>
      </c>
      <c r="AB101" s="91">
        <f t="shared" si="93"/>
        <v>136420.28008788099</v>
      </c>
      <c r="AC101" s="91">
        <f t="shared" si="94"/>
        <v>100437.791758209</v>
      </c>
      <c r="AD101" s="91">
        <f t="shared" si="95"/>
        <v>64455.303428538449</v>
      </c>
      <c r="AE101" s="9"/>
      <c r="AF101" s="91">
        <f t="shared" si="96"/>
        <v>84605.496893154355</v>
      </c>
      <c r="AG101" s="91">
        <f t="shared" si="97"/>
        <v>394342.75643496861</v>
      </c>
    </row>
    <row r="102" spans="1:33" x14ac:dyDescent="0.2">
      <c r="A102" s="9">
        <v>20</v>
      </c>
      <c r="B102" s="9">
        <v>1</v>
      </c>
      <c r="C102" s="9">
        <f t="shared" si="98"/>
        <v>231</v>
      </c>
      <c r="D102" s="91">
        <f t="shared" si="69"/>
        <v>1000000</v>
      </c>
      <c r="E102" s="91">
        <f t="shared" si="70"/>
        <v>963205.28529017745</v>
      </c>
      <c r="F102" s="91">
        <f t="shared" si="71"/>
        <v>926410.57058035454</v>
      </c>
      <c r="G102" s="91">
        <f t="shared" si="72"/>
        <v>889615.85587053187</v>
      </c>
      <c r="H102" s="91">
        <f t="shared" si="73"/>
        <v>852821.14116070862</v>
      </c>
      <c r="I102" s="91">
        <f t="shared" si="74"/>
        <v>816026.42645088653</v>
      </c>
      <c r="J102" s="91">
        <f t="shared" si="75"/>
        <v>779231.71174106374</v>
      </c>
      <c r="K102" s="91">
        <f t="shared" si="76"/>
        <v>742436.99703124026</v>
      </c>
      <c r="L102" s="91">
        <f t="shared" si="77"/>
        <v>705642.28232141817</v>
      </c>
      <c r="M102" s="91">
        <f t="shared" si="78"/>
        <v>668847.5676115962</v>
      </c>
      <c r="N102" s="91">
        <f t="shared" si="79"/>
        <v>632052.85290177353</v>
      </c>
      <c r="O102" s="91">
        <f t="shared" si="80"/>
        <v>595258.13819194923</v>
      </c>
      <c r="P102" s="91">
        <f t="shared" si="81"/>
        <v>558463.42348212702</v>
      </c>
      <c r="Q102" s="91">
        <f t="shared" si="82"/>
        <v>521668.70877230563</v>
      </c>
      <c r="R102" s="91">
        <f t="shared" si="83"/>
        <v>484873.99406248191</v>
      </c>
      <c r="S102" s="91">
        <f t="shared" si="84"/>
        <v>448079.27935265843</v>
      </c>
      <c r="T102" s="91">
        <f t="shared" si="85"/>
        <v>411284.56464283651</v>
      </c>
      <c r="U102" s="91">
        <f t="shared" si="86"/>
        <v>374489.84993301349</v>
      </c>
      <c r="V102" s="91">
        <f t="shared" si="87"/>
        <v>337695.1352231917</v>
      </c>
      <c r="W102" s="91">
        <f t="shared" si="88"/>
        <v>300900.4205133681</v>
      </c>
      <c r="X102" s="91">
        <f t="shared" si="89"/>
        <v>264105.70580354508</v>
      </c>
      <c r="Y102" s="91">
        <f t="shared" si="90"/>
        <v>227310.99109372194</v>
      </c>
      <c r="Z102" s="91">
        <f t="shared" si="91"/>
        <v>190516.27638389956</v>
      </c>
      <c r="AA102" s="91">
        <f t="shared" si="92"/>
        <v>153721.56167407738</v>
      </c>
      <c r="AB102" s="91">
        <f t="shared" si="93"/>
        <v>116926.84696425413</v>
      </c>
      <c r="AC102" s="91">
        <f t="shared" si="94"/>
        <v>80132.132254431024</v>
      </c>
      <c r="AD102" s="91">
        <f t="shared" si="95"/>
        <v>43337.417544609365</v>
      </c>
      <c r="AE102" s="9"/>
      <c r="AF102" s="91">
        <f t="shared" si="96"/>
        <v>63942.457782109894</v>
      </c>
      <c r="AG102" s="91">
        <f t="shared" si="97"/>
        <v>380671.36200426501</v>
      </c>
    </row>
    <row r="103" spans="1:33" x14ac:dyDescent="0.2">
      <c r="A103" s="9">
        <v>20</v>
      </c>
      <c r="B103" s="9">
        <v>2</v>
      </c>
      <c r="C103" s="9">
        <f t="shared" si="98"/>
        <v>234</v>
      </c>
      <c r="D103" s="91">
        <f t="shared" si="69"/>
        <v>1000000</v>
      </c>
      <c r="E103" s="91">
        <f t="shared" si="70"/>
        <v>962380.36787283642</v>
      </c>
      <c r="F103" s="91">
        <f t="shared" si="71"/>
        <v>924760.7357456726</v>
      </c>
      <c r="G103" s="91">
        <f t="shared" si="72"/>
        <v>887141.1036185089</v>
      </c>
      <c r="H103" s="91">
        <f t="shared" si="73"/>
        <v>849521.47149134474</v>
      </c>
      <c r="I103" s="91">
        <f t="shared" si="74"/>
        <v>811901.83936418162</v>
      </c>
      <c r="J103" s="91">
        <f t="shared" si="75"/>
        <v>774282.20723701781</v>
      </c>
      <c r="K103" s="91">
        <f t="shared" si="76"/>
        <v>736662.57510985341</v>
      </c>
      <c r="L103" s="91">
        <f t="shared" si="77"/>
        <v>699042.94298269029</v>
      </c>
      <c r="M103" s="91">
        <f t="shared" si="78"/>
        <v>661423.31085552741</v>
      </c>
      <c r="N103" s="91">
        <f t="shared" si="79"/>
        <v>623803.67872836371</v>
      </c>
      <c r="O103" s="91">
        <f t="shared" si="80"/>
        <v>586184.04660119838</v>
      </c>
      <c r="P103" s="91">
        <f t="shared" si="81"/>
        <v>548564.41447403526</v>
      </c>
      <c r="Q103" s="91">
        <f t="shared" si="82"/>
        <v>510944.78234687296</v>
      </c>
      <c r="R103" s="91">
        <f t="shared" si="83"/>
        <v>473325.15021970822</v>
      </c>
      <c r="S103" s="91">
        <f t="shared" si="84"/>
        <v>435705.5180925437</v>
      </c>
      <c r="T103" s="91">
        <f t="shared" si="85"/>
        <v>398085.88596538082</v>
      </c>
      <c r="U103" s="91">
        <f t="shared" si="86"/>
        <v>360466.25383821683</v>
      </c>
      <c r="V103" s="91">
        <f t="shared" si="87"/>
        <v>322846.62171105406</v>
      </c>
      <c r="W103" s="91">
        <f t="shared" si="88"/>
        <v>285226.98958388949</v>
      </c>
      <c r="X103" s="91">
        <f t="shared" si="89"/>
        <v>247607.35745672544</v>
      </c>
      <c r="Y103" s="91">
        <f t="shared" si="90"/>
        <v>209987.72532956133</v>
      </c>
      <c r="Z103" s="91">
        <f t="shared" si="91"/>
        <v>172368.09320239798</v>
      </c>
      <c r="AA103" s="91">
        <f t="shared" si="92"/>
        <v>134748.46107523484</v>
      </c>
      <c r="AB103" s="91">
        <f t="shared" si="93"/>
        <v>97128.828948070601</v>
      </c>
      <c r="AC103" s="91">
        <f t="shared" si="94"/>
        <v>59509.196820906509</v>
      </c>
      <c r="AD103" s="91">
        <f t="shared" si="95"/>
        <v>21889.564693743887</v>
      </c>
      <c r="AE103" s="9"/>
      <c r="AF103" s="91">
        <f t="shared" si="96"/>
        <v>42956.558684955358</v>
      </c>
      <c r="AG103" s="91">
        <f t="shared" si="97"/>
        <v>366786.35203558166</v>
      </c>
    </row>
    <row r="104" spans="1:33" x14ac:dyDescent="0.2">
      <c r="A104" s="9">
        <v>20</v>
      </c>
      <c r="B104" s="9">
        <v>3</v>
      </c>
      <c r="C104" s="9">
        <f t="shared" si="98"/>
        <v>237</v>
      </c>
      <c r="D104" s="91">
        <f t="shared" si="69"/>
        <v>1000000</v>
      </c>
      <c r="E104" s="91">
        <f t="shared" si="70"/>
        <v>961542.56112084945</v>
      </c>
      <c r="F104" s="91">
        <f t="shared" si="71"/>
        <v>923085.12224169879</v>
      </c>
      <c r="G104" s="91">
        <f t="shared" si="72"/>
        <v>884627.68336254812</v>
      </c>
      <c r="H104" s="91">
        <f t="shared" si="73"/>
        <v>846170.24448339699</v>
      </c>
      <c r="I104" s="91">
        <f t="shared" si="74"/>
        <v>807712.80560424691</v>
      </c>
      <c r="J104" s="91">
        <f t="shared" si="75"/>
        <v>769255.36672509625</v>
      </c>
      <c r="K104" s="91">
        <f t="shared" si="76"/>
        <v>730797.92784594488</v>
      </c>
      <c r="L104" s="91">
        <f t="shared" si="77"/>
        <v>692340.4889667948</v>
      </c>
      <c r="M104" s="91">
        <f t="shared" si="78"/>
        <v>653883.05008764507</v>
      </c>
      <c r="N104" s="91">
        <f t="shared" si="79"/>
        <v>615425.6112084944</v>
      </c>
      <c r="O104" s="91">
        <f t="shared" si="80"/>
        <v>576968.17232934211</v>
      </c>
      <c r="P104" s="91">
        <f t="shared" si="81"/>
        <v>538510.73345019203</v>
      </c>
      <c r="Q104" s="91">
        <f t="shared" si="82"/>
        <v>500053.29457104288</v>
      </c>
      <c r="R104" s="91">
        <f t="shared" si="83"/>
        <v>461595.85569189116</v>
      </c>
      <c r="S104" s="91">
        <f t="shared" si="84"/>
        <v>423138.41681273968</v>
      </c>
      <c r="T104" s="91">
        <f t="shared" si="85"/>
        <v>384680.97793358989</v>
      </c>
      <c r="U104" s="91">
        <f t="shared" si="86"/>
        <v>346223.53905443894</v>
      </c>
      <c r="V104" s="91">
        <f t="shared" si="87"/>
        <v>307766.10017528926</v>
      </c>
      <c r="W104" s="91">
        <f t="shared" si="88"/>
        <v>269308.66129613778</v>
      </c>
      <c r="X104" s="91">
        <f t="shared" si="89"/>
        <v>230851.22241698677</v>
      </c>
      <c r="Y104" s="91">
        <f t="shared" si="90"/>
        <v>192393.78353783573</v>
      </c>
      <c r="Z104" s="91">
        <f t="shared" si="91"/>
        <v>153936.34465868544</v>
      </c>
      <c r="AA104" s="91">
        <f t="shared" si="92"/>
        <v>115478.90577953539</v>
      </c>
      <c r="AB104" s="91">
        <f t="shared" si="93"/>
        <v>77021.466900384199</v>
      </c>
      <c r="AC104" s="91">
        <f t="shared" si="94"/>
        <v>38564.028021233171</v>
      </c>
      <c r="AD104" s="91">
        <f t="shared" si="95"/>
        <v>106.58914208363421</v>
      </c>
      <c r="AE104" s="9"/>
      <c r="AF104" s="91">
        <f t="shared" si="96"/>
        <v>21642.754914407786</v>
      </c>
      <c r="AG104" s="91">
        <f t="shared" si="97"/>
        <v>352684.38878613763</v>
      </c>
    </row>
    <row r="105" spans="1:33" x14ac:dyDescent="0.2">
      <c r="A105" s="95">
        <v>20</v>
      </c>
      <c r="B105" s="95">
        <v>4</v>
      </c>
      <c r="C105" s="95">
        <f t="shared" si="98"/>
        <v>240</v>
      </c>
      <c r="D105" s="93">
        <f t="shared" si="69"/>
        <v>1000000</v>
      </c>
      <c r="E105" s="93">
        <f t="shared" si="70"/>
        <v>960691.66363836278</v>
      </c>
      <c r="F105" s="93">
        <f t="shared" si="71"/>
        <v>921383.32727672532</v>
      </c>
      <c r="G105" s="93">
        <f t="shared" si="72"/>
        <v>882074.99091508798</v>
      </c>
      <c r="H105" s="93">
        <f t="shared" si="73"/>
        <v>842766.65455345006</v>
      </c>
      <c r="I105" s="93">
        <f t="shared" si="74"/>
        <v>803458.31819181331</v>
      </c>
      <c r="J105" s="93">
        <f t="shared" si="75"/>
        <v>764149.98183017585</v>
      </c>
      <c r="K105" s="93">
        <f t="shared" si="76"/>
        <v>724841.64546853781</v>
      </c>
      <c r="L105" s="93">
        <f t="shared" si="77"/>
        <v>685533.30910690094</v>
      </c>
      <c r="M105" s="93">
        <f t="shared" si="78"/>
        <v>646224.97274526453</v>
      </c>
      <c r="N105" s="93">
        <f t="shared" si="79"/>
        <v>606916.63638362708</v>
      </c>
      <c r="O105" s="93">
        <f t="shared" si="80"/>
        <v>567608.30002198811</v>
      </c>
      <c r="P105" s="93">
        <f t="shared" si="81"/>
        <v>528299.96366035123</v>
      </c>
      <c r="Q105" s="93">
        <f t="shared" si="82"/>
        <v>488991.62729871541</v>
      </c>
      <c r="R105" s="93">
        <f t="shared" si="83"/>
        <v>449683.29093707696</v>
      </c>
      <c r="S105" s="93">
        <f t="shared" si="84"/>
        <v>410374.95457543875</v>
      </c>
      <c r="T105" s="93">
        <f t="shared" si="85"/>
        <v>371066.61821380223</v>
      </c>
      <c r="U105" s="93">
        <f t="shared" si="86"/>
        <v>331758.28185216454</v>
      </c>
      <c r="V105" s="93">
        <f t="shared" si="87"/>
        <v>292449.94549052813</v>
      </c>
      <c r="W105" s="93">
        <f t="shared" si="88"/>
        <v>253141.60912888992</v>
      </c>
      <c r="X105" s="93">
        <f t="shared" si="89"/>
        <v>213833.2727672522</v>
      </c>
      <c r="Y105" s="93">
        <f t="shared" si="90"/>
        <v>174524.9364056144</v>
      </c>
      <c r="Z105" s="93">
        <f t="shared" si="91"/>
        <v>135216.60004397741</v>
      </c>
      <c r="AA105" s="93">
        <f t="shared" si="92"/>
        <v>95908.263682340621</v>
      </c>
      <c r="AB105" s="93">
        <f t="shared" si="93"/>
        <v>56599.9273207027</v>
      </c>
      <c r="AC105" s="93">
        <f t="shared" si="94"/>
        <v>17291.590959064939</v>
      </c>
      <c r="AD105" s="93">
        <f t="shared" si="95"/>
        <v>-22016.745402571309</v>
      </c>
      <c r="AE105" s="95"/>
      <c r="AF105" s="93">
        <f t="shared" si="96"/>
        <v>-4.0770400545916345</v>
      </c>
      <c r="AG105" s="93">
        <f t="shared" si="97"/>
        <v>338362.08236092102</v>
      </c>
    </row>
    <row r="106" spans="1:33" x14ac:dyDescent="0.2">
      <c r="A106" s="9">
        <v>21</v>
      </c>
      <c r="B106" s="9">
        <v>1</v>
      </c>
      <c r="C106" s="9">
        <f t="shared" si="98"/>
        <v>243</v>
      </c>
      <c r="D106" s="91">
        <f t="shared" si="69"/>
        <v>1000000</v>
      </c>
      <c r="E106" s="91">
        <f t="shared" si="70"/>
        <v>959827.47088271216</v>
      </c>
      <c r="F106" s="91">
        <f t="shared" si="71"/>
        <v>919654.9417654241</v>
      </c>
      <c r="G106" s="91">
        <f t="shared" si="72"/>
        <v>879482.41264813626</v>
      </c>
      <c r="H106" s="91">
        <f t="shared" si="73"/>
        <v>839309.88353084773</v>
      </c>
      <c r="I106" s="91">
        <f t="shared" si="74"/>
        <v>799137.35441356036</v>
      </c>
      <c r="J106" s="91">
        <f t="shared" si="75"/>
        <v>758964.82529627229</v>
      </c>
      <c r="K106" s="91">
        <f t="shared" si="76"/>
        <v>718792.29617898376</v>
      </c>
      <c r="L106" s="91">
        <f t="shared" si="77"/>
        <v>678619.76706169627</v>
      </c>
      <c r="M106" s="91">
        <f t="shared" si="78"/>
        <v>638447.23794440925</v>
      </c>
      <c r="N106" s="91">
        <f t="shared" si="79"/>
        <v>598274.7088271213</v>
      </c>
      <c r="O106" s="91">
        <f t="shared" si="80"/>
        <v>558102.17970983172</v>
      </c>
      <c r="P106" s="91">
        <f t="shared" si="81"/>
        <v>517929.65059254423</v>
      </c>
      <c r="Q106" s="91">
        <f t="shared" si="82"/>
        <v>477757.12147525785</v>
      </c>
      <c r="R106" s="91">
        <f t="shared" si="83"/>
        <v>437584.5923579688</v>
      </c>
      <c r="S106" s="91">
        <f t="shared" si="84"/>
        <v>397412.06324067997</v>
      </c>
      <c r="T106" s="91">
        <f t="shared" si="85"/>
        <v>357239.53412339289</v>
      </c>
      <c r="U106" s="91">
        <f t="shared" si="86"/>
        <v>317067.00500610459</v>
      </c>
      <c r="V106" s="91">
        <f t="shared" si="87"/>
        <v>276894.47588881763</v>
      </c>
      <c r="W106" s="91">
        <f t="shared" si="88"/>
        <v>236721.94677152883</v>
      </c>
      <c r="X106" s="91">
        <f t="shared" si="89"/>
        <v>196549.4176542405</v>
      </c>
      <c r="Y106" s="91">
        <f t="shared" si="90"/>
        <v>156376.88853695212</v>
      </c>
      <c r="Z106" s="91">
        <f t="shared" si="91"/>
        <v>116204.35941966454</v>
      </c>
      <c r="AA106" s="91">
        <f t="shared" si="92"/>
        <v>76031.830302377188</v>
      </c>
      <c r="AB106" s="91">
        <f t="shared" si="93"/>
        <v>35859.301185088683</v>
      </c>
      <c r="AC106" s="91">
        <f t="shared" si="94"/>
        <v>-4313.2279321996721</v>
      </c>
      <c r="AD106" s="91">
        <f t="shared" si="95"/>
        <v>-44485.757049486485</v>
      </c>
      <c r="AE106" s="9"/>
      <c r="AF106" s="91">
        <f t="shared" si="96"/>
        <v>-21989.140743805445</v>
      </c>
      <c r="AG106" s="91">
        <f t="shared" si="97"/>
        <v>323815.98989781039</v>
      </c>
    </row>
    <row r="107" spans="1:33" x14ac:dyDescent="0.2">
      <c r="A107" s="9">
        <v>21</v>
      </c>
      <c r="B107" s="9">
        <v>2</v>
      </c>
      <c r="C107" s="9">
        <f t="shared" si="98"/>
        <v>246</v>
      </c>
      <c r="D107" s="91">
        <f t="shared" si="69"/>
        <v>1000000</v>
      </c>
      <c r="E107" s="91">
        <f t="shared" si="70"/>
        <v>958949.77511525457</v>
      </c>
      <c r="F107" s="91">
        <f t="shared" si="71"/>
        <v>917899.5502305089</v>
      </c>
      <c r="G107" s="91">
        <f t="shared" si="72"/>
        <v>876849.32534576335</v>
      </c>
      <c r="H107" s="91">
        <f t="shared" si="73"/>
        <v>835799.10046101722</v>
      </c>
      <c r="I107" s="91">
        <f t="shared" si="74"/>
        <v>794748.87557627226</v>
      </c>
      <c r="J107" s="91">
        <f t="shared" si="75"/>
        <v>753698.65069152659</v>
      </c>
      <c r="K107" s="91">
        <f t="shared" si="76"/>
        <v>712648.42580678035</v>
      </c>
      <c r="L107" s="91">
        <f t="shared" si="77"/>
        <v>671598.20092203526</v>
      </c>
      <c r="M107" s="91">
        <f t="shared" si="78"/>
        <v>630547.97603729065</v>
      </c>
      <c r="N107" s="91">
        <f t="shared" si="79"/>
        <v>589497.7511525451</v>
      </c>
      <c r="O107" s="91">
        <f t="shared" si="80"/>
        <v>548447.5262677978</v>
      </c>
      <c r="P107" s="91">
        <f t="shared" si="81"/>
        <v>507397.30138305272</v>
      </c>
      <c r="Q107" s="91">
        <f t="shared" si="82"/>
        <v>466347.07649830874</v>
      </c>
      <c r="R107" s="91">
        <f t="shared" si="83"/>
        <v>425296.85161356203</v>
      </c>
      <c r="S107" s="91">
        <f t="shared" si="84"/>
        <v>384246.62672881561</v>
      </c>
      <c r="T107" s="91">
        <f t="shared" si="85"/>
        <v>343196.40184407093</v>
      </c>
      <c r="U107" s="91">
        <f t="shared" si="86"/>
        <v>302146.17695932498</v>
      </c>
      <c r="V107" s="91">
        <f t="shared" si="87"/>
        <v>261095.95207458042</v>
      </c>
      <c r="W107" s="91">
        <f t="shared" si="88"/>
        <v>220045.72718983397</v>
      </c>
      <c r="X107" s="91">
        <f t="shared" si="89"/>
        <v>178995.50230508801</v>
      </c>
      <c r="Y107" s="91">
        <f t="shared" si="90"/>
        <v>137945.277420342</v>
      </c>
      <c r="Z107" s="91">
        <f t="shared" si="91"/>
        <v>96895.052535596798</v>
      </c>
      <c r="AA107" s="91">
        <f t="shared" si="92"/>
        <v>55844.827650851832</v>
      </c>
      <c r="AB107" s="91">
        <f t="shared" si="93"/>
        <v>14794.602766105694</v>
      </c>
      <c r="AC107" s="91">
        <f t="shared" si="94"/>
        <v>-26255.622118640291</v>
      </c>
      <c r="AD107" s="91">
        <f t="shared" si="95"/>
        <v>-67305.847003384712</v>
      </c>
      <c r="AE107" s="9"/>
      <c r="AF107" s="91">
        <f t="shared" si="96"/>
        <v>-44317.721067927407</v>
      </c>
      <c r="AG107" s="91">
        <f t="shared" si="97"/>
        <v>309042.61473996367</v>
      </c>
    </row>
    <row r="108" spans="1:33" x14ac:dyDescent="0.2">
      <c r="A108" s="9">
        <v>21</v>
      </c>
      <c r="B108" s="9">
        <v>3</v>
      </c>
      <c r="C108" s="9">
        <f t="shared" si="98"/>
        <v>249</v>
      </c>
      <c r="D108" s="91">
        <f t="shared" si="69"/>
        <v>1000000</v>
      </c>
      <c r="E108" s="91">
        <f t="shared" si="70"/>
        <v>958058.36535143037</v>
      </c>
      <c r="F108" s="91">
        <f t="shared" si="71"/>
        <v>916116.73070286063</v>
      </c>
      <c r="G108" s="91">
        <f t="shared" si="72"/>
        <v>874175.09605429089</v>
      </c>
      <c r="H108" s="91">
        <f t="shared" si="73"/>
        <v>832233.46140572056</v>
      </c>
      <c r="I108" s="91">
        <f t="shared" si="74"/>
        <v>790291.82675715152</v>
      </c>
      <c r="J108" s="91">
        <f t="shared" si="75"/>
        <v>748350.19210858166</v>
      </c>
      <c r="K108" s="91">
        <f t="shared" si="76"/>
        <v>706408.55746001133</v>
      </c>
      <c r="L108" s="91">
        <f t="shared" si="77"/>
        <v>664466.92281144205</v>
      </c>
      <c r="M108" s="91">
        <f t="shared" si="78"/>
        <v>622525.28816287336</v>
      </c>
      <c r="N108" s="91">
        <f t="shared" si="79"/>
        <v>580583.65351430362</v>
      </c>
      <c r="O108" s="91">
        <f t="shared" si="80"/>
        <v>538642.01886573213</v>
      </c>
      <c r="P108" s="91">
        <f t="shared" si="81"/>
        <v>496700.38421716291</v>
      </c>
      <c r="Q108" s="91">
        <f t="shared" si="82"/>
        <v>454758.74956859479</v>
      </c>
      <c r="R108" s="91">
        <f t="shared" si="83"/>
        <v>412817.11492002395</v>
      </c>
      <c r="S108" s="91">
        <f t="shared" si="84"/>
        <v>370875.48027145333</v>
      </c>
      <c r="T108" s="91">
        <f t="shared" si="85"/>
        <v>328933.84562288452</v>
      </c>
      <c r="U108" s="91">
        <f t="shared" si="86"/>
        <v>286992.21097431442</v>
      </c>
      <c r="V108" s="91">
        <f t="shared" si="87"/>
        <v>245050.57632574573</v>
      </c>
      <c r="W108" s="91">
        <f t="shared" si="88"/>
        <v>203108.94167717511</v>
      </c>
      <c r="X108" s="91">
        <f t="shared" si="89"/>
        <v>161167.30702860502</v>
      </c>
      <c r="Y108" s="91">
        <f t="shared" si="90"/>
        <v>119225.67238003484</v>
      </c>
      <c r="Z108" s="91">
        <f t="shared" si="91"/>
        <v>77284.037731465505</v>
      </c>
      <c r="AA108" s="91">
        <f t="shared" si="92"/>
        <v>35342.403082896395</v>
      </c>
      <c r="AB108" s="91">
        <f t="shared" si="93"/>
        <v>-6599.2315656739047</v>
      </c>
      <c r="AC108" s="91">
        <f t="shared" si="94"/>
        <v>-48540.866214244044</v>
      </c>
      <c r="AD108" s="91">
        <f t="shared" si="95"/>
        <v>-90482.500862812594</v>
      </c>
      <c r="AE108" s="9"/>
      <c r="AF108" s="91">
        <f t="shared" si="96"/>
        <v>-66995.185459613771</v>
      </c>
      <c r="AG108" s="91">
        <f t="shared" si="97"/>
        <v>294038.40559527557</v>
      </c>
    </row>
    <row r="109" spans="1:33" x14ac:dyDescent="0.2">
      <c r="A109" s="9">
        <v>21</v>
      </c>
      <c r="B109" s="9">
        <v>4</v>
      </c>
      <c r="C109" s="9">
        <f t="shared" si="98"/>
        <v>252</v>
      </c>
      <c r="D109" s="91">
        <f t="shared" si="69"/>
        <v>1000000</v>
      </c>
      <c r="E109" s="91">
        <f t="shared" si="70"/>
        <v>957153.02731004648</v>
      </c>
      <c r="F109" s="91">
        <f t="shared" si="71"/>
        <v>914306.05462009285</v>
      </c>
      <c r="G109" s="91">
        <f t="shared" si="72"/>
        <v>871459.08193013922</v>
      </c>
      <c r="H109" s="91">
        <f t="shared" si="73"/>
        <v>828612.109240185</v>
      </c>
      <c r="I109" s="91">
        <f t="shared" si="74"/>
        <v>785765.13655023195</v>
      </c>
      <c r="J109" s="91">
        <f t="shared" si="75"/>
        <v>742918.1638602782</v>
      </c>
      <c r="K109" s="91">
        <f t="shared" si="76"/>
        <v>700071.19117032399</v>
      </c>
      <c r="L109" s="91">
        <f t="shared" si="77"/>
        <v>657224.21848037082</v>
      </c>
      <c r="M109" s="91">
        <f t="shared" si="78"/>
        <v>614377.24579041824</v>
      </c>
      <c r="N109" s="91">
        <f t="shared" si="79"/>
        <v>571530.2731004646</v>
      </c>
      <c r="O109" s="91">
        <f t="shared" si="80"/>
        <v>528683.30041050923</v>
      </c>
      <c r="P109" s="91">
        <f t="shared" si="81"/>
        <v>485836.32772055606</v>
      </c>
      <c r="Q109" s="91">
        <f t="shared" si="82"/>
        <v>442989.35503060411</v>
      </c>
      <c r="R109" s="91">
        <f t="shared" si="83"/>
        <v>400142.38234064932</v>
      </c>
      <c r="S109" s="91">
        <f t="shared" si="84"/>
        <v>357295.40965069481</v>
      </c>
      <c r="T109" s="91">
        <f t="shared" si="85"/>
        <v>314448.43696074211</v>
      </c>
      <c r="U109" s="91">
        <f t="shared" si="86"/>
        <v>271601.46427078807</v>
      </c>
      <c r="V109" s="91">
        <f t="shared" si="87"/>
        <v>228754.49158083551</v>
      </c>
      <c r="W109" s="91">
        <f t="shared" si="88"/>
        <v>185907.51889088098</v>
      </c>
      <c r="X109" s="91">
        <f t="shared" si="89"/>
        <v>143060.54620092697</v>
      </c>
      <c r="Y109" s="91">
        <f t="shared" si="90"/>
        <v>100213.57351097288</v>
      </c>
      <c r="Z109" s="91">
        <f t="shared" si="91"/>
        <v>57366.60082101966</v>
      </c>
      <c r="AA109" s="91">
        <f t="shared" si="92"/>
        <v>14519.628131066653</v>
      </c>
      <c r="AB109" s="91">
        <f t="shared" si="93"/>
        <v>-28327.344558887558</v>
      </c>
      <c r="AC109" s="91">
        <f t="shared" si="94"/>
        <v>-71174.317248841602</v>
      </c>
      <c r="AD109" s="91">
        <f t="shared" si="95"/>
        <v>-114021.28993879404</v>
      </c>
      <c r="AE109" s="9"/>
      <c r="AF109" s="91">
        <f t="shared" si="96"/>
        <v>-90026.985232420237</v>
      </c>
      <c r="AG109" s="91">
        <f t="shared" si="97"/>
        <v>278799.75568270177</v>
      </c>
    </row>
    <row r="110" spans="1:33" x14ac:dyDescent="0.2">
      <c r="A110" s="9">
        <v>22</v>
      </c>
      <c r="B110" s="9">
        <v>1</v>
      </c>
      <c r="C110" s="9">
        <f t="shared" si="98"/>
        <v>255</v>
      </c>
      <c r="D110" s="91">
        <f t="shared" si="69"/>
        <v>1000000</v>
      </c>
      <c r="E110" s="91">
        <f t="shared" si="70"/>
        <v>956233.54336176591</v>
      </c>
      <c r="F110" s="91">
        <f t="shared" si="71"/>
        <v>912467.08672353183</v>
      </c>
      <c r="G110" s="91">
        <f t="shared" si="72"/>
        <v>868700.63008529763</v>
      </c>
      <c r="H110" s="91">
        <f t="shared" si="73"/>
        <v>824934.17344706284</v>
      </c>
      <c r="I110" s="91">
        <f t="shared" si="74"/>
        <v>781167.71680882934</v>
      </c>
      <c r="J110" s="91">
        <f t="shared" si="75"/>
        <v>737401.26017059502</v>
      </c>
      <c r="K110" s="91">
        <f t="shared" si="76"/>
        <v>693634.80353236035</v>
      </c>
      <c r="L110" s="91">
        <f t="shared" si="77"/>
        <v>649868.34689412662</v>
      </c>
      <c r="M110" s="91">
        <f t="shared" si="78"/>
        <v>606101.89025589358</v>
      </c>
      <c r="N110" s="91">
        <f t="shared" si="79"/>
        <v>562335.43361765938</v>
      </c>
      <c r="O110" s="91">
        <f t="shared" si="80"/>
        <v>518568.97697942343</v>
      </c>
      <c r="P110" s="91">
        <f t="shared" si="81"/>
        <v>474802.52034118975</v>
      </c>
      <c r="Q110" s="91">
        <f t="shared" si="82"/>
        <v>431036.0637029573</v>
      </c>
      <c r="R110" s="91">
        <f t="shared" si="83"/>
        <v>387269.60706472199</v>
      </c>
      <c r="S110" s="91">
        <f t="shared" si="84"/>
        <v>343503.15042648691</v>
      </c>
      <c r="T110" s="91">
        <f t="shared" si="85"/>
        <v>299736.6937882537</v>
      </c>
      <c r="U110" s="91">
        <f t="shared" si="86"/>
        <v>255970.23715001915</v>
      </c>
      <c r="V110" s="91">
        <f t="shared" si="87"/>
        <v>212203.78051178606</v>
      </c>
      <c r="W110" s="91">
        <f t="shared" si="88"/>
        <v>168437.32387355098</v>
      </c>
      <c r="X110" s="91">
        <f t="shared" si="89"/>
        <v>124670.86723531646</v>
      </c>
      <c r="Y110" s="91">
        <f t="shared" si="90"/>
        <v>80904.410597081835</v>
      </c>
      <c r="Z110" s="91">
        <f t="shared" si="91"/>
        <v>37137.953958848091</v>
      </c>
      <c r="AA110" s="91">
        <f t="shared" si="92"/>
        <v>-6628.5026793854304</v>
      </c>
      <c r="AB110" s="91">
        <f t="shared" si="93"/>
        <v>-50394.959317620174</v>
      </c>
      <c r="AC110" s="91">
        <f t="shared" si="94"/>
        <v>-94161.415955854754</v>
      </c>
      <c r="AD110" s="91">
        <f t="shared" si="95"/>
        <v>-137927.8725940877</v>
      </c>
      <c r="AE110" s="9"/>
      <c r="AF110" s="91">
        <f t="shared" si="96"/>
        <v>-113418.6568766768</v>
      </c>
      <c r="AG110" s="91">
        <f t="shared" si="97"/>
        <v>263323.001865244</v>
      </c>
    </row>
    <row r="111" spans="1:33" x14ac:dyDescent="0.2">
      <c r="A111" s="9">
        <v>22</v>
      </c>
      <c r="B111" s="9">
        <v>2</v>
      </c>
      <c r="C111" s="9">
        <f t="shared" si="98"/>
        <v>258</v>
      </c>
      <c r="D111" s="91">
        <f t="shared" si="69"/>
        <v>1000000</v>
      </c>
      <c r="E111" s="91">
        <f t="shared" si="70"/>
        <v>955299.69247679354</v>
      </c>
      <c r="F111" s="91">
        <f t="shared" si="71"/>
        <v>910599.38495358697</v>
      </c>
      <c r="G111" s="91">
        <f t="shared" si="72"/>
        <v>865899.07743038039</v>
      </c>
      <c r="H111" s="91">
        <f t="shared" si="73"/>
        <v>821198.76990717323</v>
      </c>
      <c r="I111" s="91">
        <f t="shared" si="74"/>
        <v>776498.46238396724</v>
      </c>
      <c r="J111" s="91">
        <f t="shared" si="75"/>
        <v>731798.15486076055</v>
      </c>
      <c r="K111" s="91">
        <f t="shared" si="76"/>
        <v>687097.84733755351</v>
      </c>
      <c r="L111" s="91">
        <f t="shared" si="77"/>
        <v>642397.5398143474</v>
      </c>
      <c r="M111" s="91">
        <f t="shared" si="78"/>
        <v>597697.23229114187</v>
      </c>
      <c r="N111" s="91">
        <f t="shared" si="79"/>
        <v>552996.9247679353</v>
      </c>
      <c r="O111" s="91">
        <f t="shared" si="80"/>
        <v>508296.61724472698</v>
      </c>
      <c r="P111" s="91">
        <f t="shared" si="81"/>
        <v>463596.30972152087</v>
      </c>
      <c r="Q111" s="91">
        <f t="shared" si="82"/>
        <v>418896.00219831598</v>
      </c>
      <c r="R111" s="91">
        <f t="shared" si="83"/>
        <v>374195.69467510824</v>
      </c>
      <c r="S111" s="91">
        <f t="shared" si="84"/>
        <v>329495.3871519008</v>
      </c>
      <c r="T111" s="91">
        <f t="shared" si="85"/>
        <v>284795.07962869515</v>
      </c>
      <c r="U111" s="91">
        <f t="shared" si="86"/>
        <v>240094.7721054882</v>
      </c>
      <c r="V111" s="91">
        <f t="shared" si="87"/>
        <v>195394.4645822827</v>
      </c>
      <c r="W111" s="91">
        <f t="shared" si="88"/>
        <v>150694.15705907522</v>
      </c>
      <c r="X111" s="91">
        <f t="shared" si="89"/>
        <v>105993.84953586828</v>
      </c>
      <c r="Y111" s="91">
        <f t="shared" si="90"/>
        <v>61293.542012661244</v>
      </c>
      <c r="Z111" s="91">
        <f t="shared" si="91"/>
        <v>16593.234489455092</v>
      </c>
      <c r="AA111" s="91">
        <f t="shared" si="92"/>
        <v>-28107.073033750828</v>
      </c>
      <c r="AB111" s="91">
        <f t="shared" si="93"/>
        <v>-72807.380556958</v>
      </c>
      <c r="AC111" s="91">
        <f t="shared" si="94"/>
        <v>-117507.68808016498</v>
      </c>
      <c r="AD111" s="91">
        <f t="shared" si="95"/>
        <v>-162207.99560337033</v>
      </c>
      <c r="AE111" s="9"/>
      <c r="AF111" s="91">
        <f t="shared" si="96"/>
        <v>-137175.82339037489</v>
      </c>
      <c r="AG111" s="91">
        <f t="shared" si="97"/>
        <v>247604.42376938846</v>
      </c>
    </row>
    <row r="112" spans="1:33" x14ac:dyDescent="0.2">
      <c r="A112" s="9">
        <v>22</v>
      </c>
      <c r="B112" s="9">
        <v>3</v>
      </c>
      <c r="C112" s="9">
        <f t="shared" si="98"/>
        <v>261</v>
      </c>
      <c r="D112" s="91">
        <f t="shared" si="69"/>
        <v>1000000</v>
      </c>
      <c r="E112" s="91">
        <f t="shared" si="70"/>
        <v>954351.25017174345</v>
      </c>
      <c r="F112" s="91">
        <f t="shared" si="71"/>
        <v>908702.50034348678</v>
      </c>
      <c r="G112" s="91">
        <f t="shared" si="72"/>
        <v>863053.75051523012</v>
      </c>
      <c r="H112" s="91">
        <f t="shared" si="73"/>
        <v>817405.00068697287</v>
      </c>
      <c r="I112" s="91">
        <f t="shared" si="74"/>
        <v>771756.25085871678</v>
      </c>
      <c r="J112" s="91">
        <f t="shared" si="75"/>
        <v>726107.50103045988</v>
      </c>
      <c r="K112" s="91">
        <f t="shared" si="76"/>
        <v>680458.75120220275</v>
      </c>
      <c r="L112" s="91">
        <f t="shared" si="77"/>
        <v>634810.00137394655</v>
      </c>
      <c r="M112" s="91">
        <f t="shared" si="78"/>
        <v>589161.25154569093</v>
      </c>
      <c r="N112" s="91">
        <f t="shared" si="79"/>
        <v>543512.50171743426</v>
      </c>
      <c r="O112" s="91">
        <f t="shared" si="80"/>
        <v>497863.75188917585</v>
      </c>
      <c r="P112" s="91">
        <f t="shared" si="81"/>
        <v>452215.00206091965</v>
      </c>
      <c r="Q112" s="91">
        <f t="shared" si="82"/>
        <v>406566.25223266467</v>
      </c>
      <c r="R112" s="91">
        <f t="shared" si="83"/>
        <v>360917.50240440678</v>
      </c>
      <c r="S112" s="91">
        <f t="shared" si="84"/>
        <v>315268.75257614924</v>
      </c>
      <c r="T112" s="91">
        <f t="shared" si="85"/>
        <v>269620.00274789351</v>
      </c>
      <c r="U112" s="91">
        <f t="shared" si="86"/>
        <v>223971.25291963646</v>
      </c>
      <c r="V112" s="91">
        <f t="shared" si="87"/>
        <v>178322.50309138087</v>
      </c>
      <c r="W112" s="91">
        <f t="shared" si="88"/>
        <v>132673.75326312328</v>
      </c>
      <c r="X112" s="91">
        <f t="shared" si="89"/>
        <v>87025.00343486623</v>
      </c>
      <c r="Y112" s="91">
        <f t="shared" si="90"/>
        <v>41376.253606609076</v>
      </c>
      <c r="Z112" s="91">
        <f t="shared" si="91"/>
        <v>-4272.4962216471722</v>
      </c>
      <c r="AA112" s="91">
        <f t="shared" si="92"/>
        <v>-49921.246049903188</v>
      </c>
      <c r="AB112" s="91">
        <f t="shared" si="93"/>
        <v>-95569.995878160466</v>
      </c>
      <c r="AC112" s="91">
        <f t="shared" si="94"/>
        <v>-141218.74570641754</v>
      </c>
      <c r="AD112" s="91">
        <f t="shared" si="95"/>
        <v>-186867.49553467298</v>
      </c>
      <c r="AE112" s="9"/>
      <c r="AF112" s="91">
        <f t="shared" si="96"/>
        <v>-161304.19563084951</v>
      </c>
      <c r="AG112" s="91">
        <f t="shared" si="97"/>
        <v>231640.24289078516</v>
      </c>
    </row>
    <row r="113" spans="1:33" x14ac:dyDescent="0.2">
      <c r="A113" s="9">
        <v>22</v>
      </c>
      <c r="B113" s="9">
        <v>4</v>
      </c>
      <c r="C113" s="9">
        <f t="shared" si="98"/>
        <v>264</v>
      </c>
      <c r="D113" s="91">
        <f t="shared" si="69"/>
        <v>1000000</v>
      </c>
      <c r="E113" s="91">
        <f t="shared" si="70"/>
        <v>953387.98845567694</v>
      </c>
      <c r="F113" s="91">
        <f t="shared" si="71"/>
        <v>906775.97691135376</v>
      </c>
      <c r="G113" s="91">
        <f t="shared" si="72"/>
        <v>860163.96536703059</v>
      </c>
      <c r="H113" s="91">
        <f t="shared" si="73"/>
        <v>813551.95382270683</v>
      </c>
      <c r="I113" s="91">
        <f t="shared" si="74"/>
        <v>766939.94227838423</v>
      </c>
      <c r="J113" s="91">
        <f t="shared" si="75"/>
        <v>720327.93073406082</v>
      </c>
      <c r="K113" s="91">
        <f t="shared" si="76"/>
        <v>673715.91918973718</v>
      </c>
      <c r="L113" s="91">
        <f t="shared" si="77"/>
        <v>627103.90764541447</v>
      </c>
      <c r="M113" s="91">
        <f t="shared" si="78"/>
        <v>580491.89610109234</v>
      </c>
      <c r="N113" s="91">
        <f t="shared" si="79"/>
        <v>533879.88455676916</v>
      </c>
      <c r="O113" s="91">
        <f t="shared" si="80"/>
        <v>487267.87301244424</v>
      </c>
      <c r="P113" s="91">
        <f t="shared" si="81"/>
        <v>440655.86146812153</v>
      </c>
      <c r="Q113" s="91">
        <f t="shared" si="82"/>
        <v>394043.84992380004</v>
      </c>
      <c r="R113" s="91">
        <f t="shared" si="83"/>
        <v>347431.83837947564</v>
      </c>
      <c r="S113" s="91">
        <f t="shared" si="84"/>
        <v>300819.82683515159</v>
      </c>
      <c r="T113" s="91">
        <f t="shared" si="85"/>
        <v>254207.81529082934</v>
      </c>
      <c r="U113" s="91">
        <f t="shared" si="86"/>
        <v>207595.80374650579</v>
      </c>
      <c r="V113" s="91">
        <f t="shared" si="87"/>
        <v>160983.79220218369</v>
      </c>
      <c r="W113" s="91">
        <f t="shared" si="88"/>
        <v>114371.78065785958</v>
      </c>
      <c r="X113" s="91">
        <f t="shared" si="89"/>
        <v>67759.769113536022</v>
      </c>
      <c r="Y113" s="91">
        <f t="shared" si="90"/>
        <v>21147.757569212343</v>
      </c>
      <c r="Z113" s="91">
        <f t="shared" si="91"/>
        <v>-25464.253975110409</v>
      </c>
      <c r="AA113" s="91">
        <f t="shared" si="92"/>
        <v>-72076.265519432927</v>
      </c>
      <c r="AB113" s="91">
        <f t="shared" si="93"/>
        <v>-118688.27706375672</v>
      </c>
      <c r="AC113" s="91">
        <f t="shared" si="94"/>
        <v>-165300.2886080803</v>
      </c>
      <c r="AD113" s="91">
        <f t="shared" si="95"/>
        <v>-211912.30015240225</v>
      </c>
      <c r="AE113" s="9"/>
      <c r="AF113" s="91">
        <f t="shared" si="96"/>
        <v>-185809.57368758155</v>
      </c>
      <c r="AG113" s="91">
        <f t="shared" si="97"/>
        <v>215426.62168595367</v>
      </c>
    </row>
    <row r="114" spans="1:33" x14ac:dyDescent="0.2">
      <c r="A114" s="9">
        <v>23</v>
      </c>
      <c r="B114" s="9">
        <v>1</v>
      </c>
      <c r="C114" s="9">
        <f t="shared" si="98"/>
        <v>267</v>
      </c>
      <c r="D114" s="91">
        <f t="shared" si="69"/>
        <v>1000000</v>
      </c>
      <c r="E114" s="91">
        <f t="shared" si="70"/>
        <v>952409.67577529687</v>
      </c>
      <c r="F114" s="91">
        <f t="shared" si="71"/>
        <v>904819.35155059362</v>
      </c>
      <c r="G114" s="91">
        <f t="shared" si="72"/>
        <v>857229.02732589049</v>
      </c>
      <c r="H114" s="91">
        <f t="shared" si="73"/>
        <v>809638.70310118666</v>
      </c>
      <c r="I114" s="91">
        <f t="shared" si="74"/>
        <v>762048.378876484</v>
      </c>
      <c r="J114" s="91">
        <f t="shared" si="75"/>
        <v>714458.05465178052</v>
      </c>
      <c r="K114" s="91">
        <f t="shared" si="76"/>
        <v>666867.73042707681</v>
      </c>
      <c r="L114" s="91">
        <f t="shared" si="77"/>
        <v>619277.40620237403</v>
      </c>
      <c r="M114" s="91">
        <f t="shared" si="78"/>
        <v>571687.08197767194</v>
      </c>
      <c r="N114" s="91">
        <f t="shared" si="79"/>
        <v>524096.7577529687</v>
      </c>
      <c r="O114" s="91">
        <f t="shared" si="80"/>
        <v>476506.4335282637</v>
      </c>
      <c r="P114" s="91">
        <f t="shared" si="81"/>
        <v>428916.10930356092</v>
      </c>
      <c r="Q114" s="91">
        <f t="shared" si="82"/>
        <v>381325.78507885942</v>
      </c>
      <c r="R114" s="91">
        <f t="shared" si="83"/>
        <v>333735.46085415495</v>
      </c>
      <c r="S114" s="91">
        <f t="shared" si="84"/>
        <v>286145.13662945083</v>
      </c>
      <c r="T114" s="91">
        <f t="shared" si="85"/>
        <v>238554.81240474855</v>
      </c>
      <c r="U114" s="91">
        <f t="shared" si="86"/>
        <v>190964.48818004495</v>
      </c>
      <c r="V114" s="91">
        <f t="shared" si="87"/>
        <v>143374.16395534281</v>
      </c>
      <c r="W114" s="91">
        <f t="shared" si="88"/>
        <v>95783.839730638632</v>
      </c>
      <c r="X114" s="91">
        <f t="shared" si="89"/>
        <v>48193.515505935022</v>
      </c>
      <c r="Y114" s="91">
        <f t="shared" si="90"/>
        <v>603.19128123128394</v>
      </c>
      <c r="Z114" s="91">
        <f t="shared" si="91"/>
        <v>-46987.132943471508</v>
      </c>
      <c r="AA114" s="91">
        <f t="shared" si="92"/>
        <v>-94577.457168174064</v>
      </c>
      <c r="AB114" s="91">
        <f t="shared" si="93"/>
        <v>-142167.78139287792</v>
      </c>
      <c r="AC114" s="91">
        <f t="shared" si="94"/>
        <v>-189758.10561758155</v>
      </c>
      <c r="AD114" s="91">
        <f t="shared" si="95"/>
        <v>-237348.42984228354</v>
      </c>
      <c r="AE114" s="9"/>
      <c r="AF114" s="91">
        <f t="shared" si="96"/>
        <v>-210697.84827645001</v>
      </c>
      <c r="AG114" s="91">
        <f t="shared" si="97"/>
        <v>198959.66264979669</v>
      </c>
    </row>
    <row r="115" spans="1:33" x14ac:dyDescent="0.2">
      <c r="A115" s="9">
        <v>23</v>
      </c>
      <c r="B115" s="9">
        <v>2</v>
      </c>
      <c r="C115" s="9">
        <f t="shared" si="98"/>
        <v>270</v>
      </c>
      <c r="D115" s="91">
        <f t="shared" si="69"/>
        <v>1000000</v>
      </c>
      <c r="E115" s="91">
        <f t="shared" si="70"/>
        <v>951416.07695928589</v>
      </c>
      <c r="F115" s="91">
        <f t="shared" si="71"/>
        <v>902832.15391857165</v>
      </c>
      <c r="G115" s="91">
        <f t="shared" si="72"/>
        <v>854248.23087785754</v>
      </c>
      <c r="H115" s="91">
        <f t="shared" si="73"/>
        <v>805664.30783714273</v>
      </c>
      <c r="I115" s="91">
        <f t="shared" si="74"/>
        <v>757080.38479642908</v>
      </c>
      <c r="J115" s="91">
        <f t="shared" si="75"/>
        <v>708496.46175571461</v>
      </c>
      <c r="K115" s="91">
        <f t="shared" si="76"/>
        <v>659912.53871499992</v>
      </c>
      <c r="L115" s="91">
        <f t="shared" si="77"/>
        <v>611328.61567428615</v>
      </c>
      <c r="M115" s="91">
        <f t="shared" si="78"/>
        <v>562744.69263357308</v>
      </c>
      <c r="N115" s="91">
        <f t="shared" si="79"/>
        <v>514160.76959285885</v>
      </c>
      <c r="O115" s="91">
        <f t="shared" si="80"/>
        <v>465576.84655214282</v>
      </c>
      <c r="P115" s="91">
        <f t="shared" si="81"/>
        <v>416992.92351142905</v>
      </c>
      <c r="Q115" s="91">
        <f t="shared" si="82"/>
        <v>368409.00047071662</v>
      </c>
      <c r="R115" s="91">
        <f t="shared" si="83"/>
        <v>319825.07743000111</v>
      </c>
      <c r="S115" s="91">
        <f t="shared" si="84"/>
        <v>271241.15438928601</v>
      </c>
      <c r="T115" s="91">
        <f t="shared" si="85"/>
        <v>222657.23134857274</v>
      </c>
      <c r="U115" s="91">
        <f t="shared" si="86"/>
        <v>174073.30830785815</v>
      </c>
      <c r="V115" s="91">
        <f t="shared" si="87"/>
        <v>125489.38526714503</v>
      </c>
      <c r="W115" s="91">
        <f t="shared" si="88"/>
        <v>76905.462226429867</v>
      </c>
      <c r="X115" s="91">
        <f t="shared" si="89"/>
        <v>28321.539185715257</v>
      </c>
      <c r="Y115" s="91">
        <f t="shared" si="90"/>
        <v>-20262.383854999476</v>
      </c>
      <c r="Z115" s="91">
        <f t="shared" si="91"/>
        <v>-68846.306895713249</v>
      </c>
      <c r="AA115" s="91">
        <f t="shared" si="92"/>
        <v>-117430.22993642678</v>
      </c>
      <c r="AB115" s="91">
        <f t="shared" si="93"/>
        <v>-166014.15297714164</v>
      </c>
      <c r="AC115" s="91">
        <f t="shared" si="94"/>
        <v>-214598.07601785625</v>
      </c>
      <c r="AD115" s="91">
        <f t="shared" si="95"/>
        <v>-263181.9990585692</v>
      </c>
      <c r="AE115" s="9"/>
      <c r="AF115" s="91">
        <f t="shared" si="96"/>
        <v>-235975.00215576953</v>
      </c>
      <c r="AG115" s="91">
        <f t="shared" si="97"/>
        <v>182235.40737869978</v>
      </c>
    </row>
    <row r="116" spans="1:33" x14ac:dyDescent="0.2">
      <c r="A116" s="9">
        <v>23</v>
      </c>
      <c r="B116" s="9">
        <v>3</v>
      </c>
      <c r="C116" s="9">
        <f t="shared" si="98"/>
        <v>273</v>
      </c>
      <c r="D116" s="91">
        <f t="shared" si="69"/>
        <v>1000000</v>
      </c>
      <c r="E116" s="91">
        <f t="shared" si="70"/>
        <v>950406.95316177467</v>
      </c>
      <c r="F116" s="91">
        <f t="shared" si="71"/>
        <v>900813.90632354934</v>
      </c>
      <c r="G116" s="91">
        <f t="shared" si="72"/>
        <v>851220.85948532401</v>
      </c>
      <c r="H116" s="91">
        <f t="shared" si="73"/>
        <v>801627.81264709809</v>
      </c>
      <c r="I116" s="91">
        <f t="shared" si="74"/>
        <v>752034.76580887323</v>
      </c>
      <c r="J116" s="91">
        <f t="shared" si="75"/>
        <v>702441.71897064766</v>
      </c>
      <c r="K116" s="91">
        <f t="shared" si="76"/>
        <v>652848.67213242175</v>
      </c>
      <c r="L116" s="91">
        <f t="shared" si="77"/>
        <v>603255.62529419689</v>
      </c>
      <c r="M116" s="91">
        <f t="shared" si="78"/>
        <v>553662.57845597272</v>
      </c>
      <c r="N116" s="91">
        <f t="shared" si="79"/>
        <v>504069.53161774727</v>
      </c>
      <c r="O116" s="91">
        <f t="shared" si="80"/>
        <v>454476.48477952002</v>
      </c>
      <c r="P116" s="91">
        <f t="shared" si="81"/>
        <v>404883.43794129515</v>
      </c>
      <c r="Q116" s="91">
        <f t="shared" si="82"/>
        <v>355290.39110307157</v>
      </c>
      <c r="R116" s="91">
        <f t="shared" si="83"/>
        <v>305697.3442648449</v>
      </c>
      <c r="S116" s="91">
        <f t="shared" si="84"/>
        <v>256104.29742661858</v>
      </c>
      <c r="T116" s="91">
        <f t="shared" si="85"/>
        <v>206511.25058839418</v>
      </c>
      <c r="U116" s="91">
        <f t="shared" si="86"/>
        <v>156918.20375016844</v>
      </c>
      <c r="V116" s="91">
        <f t="shared" si="87"/>
        <v>107325.15691194417</v>
      </c>
      <c r="W116" s="91">
        <f t="shared" si="88"/>
        <v>57732.110073717835</v>
      </c>
      <c r="X116" s="91">
        <f t="shared" si="89"/>
        <v>8139.0632354920599</v>
      </c>
      <c r="Y116" s="91">
        <f t="shared" si="90"/>
        <v>-41453.983602733846</v>
      </c>
      <c r="Z116" s="91">
        <f t="shared" si="91"/>
        <v>-91047.03044095877</v>
      </c>
      <c r="AA116" s="91">
        <f t="shared" si="92"/>
        <v>-140640.07727918343</v>
      </c>
      <c r="AB116" s="91">
        <f t="shared" si="93"/>
        <v>-190233.12411740949</v>
      </c>
      <c r="AC116" s="91">
        <f t="shared" si="94"/>
        <v>-239826.17095563526</v>
      </c>
      <c r="AD116" s="91">
        <f t="shared" si="95"/>
        <v>-289419.21779385937</v>
      </c>
      <c r="AE116" s="9"/>
      <c r="AF116" s="91">
        <f t="shared" si="96"/>
        <v>-261647.11156445343</v>
      </c>
      <c r="AG116" s="91">
        <f t="shared" si="97"/>
        <v>165249.83561899196</v>
      </c>
    </row>
    <row r="117" spans="1:33" x14ac:dyDescent="0.2">
      <c r="A117" s="9">
        <v>23</v>
      </c>
      <c r="B117" s="9">
        <v>4</v>
      </c>
      <c r="C117" s="9">
        <f t="shared" si="98"/>
        <v>276</v>
      </c>
      <c r="D117" s="91">
        <f t="shared" si="69"/>
        <v>1000000</v>
      </c>
      <c r="E117" s="91">
        <f t="shared" si="70"/>
        <v>949382.06180492742</v>
      </c>
      <c r="F117" s="91">
        <f t="shared" si="71"/>
        <v>898764.12360985484</v>
      </c>
      <c r="G117" s="91">
        <f t="shared" si="72"/>
        <v>848146.18541478214</v>
      </c>
      <c r="H117" s="91">
        <f t="shared" si="73"/>
        <v>797528.24721970898</v>
      </c>
      <c r="I117" s="91">
        <f t="shared" si="74"/>
        <v>746910.30902463687</v>
      </c>
      <c r="J117" s="91">
        <f t="shared" si="75"/>
        <v>696292.37082956405</v>
      </c>
      <c r="K117" s="91">
        <f t="shared" si="76"/>
        <v>645674.43263449089</v>
      </c>
      <c r="L117" s="91">
        <f t="shared" si="77"/>
        <v>595056.49443941866</v>
      </c>
      <c r="M117" s="91">
        <f t="shared" si="78"/>
        <v>544438.55624434724</v>
      </c>
      <c r="N117" s="91">
        <f t="shared" si="79"/>
        <v>493820.61804927455</v>
      </c>
      <c r="O117" s="91">
        <f t="shared" si="80"/>
        <v>443202.67985420005</v>
      </c>
      <c r="P117" s="91">
        <f t="shared" si="81"/>
        <v>392584.74165912787</v>
      </c>
      <c r="Q117" s="91">
        <f t="shared" si="82"/>
        <v>341966.80346405704</v>
      </c>
      <c r="R117" s="91">
        <f t="shared" si="83"/>
        <v>291348.86526898312</v>
      </c>
      <c r="S117" s="91">
        <f t="shared" si="84"/>
        <v>240730.92707390949</v>
      </c>
      <c r="T117" s="91">
        <f t="shared" si="85"/>
        <v>190112.98887883784</v>
      </c>
      <c r="U117" s="91">
        <f t="shared" si="86"/>
        <v>139495.05068376483</v>
      </c>
      <c r="V117" s="91">
        <f t="shared" si="87"/>
        <v>88877.112488693296</v>
      </c>
      <c r="W117" s="91">
        <f t="shared" si="88"/>
        <v>38259.174293619675</v>
      </c>
      <c r="X117" s="91">
        <f t="shared" si="89"/>
        <v>-12358.763901453376</v>
      </c>
      <c r="Y117" s="91">
        <f t="shared" si="90"/>
        <v>-62976.702096526562</v>
      </c>
      <c r="Z117" s="91">
        <f t="shared" si="91"/>
        <v>-113594.64029159876</v>
      </c>
      <c r="AA117" s="91">
        <f t="shared" si="92"/>
        <v>-164212.57848667068</v>
      </c>
      <c r="AB117" s="91">
        <f t="shared" si="93"/>
        <v>-214830.51668174402</v>
      </c>
      <c r="AC117" s="91">
        <f t="shared" si="94"/>
        <v>-265448.45487681706</v>
      </c>
      <c r="AD117" s="91">
        <f t="shared" si="95"/>
        <v>-316066.39307188842</v>
      </c>
      <c r="AE117" s="9"/>
      <c r="AF117" s="91">
        <f t="shared" si="96"/>
        <v>-287720.34768264799</v>
      </c>
      <c r="AG117" s="91">
        <f t="shared" si="97"/>
        <v>147998.8643005387</v>
      </c>
    </row>
    <row r="118" spans="1:33" x14ac:dyDescent="0.2">
      <c r="A118" s="9">
        <v>24</v>
      </c>
      <c r="B118" s="9">
        <v>1</v>
      </c>
      <c r="C118" s="9">
        <f t="shared" si="98"/>
        <v>279</v>
      </c>
      <c r="D118" s="91">
        <f t="shared" si="69"/>
        <v>1000000</v>
      </c>
      <c r="E118" s="91">
        <f t="shared" si="70"/>
        <v>948341.15652062942</v>
      </c>
      <c r="F118" s="91">
        <f t="shared" si="71"/>
        <v>896682.31304125884</v>
      </c>
      <c r="G118" s="91">
        <f t="shared" si="72"/>
        <v>845023.46956188814</v>
      </c>
      <c r="H118" s="91">
        <f t="shared" si="73"/>
        <v>793364.62608251697</v>
      </c>
      <c r="I118" s="91">
        <f t="shared" si="74"/>
        <v>741705.78260314686</v>
      </c>
      <c r="J118" s="91">
        <f t="shared" si="75"/>
        <v>690046.93912377604</v>
      </c>
      <c r="K118" s="91">
        <f t="shared" si="76"/>
        <v>638388.09564440476</v>
      </c>
      <c r="L118" s="91">
        <f t="shared" si="77"/>
        <v>586729.25216503453</v>
      </c>
      <c r="M118" s="91">
        <f t="shared" si="78"/>
        <v>535070.40868566511</v>
      </c>
      <c r="N118" s="91">
        <f t="shared" si="79"/>
        <v>483411.56520629447</v>
      </c>
      <c r="O118" s="91">
        <f t="shared" si="80"/>
        <v>431752.72172692191</v>
      </c>
      <c r="P118" s="91">
        <f t="shared" si="81"/>
        <v>380093.87824755174</v>
      </c>
      <c r="Q118" s="91">
        <f t="shared" si="82"/>
        <v>328435.03476818296</v>
      </c>
      <c r="R118" s="91">
        <f t="shared" si="83"/>
        <v>276776.19128881098</v>
      </c>
      <c r="S118" s="91">
        <f t="shared" si="84"/>
        <v>225117.34780943932</v>
      </c>
      <c r="T118" s="91">
        <f t="shared" si="85"/>
        <v>173458.5043300697</v>
      </c>
      <c r="U118" s="91">
        <f t="shared" si="86"/>
        <v>121799.66085069865</v>
      </c>
      <c r="V118" s="91">
        <f t="shared" si="87"/>
        <v>70140.817371329133</v>
      </c>
      <c r="W118" s="91">
        <f t="shared" si="88"/>
        <v>18481.973891957481</v>
      </c>
      <c r="X118" s="91">
        <f t="shared" si="89"/>
        <v>-33176.869587413588</v>
      </c>
      <c r="Y118" s="91">
        <f t="shared" si="90"/>
        <v>-84835.713066784781</v>
      </c>
      <c r="Z118" s="91">
        <f t="shared" si="91"/>
        <v>-136494.55654615498</v>
      </c>
      <c r="AA118" s="91">
        <f t="shared" si="92"/>
        <v>-188153.4000255249</v>
      </c>
      <c r="AB118" s="91">
        <f t="shared" si="93"/>
        <v>-239812.24350489627</v>
      </c>
      <c r="AC118" s="91">
        <f t="shared" si="94"/>
        <v>-291471.08698426734</v>
      </c>
      <c r="AD118" s="91">
        <f t="shared" si="95"/>
        <v>-343129.9304636367</v>
      </c>
      <c r="AE118" s="9"/>
      <c r="AF118" s="91">
        <f t="shared" si="96"/>
        <v>-314200.97811518935</v>
      </c>
      <c r="AG118" s="91">
        <f t="shared" si="97"/>
        <v>130478.3465552346</v>
      </c>
    </row>
    <row r="119" spans="1:33" x14ac:dyDescent="0.2">
      <c r="A119" s="9">
        <v>24</v>
      </c>
      <c r="B119" s="9">
        <v>2</v>
      </c>
      <c r="C119" s="9">
        <f t="shared" si="98"/>
        <v>282</v>
      </c>
      <c r="D119" s="91">
        <f t="shared" si="69"/>
        <v>1000000</v>
      </c>
      <c r="E119" s="91">
        <f t="shared" si="70"/>
        <v>947283.98709126422</v>
      </c>
      <c r="F119" s="91">
        <f t="shared" si="71"/>
        <v>894567.97418252856</v>
      </c>
      <c r="G119" s="91">
        <f t="shared" si="72"/>
        <v>841851.96127379267</v>
      </c>
      <c r="H119" s="91">
        <f t="shared" si="73"/>
        <v>789135.94836505631</v>
      </c>
      <c r="I119" s="91">
        <f t="shared" si="74"/>
        <v>736419.93545632099</v>
      </c>
      <c r="J119" s="91">
        <f t="shared" si="75"/>
        <v>683703.9225475851</v>
      </c>
      <c r="K119" s="91">
        <f t="shared" si="76"/>
        <v>630987.90963884862</v>
      </c>
      <c r="L119" s="91">
        <f t="shared" si="77"/>
        <v>578271.89673011319</v>
      </c>
      <c r="M119" s="91">
        <f t="shared" si="78"/>
        <v>525555.88382137858</v>
      </c>
      <c r="N119" s="91">
        <f t="shared" si="79"/>
        <v>472839.8709126428</v>
      </c>
      <c r="O119" s="91">
        <f t="shared" si="80"/>
        <v>420123.85800390504</v>
      </c>
      <c r="P119" s="91">
        <f t="shared" si="81"/>
        <v>367407.84509516973</v>
      </c>
      <c r="Q119" s="91">
        <f t="shared" si="82"/>
        <v>314691.83218643581</v>
      </c>
      <c r="R119" s="91">
        <f t="shared" si="83"/>
        <v>261975.81927769864</v>
      </c>
      <c r="S119" s="91">
        <f t="shared" si="84"/>
        <v>209259.80636896181</v>
      </c>
      <c r="T119" s="91">
        <f t="shared" si="85"/>
        <v>156543.79346022703</v>
      </c>
      <c r="U119" s="91">
        <f t="shared" si="86"/>
        <v>103827.78055149083</v>
      </c>
      <c r="V119" s="91">
        <f t="shared" si="87"/>
        <v>51111.767642756153</v>
      </c>
      <c r="W119" s="91">
        <f t="shared" si="88"/>
        <v>-1604.2452659806841</v>
      </c>
      <c r="X119" s="91">
        <f t="shared" si="89"/>
        <v>-54320.258174716924</v>
      </c>
      <c r="Y119" s="91">
        <f t="shared" si="90"/>
        <v>-107036.27108345329</v>
      </c>
      <c r="Z119" s="91">
        <f t="shared" si="91"/>
        <v>-159752.28399218866</v>
      </c>
      <c r="AA119" s="91">
        <f t="shared" si="92"/>
        <v>-212468.29690092371</v>
      </c>
      <c r="AB119" s="91">
        <f t="shared" si="93"/>
        <v>-265184.30980966031</v>
      </c>
      <c r="AC119" s="91">
        <f t="shared" si="94"/>
        <v>-317900.32271839649</v>
      </c>
      <c r="AD119" s="91">
        <f t="shared" si="95"/>
        <v>-370616.33562713105</v>
      </c>
      <c r="AE119" s="9"/>
      <c r="AF119" s="91">
        <f t="shared" si="96"/>
        <v>-341095.3683982392</v>
      </c>
      <c r="AG119" s="91">
        <f t="shared" si="97"/>
        <v>112684.07072016015</v>
      </c>
    </row>
    <row r="120" spans="1:33" x14ac:dyDescent="0.2">
      <c r="A120" s="9">
        <v>24</v>
      </c>
      <c r="B120" s="9">
        <v>3</v>
      </c>
      <c r="C120" s="9">
        <f t="shared" si="98"/>
        <v>285</v>
      </c>
      <c r="D120" s="91">
        <f t="shared" si="69"/>
        <v>1000000</v>
      </c>
      <c r="E120" s="91">
        <f t="shared" si="70"/>
        <v>946210.29938956525</v>
      </c>
      <c r="F120" s="91">
        <f t="shared" si="71"/>
        <v>892420.59877913061</v>
      </c>
      <c r="G120" s="91">
        <f t="shared" si="72"/>
        <v>838630.89816869562</v>
      </c>
      <c r="H120" s="91">
        <f t="shared" si="73"/>
        <v>784841.19755826029</v>
      </c>
      <c r="I120" s="91">
        <f t="shared" si="74"/>
        <v>731051.496947826</v>
      </c>
      <c r="J120" s="91">
        <f t="shared" si="75"/>
        <v>677261.79633739113</v>
      </c>
      <c r="K120" s="91">
        <f t="shared" si="76"/>
        <v>623472.09572695568</v>
      </c>
      <c r="L120" s="91">
        <f t="shared" si="77"/>
        <v>569682.39511652116</v>
      </c>
      <c r="M120" s="91">
        <f t="shared" si="78"/>
        <v>515892.69450608757</v>
      </c>
      <c r="N120" s="91">
        <f t="shared" si="79"/>
        <v>462102.99389565282</v>
      </c>
      <c r="O120" s="91">
        <f t="shared" si="80"/>
        <v>408313.29328521609</v>
      </c>
      <c r="P120" s="91">
        <f t="shared" si="81"/>
        <v>354523.59267478174</v>
      </c>
      <c r="Q120" s="91">
        <f t="shared" si="82"/>
        <v>300733.89206434885</v>
      </c>
      <c r="R120" s="91">
        <f t="shared" si="83"/>
        <v>246944.1914539127</v>
      </c>
      <c r="S120" s="91">
        <f t="shared" si="84"/>
        <v>193154.49084347684</v>
      </c>
      <c r="T120" s="91">
        <f t="shared" si="85"/>
        <v>139364.79023304308</v>
      </c>
      <c r="U120" s="91">
        <f t="shared" si="86"/>
        <v>85575.089622607862</v>
      </c>
      <c r="V120" s="91">
        <f t="shared" si="87"/>
        <v>31785.389012174215</v>
      </c>
      <c r="W120" s="91">
        <f t="shared" si="88"/>
        <v>-22004.311598261633</v>
      </c>
      <c r="X120" s="91">
        <f t="shared" si="89"/>
        <v>-75794.012208696877</v>
      </c>
      <c r="Y120" s="91">
        <f t="shared" si="90"/>
        <v>-129583.71281913226</v>
      </c>
      <c r="Z120" s="91">
        <f t="shared" si="91"/>
        <v>-183373.4134295666</v>
      </c>
      <c r="AA120" s="91">
        <f t="shared" si="92"/>
        <v>-237163.11404000066</v>
      </c>
      <c r="AB120" s="91">
        <f t="shared" si="93"/>
        <v>-290952.81465043622</v>
      </c>
      <c r="AC120" s="91">
        <f t="shared" si="94"/>
        <v>-344742.51526087144</v>
      </c>
      <c r="AD120" s="91">
        <f t="shared" si="95"/>
        <v>-398532.21587130497</v>
      </c>
      <c r="AE120" s="9"/>
      <c r="AF120" s="91">
        <f t="shared" si="96"/>
        <v>-368409.98352946166</v>
      </c>
      <c r="AG120" s="91">
        <f t="shared" si="97"/>
        <v>94611.759325162653</v>
      </c>
    </row>
    <row r="121" spans="1:33" x14ac:dyDescent="0.2">
      <c r="A121" s="9">
        <v>24</v>
      </c>
      <c r="B121" s="9">
        <v>4</v>
      </c>
      <c r="C121" s="9">
        <f t="shared" si="98"/>
        <v>288</v>
      </c>
      <c r="D121" s="91">
        <f t="shared" si="69"/>
        <v>1000000</v>
      </c>
      <c r="E121" s="91">
        <f t="shared" si="70"/>
        <v>945119.83531752718</v>
      </c>
      <c r="F121" s="91">
        <f t="shared" si="71"/>
        <v>890239.67063505447</v>
      </c>
      <c r="G121" s="91">
        <f t="shared" si="72"/>
        <v>835359.50595258153</v>
      </c>
      <c r="H121" s="91">
        <f t="shared" si="73"/>
        <v>780479.34127010813</v>
      </c>
      <c r="I121" s="91">
        <f t="shared" si="74"/>
        <v>725599.17658763577</v>
      </c>
      <c r="J121" s="91">
        <f t="shared" si="75"/>
        <v>670719.01190516283</v>
      </c>
      <c r="K121" s="91">
        <f t="shared" si="76"/>
        <v>615838.84722268931</v>
      </c>
      <c r="L121" s="91">
        <f t="shared" si="77"/>
        <v>560958.68254021683</v>
      </c>
      <c r="M121" s="91">
        <f t="shared" si="78"/>
        <v>506078.51785774517</v>
      </c>
      <c r="N121" s="91">
        <f t="shared" si="79"/>
        <v>451198.35317527241</v>
      </c>
      <c r="O121" s="91">
        <f t="shared" si="80"/>
        <v>396318.18849279761</v>
      </c>
      <c r="P121" s="91">
        <f t="shared" si="81"/>
        <v>341438.02381032519</v>
      </c>
      <c r="Q121" s="91">
        <f t="shared" si="82"/>
        <v>286557.85912785429</v>
      </c>
      <c r="R121" s="91">
        <f t="shared" si="83"/>
        <v>231677.6944453801</v>
      </c>
      <c r="S121" s="91">
        <f t="shared" si="84"/>
        <v>176797.52976290617</v>
      </c>
      <c r="T121" s="91">
        <f t="shared" si="85"/>
        <v>121917.36508043439</v>
      </c>
      <c r="U121" s="91">
        <f t="shared" si="86"/>
        <v>67037.200397961104</v>
      </c>
      <c r="V121" s="91">
        <f t="shared" si="87"/>
        <v>12157.035715489437</v>
      </c>
      <c r="W121" s="91">
        <f t="shared" si="88"/>
        <v>-42723.12896698447</v>
      </c>
      <c r="X121" s="91">
        <f t="shared" si="89"/>
        <v>-97603.293649457759</v>
      </c>
      <c r="Y121" s="91">
        <f t="shared" si="90"/>
        <v>-152483.45833193121</v>
      </c>
      <c r="Z121" s="91">
        <f t="shared" si="91"/>
        <v>-207363.62301440357</v>
      </c>
      <c r="AA121" s="91">
        <f t="shared" si="92"/>
        <v>-262243.78769687563</v>
      </c>
      <c r="AB121" s="91">
        <f t="shared" si="93"/>
        <v>-317123.95237934927</v>
      </c>
      <c r="AC121" s="91">
        <f t="shared" si="94"/>
        <v>-372004.11706182256</v>
      </c>
      <c r="AD121" s="91">
        <f t="shared" si="95"/>
        <v>-426884.2817442941</v>
      </c>
      <c r="AE121" s="9"/>
      <c r="AF121" s="91">
        <f t="shared" si="96"/>
        <v>-396151.38952210953</v>
      </c>
      <c r="AG121" s="91">
        <f t="shared" si="97"/>
        <v>76257.068064618317</v>
      </c>
    </row>
    <row r="122" spans="1:33" x14ac:dyDescent="0.2">
      <c r="A122" s="9">
        <v>25</v>
      </c>
      <c r="B122" s="9">
        <v>1</v>
      </c>
      <c r="C122" s="9">
        <f t="shared" si="98"/>
        <v>291</v>
      </c>
      <c r="D122" s="91">
        <f t="shared" si="69"/>
        <v>1000000</v>
      </c>
      <c r="E122" s="91">
        <f t="shared" si="70"/>
        <v>944012.33274436358</v>
      </c>
      <c r="F122" s="91">
        <f t="shared" si="71"/>
        <v>888024.66548872716</v>
      </c>
      <c r="G122" s="91">
        <f t="shared" si="72"/>
        <v>832036.99823309062</v>
      </c>
      <c r="H122" s="91">
        <f t="shared" si="73"/>
        <v>776049.33097745362</v>
      </c>
      <c r="I122" s="91">
        <f t="shared" si="74"/>
        <v>720061.66372181755</v>
      </c>
      <c r="J122" s="91">
        <f t="shared" si="75"/>
        <v>664073.99646618101</v>
      </c>
      <c r="K122" s="91">
        <f t="shared" si="76"/>
        <v>608086.32921054377</v>
      </c>
      <c r="L122" s="91">
        <f t="shared" si="77"/>
        <v>552098.6619549077</v>
      </c>
      <c r="M122" s="91">
        <f t="shared" si="78"/>
        <v>496110.99469927244</v>
      </c>
      <c r="N122" s="91">
        <f t="shared" si="79"/>
        <v>440123.32744363602</v>
      </c>
      <c r="O122" s="91">
        <f t="shared" si="80"/>
        <v>384135.66018799756</v>
      </c>
      <c r="P122" s="91">
        <f t="shared" si="81"/>
        <v>328147.99293236155</v>
      </c>
      <c r="Q122" s="91">
        <f t="shared" si="82"/>
        <v>272160.32567672699</v>
      </c>
      <c r="R122" s="91">
        <f t="shared" si="83"/>
        <v>216172.65842108917</v>
      </c>
      <c r="S122" s="91">
        <f t="shared" si="84"/>
        <v>160184.99116545159</v>
      </c>
      <c r="T122" s="91">
        <f t="shared" si="85"/>
        <v>104197.32390981619</v>
      </c>
      <c r="U122" s="91">
        <f t="shared" si="86"/>
        <v>48209.656654179242</v>
      </c>
      <c r="V122" s="91">
        <f t="shared" si="87"/>
        <v>-7778.0106014560406</v>
      </c>
      <c r="W122" s="91">
        <f t="shared" si="88"/>
        <v>-63765.6778570936</v>
      </c>
      <c r="X122" s="91">
        <f t="shared" si="89"/>
        <v>-119753.34511273053</v>
      </c>
      <c r="Y122" s="91">
        <f t="shared" si="90"/>
        <v>-175741.01236836764</v>
      </c>
      <c r="Z122" s="91">
        <f t="shared" si="91"/>
        <v>-231728.67962400362</v>
      </c>
      <c r="AA122" s="91">
        <f t="shared" si="92"/>
        <v>-287716.34687963931</v>
      </c>
      <c r="AB122" s="91">
        <f t="shared" si="93"/>
        <v>-343704.01413527661</v>
      </c>
      <c r="AC122" s="91">
        <f t="shared" si="94"/>
        <v>-399691.68139091355</v>
      </c>
      <c r="AD122" s="91">
        <f t="shared" si="95"/>
        <v>-455679.34864654869</v>
      </c>
      <c r="AE122" s="9"/>
      <c r="AF122" s="91">
        <f t="shared" si="96"/>
        <v>-424326.25498339249</v>
      </c>
      <c r="AG122" s="91">
        <f t="shared" si="97"/>
        <v>57615.584753127972</v>
      </c>
    </row>
    <row r="123" spans="1:33" x14ac:dyDescent="0.2">
      <c r="A123" s="9">
        <v>25</v>
      </c>
      <c r="B123" s="9">
        <v>2</v>
      </c>
      <c r="C123" s="9">
        <f t="shared" si="98"/>
        <v>294</v>
      </c>
      <c r="D123" s="91">
        <f t="shared" si="69"/>
        <v>1000000</v>
      </c>
      <c r="E123" s="91">
        <f t="shared" si="70"/>
        <v>942887.5254434942</v>
      </c>
      <c r="F123" s="91">
        <f t="shared" si="71"/>
        <v>885775.05088698852</v>
      </c>
      <c r="G123" s="91">
        <f t="shared" si="72"/>
        <v>828662.57633048261</v>
      </c>
      <c r="H123" s="91">
        <f t="shared" si="73"/>
        <v>771550.10177397635</v>
      </c>
      <c r="I123" s="91">
        <f t="shared" si="74"/>
        <v>714437.6272174709</v>
      </c>
      <c r="J123" s="91">
        <f t="shared" si="75"/>
        <v>657325.1526609651</v>
      </c>
      <c r="K123" s="91">
        <f t="shared" si="76"/>
        <v>600212.67810445849</v>
      </c>
      <c r="L123" s="91">
        <f t="shared" si="77"/>
        <v>543100.20354795316</v>
      </c>
      <c r="M123" s="91">
        <f t="shared" si="78"/>
        <v>485987.72899144859</v>
      </c>
      <c r="N123" s="91">
        <f t="shared" si="79"/>
        <v>428875.25443494285</v>
      </c>
      <c r="O123" s="91">
        <f t="shared" si="80"/>
        <v>371762.77987843502</v>
      </c>
      <c r="P123" s="91">
        <f t="shared" si="81"/>
        <v>314650.30532192969</v>
      </c>
      <c r="Q123" s="91">
        <f t="shared" si="82"/>
        <v>257537.83076542587</v>
      </c>
      <c r="R123" s="91">
        <f t="shared" si="83"/>
        <v>200425.3562089187</v>
      </c>
      <c r="S123" s="91">
        <f t="shared" si="84"/>
        <v>143312.88165241177</v>
      </c>
      <c r="T123" s="91">
        <f t="shared" si="85"/>
        <v>86200.407095907067</v>
      </c>
      <c r="U123" s="91">
        <f t="shared" si="86"/>
        <v>29087.93253940079</v>
      </c>
      <c r="V123" s="91">
        <f t="shared" si="87"/>
        <v>-28024.542017103791</v>
      </c>
      <c r="W123" s="91">
        <f t="shared" si="88"/>
        <v>-85137.016573610686</v>
      </c>
      <c r="X123" s="91">
        <f t="shared" si="89"/>
        <v>-142249.49113011695</v>
      </c>
      <c r="Y123" s="91">
        <f t="shared" si="90"/>
        <v>-199361.96568662339</v>
      </c>
      <c r="Z123" s="91">
        <f t="shared" si="91"/>
        <v>-256474.44024312869</v>
      </c>
      <c r="AA123" s="91">
        <f t="shared" si="92"/>
        <v>-313586.91479963367</v>
      </c>
      <c r="AB123" s="91">
        <f t="shared" si="93"/>
        <v>-370699.38935614028</v>
      </c>
      <c r="AC123" s="91">
        <f t="shared" si="94"/>
        <v>-427811.8639126466</v>
      </c>
      <c r="AD123" s="91">
        <f t="shared" si="95"/>
        <v>-484924.338469151</v>
      </c>
      <c r="AE123" s="9"/>
      <c r="AF123" s="91">
        <f t="shared" si="96"/>
        <v>-452941.35271750798</v>
      </c>
      <c r="AG123" s="91">
        <f t="shared" si="97"/>
        <v>38682.828264895594</v>
      </c>
    </row>
    <row r="124" spans="1:33" x14ac:dyDescent="0.2">
      <c r="A124" s="9">
        <v>25</v>
      </c>
      <c r="B124" s="9">
        <v>3</v>
      </c>
      <c r="C124" s="9">
        <f t="shared" si="98"/>
        <v>297</v>
      </c>
      <c r="D124" s="91">
        <f t="shared" si="69"/>
        <v>1000000</v>
      </c>
      <c r="E124" s="91">
        <f t="shared" si="70"/>
        <v>941745.1430285488</v>
      </c>
      <c r="F124" s="91">
        <f t="shared" si="71"/>
        <v>883490.28605709772</v>
      </c>
      <c r="G124" s="91">
        <f t="shared" si="72"/>
        <v>825235.42908564641</v>
      </c>
      <c r="H124" s="91">
        <f t="shared" si="73"/>
        <v>766980.57211419474</v>
      </c>
      <c r="I124" s="91">
        <f t="shared" si="74"/>
        <v>708725.71514274389</v>
      </c>
      <c r="J124" s="91">
        <f t="shared" si="75"/>
        <v>650470.8581712927</v>
      </c>
      <c r="K124" s="91">
        <f t="shared" si="76"/>
        <v>592216.00119984068</v>
      </c>
      <c r="L124" s="91">
        <f t="shared" si="77"/>
        <v>533961.14422838995</v>
      </c>
      <c r="M124" s="91">
        <f t="shared" si="78"/>
        <v>475706.28725693998</v>
      </c>
      <c r="N124" s="91">
        <f t="shared" si="79"/>
        <v>417451.43028548884</v>
      </c>
      <c r="O124" s="91">
        <f t="shared" si="80"/>
        <v>359196.57331403554</v>
      </c>
      <c r="P124" s="91">
        <f t="shared" si="81"/>
        <v>300941.71634258481</v>
      </c>
      <c r="Q124" s="91">
        <f t="shared" si="82"/>
        <v>242686.85937113565</v>
      </c>
      <c r="R124" s="91">
        <f t="shared" si="83"/>
        <v>184432.00239968306</v>
      </c>
      <c r="S124" s="91">
        <f t="shared" si="84"/>
        <v>126177.14542823069</v>
      </c>
      <c r="T124" s="91">
        <f t="shared" si="85"/>
        <v>67922.288456780618</v>
      </c>
      <c r="U124" s="91">
        <f t="shared" si="86"/>
        <v>9667.4314853289288</v>
      </c>
      <c r="V124" s="91">
        <f t="shared" si="87"/>
        <v>-48587.425486121036</v>
      </c>
      <c r="W124" s="91">
        <f t="shared" si="88"/>
        <v>-106842.28245757335</v>
      </c>
      <c r="X124" s="91">
        <f t="shared" si="89"/>
        <v>-165097.13942902503</v>
      </c>
      <c r="Y124" s="91">
        <f t="shared" si="90"/>
        <v>-223351.99640047687</v>
      </c>
      <c r="Z124" s="91">
        <f t="shared" si="91"/>
        <v>-281606.85337192757</v>
      </c>
      <c r="AA124" s="91">
        <f t="shared" si="92"/>
        <v>-339861.71034337796</v>
      </c>
      <c r="AB124" s="91">
        <f t="shared" si="93"/>
        <v>-398116.56731482997</v>
      </c>
      <c r="AC124" s="91">
        <f t="shared" si="94"/>
        <v>-456371.42428628169</v>
      </c>
      <c r="AD124" s="91">
        <f t="shared" si="95"/>
        <v>-514626.28125773149</v>
      </c>
      <c r="AE124" s="9"/>
      <c r="AF124" s="91">
        <f t="shared" si="96"/>
        <v>-482003.56135371904</v>
      </c>
      <c r="AG124" s="91">
        <f t="shared" si="97"/>
        <v>19454.247456534591</v>
      </c>
    </row>
    <row r="125" spans="1:33" x14ac:dyDescent="0.2">
      <c r="A125" s="95">
        <v>25</v>
      </c>
      <c r="B125" s="95">
        <v>4</v>
      </c>
      <c r="C125" s="95">
        <f t="shared" si="98"/>
        <v>300</v>
      </c>
      <c r="D125" s="93">
        <f t="shared" si="69"/>
        <v>1000000</v>
      </c>
      <c r="E125" s="93">
        <f t="shared" si="70"/>
        <v>940584.91088836989</v>
      </c>
      <c r="F125" s="93">
        <f t="shared" si="71"/>
        <v>881169.8217767399</v>
      </c>
      <c r="G125" s="93">
        <f t="shared" si="72"/>
        <v>821754.73266510968</v>
      </c>
      <c r="H125" s="93">
        <f t="shared" si="73"/>
        <v>762339.64355347899</v>
      </c>
      <c r="I125" s="93">
        <f t="shared" si="74"/>
        <v>702924.55444184924</v>
      </c>
      <c r="J125" s="93">
        <f t="shared" si="75"/>
        <v>643509.46533021913</v>
      </c>
      <c r="K125" s="93">
        <f t="shared" si="76"/>
        <v>584094.37621858821</v>
      </c>
      <c r="L125" s="93">
        <f t="shared" si="77"/>
        <v>524679.28710695857</v>
      </c>
      <c r="M125" s="93">
        <f t="shared" si="78"/>
        <v>465264.19799532968</v>
      </c>
      <c r="N125" s="93">
        <f t="shared" si="79"/>
        <v>405849.10888369958</v>
      </c>
      <c r="O125" s="93">
        <f t="shared" si="80"/>
        <v>346434.01977206738</v>
      </c>
      <c r="P125" s="93">
        <f t="shared" si="81"/>
        <v>287018.93066043768</v>
      </c>
      <c r="Q125" s="93">
        <f t="shared" si="82"/>
        <v>227603.84154880964</v>
      </c>
      <c r="R125" s="93">
        <f t="shared" si="83"/>
        <v>168188.7524371781</v>
      </c>
      <c r="S125" s="93">
        <f t="shared" si="84"/>
        <v>108773.6633255468</v>
      </c>
      <c r="T125" s="93">
        <f t="shared" si="85"/>
        <v>49358.574213917818</v>
      </c>
      <c r="U125" s="93">
        <f t="shared" si="86"/>
        <v>-10056.514897712806</v>
      </c>
      <c r="V125" s="93">
        <f t="shared" si="87"/>
        <v>-69471.604009341681</v>
      </c>
      <c r="W125" s="93">
        <f t="shared" si="88"/>
        <v>-128886.69312097294</v>
      </c>
      <c r="X125" s="93">
        <f t="shared" si="89"/>
        <v>-188301.78223260355</v>
      </c>
      <c r="Y125" s="93">
        <f t="shared" si="90"/>
        <v>-247716.87134423433</v>
      </c>
      <c r="Z125" s="93">
        <f t="shared" si="91"/>
        <v>-307131.96045586397</v>
      </c>
      <c r="AA125" s="93">
        <f t="shared" si="92"/>
        <v>-366547.04956749326</v>
      </c>
      <c r="AB125" s="93">
        <f t="shared" si="93"/>
        <v>-425962.13867912418</v>
      </c>
      <c r="AC125" s="93">
        <f t="shared" si="94"/>
        <v>-485377.22779075487</v>
      </c>
      <c r="AD125" s="93">
        <f t="shared" si="95"/>
        <v>-544792.31690238346</v>
      </c>
      <c r="AE125" s="95"/>
      <c r="AF125" s="93">
        <f t="shared" si="96"/>
        <v>-511519.86699987092</v>
      </c>
      <c r="AG125" s="93">
        <f t="shared" si="97"/>
        <v>-74.779926957056887</v>
      </c>
    </row>
  </sheetData>
  <mergeCells count="10">
    <mergeCell ref="A23:C23"/>
    <mergeCell ref="A5:B5"/>
    <mergeCell ref="A6:B6"/>
    <mergeCell ref="A7:B7"/>
    <mergeCell ref="A9:F9"/>
    <mergeCell ref="A10:F10"/>
    <mergeCell ref="A11:F11"/>
    <mergeCell ref="A15:D15"/>
    <mergeCell ref="A16:D16"/>
    <mergeCell ref="A22:C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Revision_History</vt:lpstr>
      <vt:lpstr>Comparison</vt:lpstr>
      <vt:lpstr>OFTO_Loan_Repayment_Calculator</vt:lpstr>
    </vt:vector>
  </TitlesOfParts>
  <Company>Siemens 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nigel.platt</dc:creator>
  <cp:lastModifiedBy>National Grid</cp:lastModifiedBy>
  <cp:lastPrinted>2015-06-17T16:19:26Z</cp:lastPrinted>
  <dcterms:created xsi:type="dcterms:W3CDTF">2014-09-16T10:26:42Z</dcterms:created>
  <dcterms:modified xsi:type="dcterms:W3CDTF">2015-11-02T13:49:01Z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1464149218</vt:i4>
  </property>
  <property fmtid="{D5CDD505-2E9C-101B-9397-08002B2CF9AE}" pid="3" name="_NewReviewCycle">
    <vt:lpwstr/>
  </property>
  <property fmtid="{D5CDD505-2E9C-101B-9397-08002B2CF9AE}" pid="4" name="_EmailSubject">
    <vt:lpwstr>NETS SQSS: Documents for Website Upload</vt:lpwstr>
  </property>
  <property fmtid="{D5CDD505-2E9C-101B-9397-08002B2CF9AE}" pid="5" name="_AuthorEmail">
    <vt:lpwstr>Nick.Martin@nationalgrid.com</vt:lpwstr>
  </property>
  <property fmtid="{D5CDD505-2E9C-101B-9397-08002B2CF9AE}" pid="6" name="_AuthorEmailDisplayName">
    <vt:lpwstr>Martin, Nick</vt:lpwstr>
  </property>
  <property fmtid="{D5CDD505-2E9C-101B-9397-08002B2CF9AE}" pid="7" name="_PreviousAdHocReviewCycleID">
    <vt:i4>1785532653</vt:i4>
  </property>
</Properties>
</file>